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iagrams/data1.xml" ContentType="application/vnd.openxmlformats-officedocument.drawingml.diagramData+xml"/>
  <Override PartName="/xl/diagrams/layout1.xml" ContentType="application/vnd.openxmlformats-officedocument.drawingml.diagramLayout+xml"/>
  <Override PartName="/xl/diagrams/quickStyle1.xml" ContentType="application/vnd.openxmlformats-officedocument.drawingml.diagramStyle+xml"/>
  <Override PartName="/xl/diagrams/colors1.xml" ContentType="application/vnd.openxmlformats-officedocument.drawingml.diagramColors+xml"/>
  <Override PartName="/xl/diagrams/drawing1.xml" ContentType="application/vnd.ms-office.drawingml.diagram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tables/table1.xml" ContentType="application/vnd.openxmlformats-officedocument.spreadsheetml.table+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14.xml" ContentType="application/vnd.openxmlformats-officedocument.drawingml.chartshapes+xml"/>
  <Override PartName="/xl/drawings/drawing15.xml" ContentType="application/vnd.openxmlformats-officedocument.drawing+xml"/>
  <Override PartName="/xl/tables/table2.xml" ContentType="application/vnd.openxmlformats-officedocument.spreadsheetml.tab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16.xml" ContentType="application/vnd.openxmlformats-officedocument.drawingml.chartshapes+xml"/>
  <Override PartName="/xl/drawings/drawing17.xml" ContentType="application/vnd.openxmlformats-officedocument.drawing+xml"/>
  <Override PartName="/xl/tables/table3.xml" ContentType="application/vnd.openxmlformats-officedocument.spreadsheetml.tab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18.xml" ContentType="application/vnd.openxmlformats-officedocument.drawingml.chartshapes+xml"/>
  <Override PartName="/xl/drawings/drawing19.xml" ContentType="application/vnd.openxmlformats-officedocument.drawing+xml"/>
  <Override PartName="/xl/tables/table4.xml" ContentType="application/vnd.openxmlformats-officedocument.spreadsheetml.tab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drawings/drawing20.xml" ContentType="application/vnd.openxmlformats-officedocument.drawingml.chartshapes+xml"/>
  <Override PartName="/xl/drawings/drawing21.xml" ContentType="application/vnd.openxmlformats-officedocument.drawing+xml"/>
  <Override PartName="/xl/tables/table5.xml" ContentType="application/vnd.openxmlformats-officedocument.spreadsheetml.table+xml"/>
  <Override PartName="/xl/tables/table6.xml" ContentType="application/vnd.openxmlformats-officedocument.spreadsheetml.tab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drawings/drawing22.xml" ContentType="application/vnd.openxmlformats-officedocument.drawingml.chartshapes+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drawings/drawing23.xml" ContentType="application/vnd.openxmlformats-officedocument.drawingml.chartshapes+xml"/>
  <Override PartName="/xl/drawings/drawing24.xml" ContentType="application/vnd.openxmlformats-officedocument.drawing+xml"/>
  <Override PartName="/xl/tables/table7.xml" ContentType="application/vnd.openxmlformats-officedocument.spreadsheetml.tab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drawings/drawing25.xml" ContentType="application/vnd.openxmlformats-officedocument.drawingml.chartshapes+xml"/>
  <Override PartName="/xl/drawings/drawing26.xml" ContentType="application/vnd.openxmlformats-officedocument.drawing+xml"/>
  <Override PartName="/xl/drawings/drawing27.xml" ContentType="application/vnd.openxmlformats-officedocument.drawing+xml"/>
  <Override PartName="/xl/tables/table8.xml" ContentType="application/vnd.openxmlformats-officedocument.spreadsheetml.table+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drawings/drawing28.xml" ContentType="application/vnd.openxmlformats-officedocument.drawingml.chartshapes+xml"/>
  <Override PartName="/xl/drawings/drawing29.xml" ContentType="application/vnd.openxmlformats-officedocument.drawing+xml"/>
  <Override PartName="/xl/tables/table9.xml" ContentType="application/vnd.openxmlformats-officedocument.spreadsheetml.tabl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drawings/drawing30.xml" ContentType="application/vnd.openxmlformats-officedocument.drawingml.chartshapes+xml"/>
  <Override PartName="/xl/drawings/drawing31.xml" ContentType="application/vnd.openxmlformats-officedocument.drawing+xml"/>
  <Override PartName="/xl/tables/table10.xml" ContentType="application/vnd.openxmlformats-officedocument.spreadsheetml.table+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drawings/drawing32.xml" ContentType="application/vnd.openxmlformats-officedocument.drawingml.chartshapes+xml"/>
  <Override PartName="/xl/drawings/drawing33.xml" ContentType="application/vnd.openxmlformats-officedocument.drawing+xml"/>
  <Override PartName="/xl/tables/table11.xml" ContentType="application/vnd.openxmlformats-officedocument.spreadsheetml.table+xml"/>
  <Override PartName="/xl/tables/table12.xml" ContentType="application/vnd.openxmlformats-officedocument.spreadsheetml.table+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drawings/drawing34.xml" ContentType="application/vnd.openxmlformats-officedocument.drawingml.chartshapes+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drawings/drawing35.xml" ContentType="application/vnd.openxmlformats-officedocument.drawingml.chartshapes+xml"/>
  <Override PartName="/xl/drawings/drawing36.xml" ContentType="application/vnd.openxmlformats-officedocument.drawing+xml"/>
  <Override PartName="/xl/tables/table13.xml" ContentType="application/vnd.openxmlformats-officedocument.spreadsheetml.table+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drawings/drawing37.xml" ContentType="application/vnd.openxmlformats-officedocument.drawingml.chartshapes+xml"/>
  <Override PartName="/xl/drawings/drawing38.xml" ContentType="application/vnd.openxmlformats-officedocument.drawing+xml"/>
  <Override PartName="/xl/drawings/drawing39.xml" ContentType="application/vnd.openxmlformats-officedocument.drawing+xml"/>
  <Override PartName="/xl/tables/table14.xml" ContentType="application/vnd.openxmlformats-officedocument.spreadsheetml.table+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drawings/drawing40.xml" ContentType="application/vnd.openxmlformats-officedocument.drawingml.chartshapes+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drawings/drawing41.xml" ContentType="application/vnd.openxmlformats-officedocument.drawingml.chartshapes+xml"/>
  <Override PartName="/xl/drawings/drawing42.xml" ContentType="application/vnd.openxmlformats-officedocument.drawing+xml"/>
  <Override PartName="/xl/tables/table15.xml" ContentType="application/vnd.openxmlformats-officedocument.spreadsheetml.table+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drawings/drawing43.xml" ContentType="application/vnd.openxmlformats-officedocument.drawingml.chartshapes+xml"/>
  <Override PartName="/xl/drawings/drawing44.xml" ContentType="application/vnd.openxmlformats-officedocument.drawing+xml"/>
  <Override PartName="/xl/tables/table16.xml" ContentType="application/vnd.openxmlformats-officedocument.spreadsheetml.table+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drawings/drawing45.xml" ContentType="application/vnd.openxmlformats-officedocument.drawingml.chartshapes+xml"/>
  <Override PartName="/xl/drawings/drawing46.xml" ContentType="application/vnd.openxmlformats-officedocument.drawing+xml"/>
  <Override PartName="/xl/tables/table17.xml" ContentType="application/vnd.openxmlformats-officedocument.spreadsheetml.table+xml"/>
  <Override PartName="/xl/tables/table18.xml" ContentType="application/vnd.openxmlformats-officedocument.spreadsheetml.table+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drawings/drawing47.xml" ContentType="application/vnd.openxmlformats-officedocument.drawingml.chartshapes+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drawings/drawing48.xml" ContentType="application/vnd.openxmlformats-officedocument.drawingml.chartshapes+xml"/>
  <Override PartName="/xl/drawings/drawing49.xml" ContentType="application/vnd.openxmlformats-officedocument.drawing+xml"/>
  <Override PartName="/xl/tables/table19.xml" ContentType="application/vnd.openxmlformats-officedocument.spreadsheetml.table+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drawings/drawing50.xml" ContentType="application/vnd.openxmlformats-officedocument.drawingml.chartshapes+xml"/>
  <Override PartName="/xl/drawings/drawing51.xml" ContentType="application/vnd.openxmlformats-officedocument.drawing+xml"/>
  <Override PartName="/xl/drawings/drawing52.xml" ContentType="application/vnd.openxmlformats-officedocument.drawing+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drawings/drawing53.xml" ContentType="application/vnd.openxmlformats-officedocument.drawingml.chartshapes+xml"/>
  <Override PartName="/xl/drawings/drawing54.xml" ContentType="application/vnd.openxmlformats-officedocument.drawing+xml"/>
  <Override PartName="/xl/tables/table20.xml" ContentType="application/vnd.openxmlformats-officedocument.spreadsheetml.table+xml"/>
  <Override PartName="/xl/charts/chart22.xml" ContentType="application/vnd.openxmlformats-officedocument.drawingml.chart+xml"/>
  <Override PartName="/xl/charts/style22.xml" ContentType="application/vnd.ms-office.chartstyle+xml"/>
  <Override PartName="/xl/charts/colors22.xml" ContentType="application/vnd.ms-office.chartcolorstyle+xml"/>
  <Override PartName="/xl/drawings/drawing55.xml" ContentType="application/vnd.openxmlformats-officedocument.drawingml.chartshapes+xml"/>
  <Override PartName="/xl/drawings/drawing56.xml" ContentType="application/vnd.openxmlformats-officedocument.drawing+xml"/>
  <Override PartName="/xl/tables/table21.xml" ContentType="application/vnd.openxmlformats-officedocument.spreadsheetml.table+xml"/>
  <Override PartName="/xl/charts/chart23.xml" ContentType="application/vnd.openxmlformats-officedocument.drawingml.chart+xml"/>
  <Override PartName="/xl/charts/style23.xml" ContentType="application/vnd.ms-office.chartstyle+xml"/>
  <Override PartName="/xl/charts/colors23.xml" ContentType="application/vnd.ms-office.chartcolorstyle+xml"/>
  <Override PartName="/xl/drawings/drawing57.xml" ContentType="application/vnd.openxmlformats-officedocument.drawingml.chartshapes+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tables/table22.xml" ContentType="application/vnd.openxmlformats-officedocument.spreadsheetml.table+xml"/>
  <Override PartName="/xl/charts/chart24.xml" ContentType="application/vnd.openxmlformats-officedocument.drawingml.chart+xml"/>
  <Override PartName="/xl/charts/style24.xml" ContentType="application/vnd.ms-office.chartstyle+xml"/>
  <Override PartName="/xl/charts/colors24.xml" ContentType="application/vnd.ms-office.chartcolorstyle+xml"/>
  <Override PartName="/xl/drawings/drawing61.xml" ContentType="application/vnd.openxmlformats-officedocument.drawingml.chartshapes+xml"/>
  <Override PartName="/xl/drawings/drawing62.xml" ContentType="application/vnd.openxmlformats-officedocument.drawing+xml"/>
  <Override PartName="/xl/tables/table23.xml" ContentType="application/vnd.openxmlformats-officedocument.spreadsheetml.table+xml"/>
  <Override PartName="/xl/charts/chart25.xml" ContentType="application/vnd.openxmlformats-officedocument.drawingml.chart+xml"/>
  <Override PartName="/xl/charts/style25.xml" ContentType="application/vnd.ms-office.chartstyle+xml"/>
  <Override PartName="/xl/charts/colors25.xml" ContentType="application/vnd.ms-office.chartcolorstyle+xml"/>
  <Override PartName="/xl/drawings/drawing63.xml" ContentType="application/vnd.openxmlformats-officedocument.drawing+xml"/>
  <Override PartName="/xl/tables/table24.xml" ContentType="application/vnd.openxmlformats-officedocument.spreadsheetml.table+xml"/>
  <Override PartName="/xl/charts/chart26.xml" ContentType="application/vnd.openxmlformats-officedocument.drawingml.chart+xml"/>
  <Override PartName="/xl/charts/style26.xml" ContentType="application/vnd.ms-office.chartstyle+xml"/>
  <Override PartName="/xl/charts/colors26.xml" ContentType="application/vnd.ms-office.chartcolorstyle+xml"/>
  <Override PartName="/xl/drawings/drawing64.xml" ContentType="application/vnd.openxmlformats-officedocument.drawingml.chartshapes+xml"/>
  <Override PartName="/xl/drawings/drawing65.xml" ContentType="application/vnd.openxmlformats-officedocument.drawing+xml"/>
  <Override PartName="/xl/tables/table25.xml" ContentType="application/vnd.openxmlformats-officedocument.spreadsheetml.table+xml"/>
  <Override PartName="/xl/charts/chart27.xml" ContentType="application/vnd.openxmlformats-officedocument.drawingml.chart+xml"/>
  <Override PartName="/xl/charts/style27.xml" ContentType="application/vnd.ms-office.chartstyle+xml"/>
  <Override PartName="/xl/charts/colors27.xml" ContentType="application/vnd.ms-office.chartcolorstyle+xml"/>
  <Override PartName="/xl/drawings/drawing66.xml" ContentType="application/vnd.openxmlformats-officedocument.drawingml.chartshapes+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tables/table26.xml" ContentType="application/vnd.openxmlformats-officedocument.spreadsheetml.table+xml"/>
  <Override PartName="/xl/charts/chart28.xml" ContentType="application/vnd.openxmlformats-officedocument.drawingml.chart+xml"/>
  <Override PartName="/xl/charts/style28.xml" ContentType="application/vnd.ms-office.chartstyle+xml"/>
  <Override PartName="/xl/charts/colors28.xml" ContentType="application/vnd.ms-office.chartcolorstyle+xml"/>
  <Override PartName="/xl/drawings/drawing70.xml" ContentType="application/vnd.openxmlformats-officedocument.drawingml.chartshapes+xml"/>
  <Override PartName="/xl/drawings/drawing71.xml" ContentType="application/vnd.openxmlformats-officedocument.drawing+xml"/>
  <Override PartName="/xl/tables/table27.xml" ContentType="application/vnd.openxmlformats-officedocument.spreadsheetml.table+xml"/>
  <Override PartName="/xl/charts/chart29.xml" ContentType="application/vnd.openxmlformats-officedocument.drawingml.chart+xml"/>
  <Override PartName="/xl/charts/style29.xml" ContentType="application/vnd.ms-office.chartstyle+xml"/>
  <Override PartName="/xl/charts/colors29.xml" ContentType="application/vnd.ms-office.chartcolorstyle+xml"/>
  <Override PartName="/xl/drawings/drawing72.xml" ContentType="application/vnd.openxmlformats-officedocument.drawingml.chartshapes+xml"/>
  <Override PartName="/xl/drawings/drawing73.xml" ContentType="application/vnd.openxmlformats-officedocument.drawing+xml"/>
  <Override PartName="/xl/tables/table28.xml" ContentType="application/vnd.openxmlformats-officedocument.spreadsheetml.table+xml"/>
  <Override PartName="/xl/charts/chart30.xml" ContentType="application/vnd.openxmlformats-officedocument.drawingml.chart+xml"/>
  <Override PartName="/xl/charts/style30.xml" ContentType="application/vnd.ms-office.chartstyle+xml"/>
  <Override PartName="/xl/charts/colors30.xml" ContentType="application/vnd.ms-office.chartcolorstyle+xml"/>
  <Override PartName="/xl/drawings/drawing74.xml" ContentType="application/vnd.openxmlformats-officedocument.drawingml.chartshapes+xml"/>
  <Override PartName="/xl/drawings/drawing75.xml" ContentType="application/vnd.openxmlformats-officedocument.drawing+xml"/>
  <Override PartName="/xl/tables/table29.xml" ContentType="application/vnd.openxmlformats-officedocument.spreadsheetml.table+xml"/>
  <Override PartName="/xl/charts/chart31.xml" ContentType="application/vnd.openxmlformats-officedocument.drawingml.chart+xml"/>
  <Override PartName="/xl/drawings/drawing76.xml" ContentType="application/vnd.openxmlformats-officedocument.drawingml.chartshapes+xml"/>
  <Override PartName="/xl/drawings/drawing77.xml" ContentType="application/vnd.openxmlformats-officedocument.drawing+xml"/>
  <Override PartName="/xl/tables/table30.xml" ContentType="application/vnd.openxmlformats-officedocument.spreadsheetml.table+xml"/>
  <Override PartName="/xl/charts/chart32.xml" ContentType="application/vnd.openxmlformats-officedocument.drawingml.chart+xml"/>
  <Override PartName="/xl/charts/style31.xml" ContentType="application/vnd.ms-office.chartstyle+xml"/>
  <Override PartName="/xl/charts/colors31.xml" ContentType="application/vnd.ms-office.chartcolorstyle+xml"/>
  <Override PartName="/xl/drawings/drawing78.xml" ContentType="application/vnd.openxmlformats-officedocument.drawingml.chartshapes+xml"/>
  <Override PartName="/xl/charts/chart33.xml" ContentType="application/vnd.openxmlformats-officedocument.drawingml.chart+xml"/>
  <Override PartName="/xl/charts/style32.xml" ContentType="application/vnd.ms-office.chartstyle+xml"/>
  <Override PartName="/xl/charts/colors32.xml" ContentType="application/vnd.ms-office.chartcolorstyle+xml"/>
  <Override PartName="/xl/drawings/drawing79.xml" ContentType="application/vnd.openxmlformats-officedocument.drawingml.chartshapes+xml"/>
  <Override PartName="/xl/drawings/drawing80.xml" ContentType="application/vnd.openxmlformats-officedocument.drawing+xml"/>
  <Override PartName="/xl/tables/table31.xml" ContentType="application/vnd.openxmlformats-officedocument.spreadsheetml.table+xml"/>
  <Override PartName="/xl/charts/chart34.xml" ContentType="application/vnd.openxmlformats-officedocument.drawingml.chart+xml"/>
  <Override PartName="/xl/charts/style33.xml" ContentType="application/vnd.ms-office.chartstyle+xml"/>
  <Override PartName="/xl/charts/colors33.xml" ContentType="application/vnd.ms-office.chartcolorstyle+xml"/>
  <Override PartName="/xl/drawings/drawing81.xml" ContentType="application/vnd.openxmlformats-officedocument.drawingml.chartshapes+xml"/>
  <Override PartName="/xl/drawings/drawing82.xml" ContentType="application/vnd.openxmlformats-officedocument.drawing+xml"/>
  <Override PartName="/xl/tables/table32.xml" ContentType="application/vnd.openxmlformats-officedocument.spreadsheetml.table+xml"/>
  <Override PartName="/xl/charts/chart35.xml" ContentType="application/vnd.openxmlformats-officedocument.drawingml.chart+xml"/>
  <Override PartName="/xl/charts/style34.xml" ContentType="application/vnd.ms-office.chartstyle+xml"/>
  <Override PartName="/xl/charts/colors34.xml" ContentType="application/vnd.ms-office.chartcolorstyle+xml"/>
  <Override PartName="/xl/charts/chart36.xml" ContentType="application/vnd.openxmlformats-officedocument.drawingml.chart+xml"/>
  <Override PartName="/xl/charts/style35.xml" ContentType="application/vnd.ms-office.chartstyle+xml"/>
  <Override PartName="/xl/charts/colors35.xml" ContentType="application/vnd.ms-office.chartcolorstyle+xml"/>
  <Override PartName="/xl/drawings/drawing83.xml" ContentType="application/vnd.openxmlformats-officedocument.drawing+xml"/>
  <Override PartName="/xl/tables/table33.xml" ContentType="application/vnd.openxmlformats-officedocument.spreadsheetml.table+xml"/>
  <Override PartName="/xl/charts/chart37.xml" ContentType="application/vnd.openxmlformats-officedocument.drawingml.chart+xml"/>
  <Override PartName="/xl/charts/style36.xml" ContentType="application/vnd.ms-office.chartstyle+xml"/>
  <Override PartName="/xl/charts/colors36.xml" ContentType="application/vnd.ms-office.chartcolorstyle+xml"/>
  <Override PartName="/xl/drawings/drawing84.xml" ContentType="application/vnd.openxmlformats-officedocument.drawingml.chartshapes+xml"/>
  <Override PartName="/xl/charts/chart38.xml" ContentType="application/vnd.openxmlformats-officedocument.drawingml.chart+xml"/>
  <Override PartName="/xl/charts/style37.xml" ContentType="application/vnd.ms-office.chartstyle+xml"/>
  <Override PartName="/xl/charts/colors37.xml" ContentType="application/vnd.ms-office.chartcolorstyle+xml"/>
  <Override PartName="/xl/drawings/drawing85.xml" ContentType="application/vnd.openxmlformats-officedocument.drawingml.chartshapes+xml"/>
  <Override PartName="/xl/drawings/drawing86.xml" ContentType="application/vnd.openxmlformats-officedocument.drawing+xml"/>
  <Override PartName="/xl/tables/table34.xml" ContentType="application/vnd.openxmlformats-officedocument.spreadsheetml.table+xml"/>
  <Override PartName="/xl/charts/chart39.xml" ContentType="application/vnd.openxmlformats-officedocument.drawingml.chart+xml"/>
  <Override PartName="/xl/charts/style38.xml" ContentType="application/vnd.ms-office.chartstyle+xml"/>
  <Override PartName="/xl/charts/colors38.xml" ContentType="application/vnd.ms-office.chartcolorstyle+xml"/>
  <Override PartName="/xl/drawings/drawing87.xml" ContentType="application/vnd.openxmlformats-officedocument.drawingml.chartshapes+xml"/>
  <Override PartName="/xl/charts/chart40.xml" ContentType="application/vnd.openxmlformats-officedocument.drawingml.chart+xml"/>
  <Override PartName="/xl/charts/style39.xml" ContentType="application/vnd.ms-office.chartstyle+xml"/>
  <Override PartName="/xl/charts/colors39.xml" ContentType="application/vnd.ms-office.chartcolorstyle+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tables/table35.xml" ContentType="application/vnd.openxmlformats-officedocument.spreadsheetml.table+xml"/>
  <Override PartName="/xl/charts/chart41.xml" ContentType="application/vnd.openxmlformats-officedocument.drawingml.chart+xml"/>
  <Override PartName="/xl/charts/style40.xml" ContentType="application/vnd.ms-office.chartstyle+xml"/>
  <Override PartName="/xl/charts/colors40.xml" ContentType="application/vnd.ms-office.chartcolorstyle+xml"/>
  <Override PartName="/xl/drawings/drawing93.xml" ContentType="application/vnd.openxmlformats-officedocument.drawingml.chartshapes+xml"/>
  <Override PartName="/xl/drawings/drawing94.xml" ContentType="application/vnd.openxmlformats-officedocument.drawing+xml"/>
  <Override PartName="/xl/tables/table36.xml" ContentType="application/vnd.openxmlformats-officedocument.spreadsheetml.table+xml"/>
  <Override PartName="/xl/charts/chart42.xml" ContentType="application/vnd.openxmlformats-officedocument.drawingml.chart+xml"/>
  <Override PartName="/xl/charts/style41.xml" ContentType="application/vnd.ms-office.chartstyle+xml"/>
  <Override PartName="/xl/charts/colors41.xml" ContentType="application/vnd.ms-office.chartcolorstyle+xml"/>
  <Override PartName="/xl/drawings/drawing95.xml" ContentType="application/vnd.openxmlformats-officedocument.drawingml.chartshapes+xml"/>
  <Override PartName="/xl/drawings/drawing96.xml" ContentType="application/vnd.openxmlformats-officedocument.drawing+xml"/>
  <Override PartName="/xl/tables/table37.xml" ContentType="application/vnd.openxmlformats-officedocument.spreadsheetml.table+xml"/>
  <Override PartName="/xl/charts/chart43.xml" ContentType="application/vnd.openxmlformats-officedocument.drawingml.chart+xml"/>
  <Override PartName="/xl/charts/style42.xml" ContentType="application/vnd.ms-office.chartstyle+xml"/>
  <Override PartName="/xl/charts/colors42.xml" ContentType="application/vnd.ms-office.chartcolorstyle+xml"/>
  <Override PartName="/xl/drawings/drawing97.xml" ContentType="application/vnd.openxmlformats-officedocument.drawing+xml"/>
  <Override PartName="/xl/tables/table38.xml" ContentType="application/vnd.openxmlformats-officedocument.spreadsheetml.table+xml"/>
  <Override PartName="/xl/charts/chart44.xml" ContentType="application/vnd.openxmlformats-officedocument.drawingml.chart+xml"/>
  <Override PartName="/xl/charts/style43.xml" ContentType="application/vnd.ms-office.chartstyle+xml"/>
  <Override PartName="/xl/charts/colors43.xml" ContentType="application/vnd.ms-office.chartcolorstyle+xml"/>
  <Override PartName="/xl/drawings/drawing98.xml" ContentType="application/vnd.openxmlformats-officedocument.drawing+xml"/>
  <Override PartName="/xl/tables/table39.xml" ContentType="application/vnd.openxmlformats-officedocument.spreadsheetml.table+xml"/>
  <Override PartName="/xl/charts/chart45.xml" ContentType="application/vnd.openxmlformats-officedocument.drawingml.chart+xml"/>
  <Override PartName="/xl/charts/style44.xml" ContentType="application/vnd.ms-office.chartstyle+xml"/>
  <Override PartName="/xl/charts/colors44.xml" ContentType="application/vnd.ms-office.chartcolorstyle+xml"/>
  <Override PartName="/xl/drawings/drawing99.xml" ContentType="application/vnd.openxmlformats-officedocument.drawingml.chartshapes+xml"/>
  <Override PartName="/xl/drawings/drawing100.xml" ContentType="application/vnd.openxmlformats-officedocument.drawing+xml"/>
  <Override PartName="/xl/drawings/drawing101.xml" ContentType="application/vnd.openxmlformats-officedocument.drawing+xml"/>
  <Override PartName="/xl/tables/table40.xml" ContentType="application/vnd.openxmlformats-officedocument.spreadsheetml.table+xml"/>
  <Override PartName="/xl/charts/chart46.xml" ContentType="application/vnd.openxmlformats-officedocument.drawingml.chart+xml"/>
  <Override PartName="/xl/charts/style45.xml" ContentType="application/vnd.ms-office.chartstyle+xml"/>
  <Override PartName="/xl/charts/colors45.xml" ContentType="application/vnd.ms-office.chartcolorstyle+xml"/>
  <Override PartName="/xl/drawings/drawing102.xml" ContentType="application/vnd.openxmlformats-officedocument.drawingml.chartshapes+xml"/>
  <Override PartName="/xl/drawings/drawing103.xml" ContentType="application/vnd.openxmlformats-officedocument.drawing+xml"/>
  <Override PartName="/xl/tables/table41.xml" ContentType="application/vnd.openxmlformats-officedocument.spreadsheetml.table+xml"/>
  <Override PartName="/xl/charts/chart47.xml" ContentType="application/vnd.openxmlformats-officedocument.drawingml.chart+xml"/>
  <Override PartName="/xl/charts/style46.xml" ContentType="application/vnd.ms-office.chartstyle+xml"/>
  <Override PartName="/xl/charts/colors46.xml" ContentType="application/vnd.ms-office.chartcolorstyle+xml"/>
  <Override PartName="/xl/drawings/drawing104.xml" ContentType="application/vnd.openxmlformats-officedocument.drawingml.chartshapes+xml"/>
  <Override PartName="/xl/drawings/drawing105.xml" ContentType="application/vnd.openxmlformats-officedocument.drawing+xml"/>
  <Override PartName="/xl/tables/table42.xml" ContentType="application/vnd.openxmlformats-officedocument.spreadsheetml.table+xml"/>
  <Override PartName="/xl/charts/chart48.xml" ContentType="application/vnd.openxmlformats-officedocument.drawingml.chart+xml"/>
  <Override PartName="/xl/charts/style47.xml" ContentType="application/vnd.ms-office.chartstyle+xml"/>
  <Override PartName="/xl/charts/colors47.xml" ContentType="application/vnd.ms-office.chartcolorstyle+xml"/>
  <Override PartName="/xl/drawings/drawing106.xml" ContentType="application/vnd.openxmlformats-officedocument.drawing+xml"/>
  <Override PartName="/xl/tables/table43.xml" ContentType="application/vnd.openxmlformats-officedocument.spreadsheetml.table+xml"/>
  <Override PartName="/xl/charts/chart49.xml" ContentType="application/vnd.openxmlformats-officedocument.drawingml.chart+xml"/>
  <Override PartName="/xl/charts/style48.xml" ContentType="application/vnd.ms-office.chartstyle+xml"/>
  <Override PartName="/xl/charts/colors48.xml" ContentType="application/vnd.ms-office.chartcolorstyle+xml"/>
  <Override PartName="/xl/drawings/drawing107.xml" ContentType="application/vnd.openxmlformats-officedocument.drawingml.chartshapes+xml"/>
  <Override PartName="/xl/drawings/drawing108.xml" ContentType="application/vnd.openxmlformats-officedocument.drawing+xml"/>
  <Override PartName="/xl/tables/table44.xml" ContentType="application/vnd.openxmlformats-officedocument.spreadsheetml.table+xml"/>
  <Override PartName="/xl/charts/chart50.xml" ContentType="application/vnd.openxmlformats-officedocument.drawingml.chart+xml"/>
  <Override PartName="/xl/charts/style49.xml" ContentType="application/vnd.ms-office.chartstyle+xml"/>
  <Override PartName="/xl/charts/colors49.xml" ContentType="application/vnd.ms-office.chartcolorstyle+xml"/>
  <Override PartName="/xl/drawings/drawing109.xml" ContentType="application/vnd.openxmlformats-officedocument.drawing+xml"/>
  <Override PartName="/xl/tables/table45.xml" ContentType="application/vnd.openxmlformats-officedocument.spreadsheetml.table+xml"/>
  <Override PartName="/xl/charts/chart51.xml" ContentType="application/vnd.openxmlformats-officedocument.drawingml.chart+xml"/>
  <Override PartName="/xl/charts/style50.xml" ContentType="application/vnd.ms-office.chartstyle+xml"/>
  <Override PartName="/xl/charts/colors50.xml" ContentType="application/vnd.ms-office.chartcolorstyle+xml"/>
  <Override PartName="/xl/drawings/drawing110.xml" ContentType="application/vnd.openxmlformats-officedocument.drawingml.chartshapes+xml"/>
  <Override PartName="/xl/drawings/drawing111.xml" ContentType="application/vnd.openxmlformats-officedocument.drawing+xml"/>
  <Override PartName="/xl/tables/table46.xml" ContentType="application/vnd.openxmlformats-officedocument.spreadsheetml.table+xml"/>
  <Override PartName="/xl/charts/chart52.xml" ContentType="application/vnd.openxmlformats-officedocument.drawingml.chart+xml"/>
  <Override PartName="/xl/charts/style51.xml" ContentType="application/vnd.ms-office.chartstyle+xml"/>
  <Override PartName="/xl/charts/colors51.xml" ContentType="application/vnd.ms-office.chartcolorstyle+xml"/>
  <Override PartName="/xl/drawings/drawing112.xml" ContentType="application/vnd.openxmlformats-officedocument.drawingml.chartshapes+xml"/>
  <Override PartName="/xl/drawings/drawing113.xml" ContentType="application/vnd.openxmlformats-officedocument.drawing+xml"/>
  <Override PartName="/xl/drawings/drawing114.xml" ContentType="application/vnd.openxmlformats-officedocument.drawing+xml"/>
  <Override PartName="/xl/tables/table47.xml" ContentType="application/vnd.openxmlformats-officedocument.spreadsheetml.table+xml"/>
  <Override PartName="/xl/charts/chart53.xml" ContentType="application/vnd.openxmlformats-officedocument.drawingml.chart+xml"/>
  <Override PartName="/xl/charts/style52.xml" ContentType="application/vnd.ms-office.chartstyle+xml"/>
  <Override PartName="/xl/charts/colors52.xml" ContentType="application/vnd.ms-office.chartcolorstyle+xml"/>
  <Override PartName="/xl/drawings/drawing115.xml" ContentType="application/vnd.openxmlformats-officedocument.drawing+xml"/>
  <Override PartName="/xl/tables/table48.xml" ContentType="application/vnd.openxmlformats-officedocument.spreadsheetml.table+xml"/>
  <Override PartName="/xl/charts/chart54.xml" ContentType="application/vnd.openxmlformats-officedocument.drawingml.chart+xml"/>
  <Override PartName="/xl/charts/style53.xml" ContentType="application/vnd.ms-office.chartstyle+xml"/>
  <Override PartName="/xl/charts/colors53.xml" ContentType="application/vnd.ms-office.chartcolorstyle+xml"/>
  <Override PartName="/xl/drawings/drawing116.xml" ContentType="application/vnd.openxmlformats-officedocument.drawingml.chartshapes+xml"/>
  <Override PartName="/xl/drawings/drawing117.xml" ContentType="application/vnd.openxmlformats-officedocument.drawing+xml"/>
  <Override PartName="/xl/tables/table49.xml" ContentType="application/vnd.openxmlformats-officedocument.spreadsheetml.table+xml"/>
  <Override PartName="/xl/charts/chart55.xml" ContentType="application/vnd.openxmlformats-officedocument.drawingml.chart+xml"/>
  <Override PartName="/xl/charts/style54.xml" ContentType="application/vnd.ms-office.chartstyle+xml"/>
  <Override PartName="/xl/charts/colors54.xml" ContentType="application/vnd.ms-office.chartcolorstyle+xml"/>
  <Override PartName="/xl/drawings/drawing118.xml" ContentType="application/vnd.openxmlformats-officedocument.drawingml.chartshapes+xml"/>
  <Override PartName="/xl/drawings/drawing119.xml" ContentType="application/vnd.openxmlformats-officedocument.drawing+xml"/>
  <Override PartName="/xl/tables/table50.xml" ContentType="application/vnd.openxmlformats-officedocument.spreadsheetml.table+xml"/>
  <Override PartName="/xl/charts/chart56.xml" ContentType="application/vnd.openxmlformats-officedocument.drawingml.chart+xml"/>
  <Override PartName="/xl/charts/style55.xml" ContentType="application/vnd.ms-office.chartstyle+xml"/>
  <Override PartName="/xl/charts/colors55.xml" ContentType="application/vnd.ms-office.chartcolorstyle+xml"/>
  <Override PartName="/xl/drawings/drawing120.xml" ContentType="application/vnd.openxmlformats-officedocument.drawingml.chartshapes+xml"/>
  <Override PartName="/xl/drawings/drawing121.xml" ContentType="application/vnd.openxmlformats-officedocument.drawing+xml"/>
  <Override PartName="/xl/drawings/drawing122.xml" ContentType="application/vnd.openxmlformats-officedocument.drawing+xml"/>
  <Override PartName="/xl/tables/table51.xml" ContentType="application/vnd.openxmlformats-officedocument.spreadsheetml.table+xml"/>
  <Override PartName="/xl/charts/chart57.xml" ContentType="application/vnd.openxmlformats-officedocument.drawingml.chart+xml"/>
  <Override PartName="/xl/charts/style56.xml" ContentType="application/vnd.ms-office.chartstyle+xml"/>
  <Override PartName="/xl/charts/colors56.xml" ContentType="application/vnd.ms-office.chartcolorstyle+xml"/>
  <Override PartName="/xl/drawings/drawing123.xml" ContentType="application/vnd.openxmlformats-officedocument.drawingml.chartshapes+xml"/>
  <Override PartName="/xl/drawings/drawing124.xml" ContentType="application/vnd.openxmlformats-officedocument.drawing+xml"/>
  <Override PartName="/xl/tables/table52.xml" ContentType="application/vnd.openxmlformats-officedocument.spreadsheetml.table+xml"/>
  <Override PartName="/xl/charts/chart58.xml" ContentType="application/vnd.openxmlformats-officedocument.drawingml.chart+xml"/>
  <Override PartName="/xl/charts/style57.xml" ContentType="application/vnd.ms-office.chartstyle+xml"/>
  <Override PartName="/xl/charts/colors57.xml" ContentType="application/vnd.ms-office.chartcolorstyle+xml"/>
  <Override PartName="/xl/drawings/drawing125.xml" ContentType="application/vnd.openxmlformats-officedocument.drawing+xml"/>
  <Override PartName="/xl/tables/table53.xml" ContentType="application/vnd.openxmlformats-officedocument.spreadsheetml.table+xml"/>
  <Override PartName="/xl/charts/chart59.xml" ContentType="application/vnd.openxmlformats-officedocument.drawingml.chart+xml"/>
  <Override PartName="/xl/drawings/drawing126.xml" ContentType="application/vnd.openxmlformats-officedocument.drawingml.chartshapes+xml"/>
  <Override PartName="/xl/drawings/drawing127.xml" ContentType="application/vnd.openxmlformats-officedocument.drawing+xml"/>
  <Override PartName="/xl/tables/table54.xml" ContentType="application/vnd.openxmlformats-officedocument.spreadsheetml.table+xml"/>
  <Override PartName="/xl/charts/chart60.xml" ContentType="application/vnd.openxmlformats-officedocument.drawingml.chart+xml"/>
  <Override PartName="/xl/charts/style58.xml" ContentType="application/vnd.ms-office.chartstyle+xml"/>
  <Override PartName="/xl/charts/colors58.xml" ContentType="application/vnd.ms-office.chartcolorstyle+xml"/>
  <Override PartName="/xl/drawings/drawing128.xml" ContentType="application/vnd.openxmlformats-officedocument.drawingml.chartshapes+xml"/>
  <Override PartName="/xl/drawings/drawing129.xml" ContentType="application/vnd.openxmlformats-officedocument.drawing+xml"/>
  <Override PartName="/xl/tables/table55.xml" ContentType="application/vnd.openxmlformats-officedocument.spreadsheetml.table+xml"/>
  <Override PartName="/xl/charts/chart61.xml" ContentType="application/vnd.openxmlformats-officedocument.drawingml.chart+xml"/>
  <Override PartName="/xl/charts/style59.xml" ContentType="application/vnd.ms-office.chartstyle+xml"/>
  <Override PartName="/xl/charts/colors59.xml" ContentType="application/vnd.ms-office.chartcolorstyle+xml"/>
  <Override PartName="/xl/drawings/drawing130.xml" ContentType="application/vnd.openxmlformats-officedocument.drawingml.chartshapes+xml"/>
  <Override PartName="/xl/drawings/drawing131.xml" ContentType="application/vnd.openxmlformats-officedocument.drawing+xml"/>
  <Override PartName="/xl/tables/table56.xml" ContentType="application/vnd.openxmlformats-officedocument.spreadsheetml.table+xml"/>
  <Override PartName="/xl/charts/chart62.xml" ContentType="application/vnd.openxmlformats-officedocument.drawingml.chart+xml"/>
  <Override PartName="/xl/drawings/drawing132.xml" ContentType="application/vnd.openxmlformats-officedocument.drawingml.chartshapes+xml"/>
  <Override PartName="/xl/drawings/drawing133.xml" ContentType="application/vnd.openxmlformats-officedocument.drawing+xml"/>
  <Override PartName="/xl/drawings/drawing134.xml" ContentType="application/vnd.openxmlformats-officedocument.drawing+xml"/>
  <Override PartName="/xl/tables/table57.xml" ContentType="application/vnd.openxmlformats-officedocument.spreadsheetml.table+xml"/>
  <Override PartName="/xl/charts/chart63.xml" ContentType="application/vnd.openxmlformats-officedocument.drawingml.chart+xml"/>
  <Override PartName="/xl/charts/style60.xml" ContentType="application/vnd.ms-office.chartstyle+xml"/>
  <Override PartName="/xl/charts/colors60.xml" ContentType="application/vnd.ms-office.chartcolorstyle+xml"/>
  <Override PartName="/xl/drawings/drawing135.xml" ContentType="application/vnd.openxmlformats-officedocument.drawingml.chartshapes+xml"/>
  <Override PartName="/xl/drawings/drawing136.xml" ContentType="application/vnd.openxmlformats-officedocument.drawing+xml"/>
  <Override PartName="/xl/tables/table58.xml" ContentType="application/vnd.openxmlformats-officedocument.spreadsheetml.table+xml"/>
  <Override PartName="/xl/charts/chart64.xml" ContentType="application/vnd.openxmlformats-officedocument.drawingml.chart+xml"/>
  <Override PartName="/xl/charts/style61.xml" ContentType="application/vnd.ms-office.chartstyle+xml"/>
  <Override PartName="/xl/charts/colors61.xml" ContentType="application/vnd.ms-office.chartcolorstyle+xml"/>
  <Override PartName="/xl/drawings/drawing137.xml" ContentType="application/vnd.openxmlformats-officedocument.drawingml.chartshapes+xml"/>
  <Override PartName="/xl/charts/chart65.xml" ContentType="application/vnd.openxmlformats-officedocument.drawingml.chart+xml"/>
  <Override PartName="/xl/charts/style62.xml" ContentType="application/vnd.ms-office.chartstyle+xml"/>
  <Override PartName="/xl/charts/colors62.xml" ContentType="application/vnd.ms-office.chartcolorstyle+xml"/>
  <Override PartName="/xl/drawings/drawing138.xml" ContentType="application/vnd.openxmlformats-officedocument.drawingml.chartshapes+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822"/>
  <workbookPr codeName="ThisWorkbook" defaultThemeVersion="124226"/>
  <mc:AlternateContent xmlns:mc="http://schemas.openxmlformats.org/markup-compatibility/2006">
    <mc:Choice Requires="x15">
      <x15ac:absPath xmlns:x15ac="http://schemas.microsoft.com/office/spreadsheetml/2010/11/ac" url="C:\Users\felix.roa\Downloads\"/>
    </mc:Choice>
  </mc:AlternateContent>
  <xr:revisionPtr revIDLastSave="0" documentId="13_ncr:1_{FAC95D7D-A829-45B9-9674-A20A22128897}" xr6:coauthVersionLast="47" xr6:coauthVersionMax="47" xr10:uidLastSave="{00000000-0000-0000-0000-000000000000}"/>
  <bookViews>
    <workbookView xWindow="-120" yWindow="-120" windowWidth="29040" windowHeight="15720" tabRatio="818" activeTab="1" xr2:uid="{00000000-000D-0000-FFFF-FFFF00000000}"/>
  </bookViews>
  <sheets>
    <sheet name="Present. " sheetId="482" r:id="rId1"/>
    <sheet name="Present.Aprob." sheetId="483" r:id="rId2"/>
    <sheet name="Contenido" sheetId="453" r:id="rId3"/>
    <sheet name="Resumen " sheetId="491" state="hidden" r:id="rId4"/>
    <sheet name="a) Linea de tiempo" sheetId="512" r:id="rId5"/>
    <sheet name=" b) Reg. y Seg." sheetId="513" r:id="rId6"/>
    <sheet name=" c) Seg. y Ben" sheetId="514" r:id="rId7"/>
    <sheet name=" d) Org. SDSS" sheetId="515" r:id="rId8"/>
    <sheet name="e) Gobernanza" sheetId="516" r:id="rId9"/>
    <sheet name="f) Artículos" sheetId="317" r:id="rId10"/>
    <sheet name="g) Artículos" sheetId="330" r:id="rId11"/>
    <sheet name="SDSS" sheetId="298" r:id="rId12"/>
    <sheet name="Portada SFS" sheetId="327" r:id="rId13"/>
    <sheet name="1. SFS" sheetId="333" r:id="rId14"/>
    <sheet name="2. SFS" sheetId="489" r:id="rId15"/>
    <sheet name="3. SFS" sheetId="427" r:id="rId16"/>
    <sheet name="4. SFS" sheetId="529" r:id="rId17"/>
    <sheet name="5.SFS" sheetId="525" r:id="rId18"/>
    <sheet name="6. SFS" sheetId="526" r:id="rId19"/>
    <sheet name="1. SFS-RC" sheetId="299" r:id="rId20"/>
    <sheet name="2. SFS-RC" sheetId="402" r:id="rId21"/>
    <sheet name="3. SFS-RC" sheetId="434" r:id="rId22"/>
    <sheet name="4. SFS-RC" sheetId="517" r:id="rId23"/>
    <sheet name="5. SFS-RC" sheetId="518" r:id="rId24"/>
    <sheet name="6. SFS-RC" sheetId="519" r:id="rId25"/>
    <sheet name="1. SFS-RS" sheetId="294" r:id="rId26"/>
    <sheet name="2. SFS-RS." sheetId="342" r:id="rId27"/>
    <sheet name="3. SFS-RS" sheetId="435" r:id="rId28"/>
    <sheet name="4. SFS-RS" sheetId="527" r:id="rId29"/>
    <sheet name="5. SFS-RS" sheetId="521" r:id="rId30"/>
    <sheet name="6. SFS-RS" sheetId="522" r:id="rId31"/>
    <sheet name=" 1. SFS-RET" sheetId="295" r:id="rId32"/>
    <sheet name="2. SFS-RET." sheetId="377" r:id="rId33"/>
    <sheet name="3.SFS-RET" sheetId="532" r:id="rId34"/>
    <sheet name="4. SFS-RET" sheetId="523" r:id="rId35"/>
    <sheet name="SRL" sheetId="300" r:id="rId36"/>
    <sheet name="1. SRL" sheetId="356" r:id="rId37"/>
    <sheet name="3.SRL" sheetId="335" r:id="rId38"/>
    <sheet name="4.SRL" sheetId="389" r:id="rId39"/>
    <sheet name="5. SRL" sheetId="385" r:id="rId40"/>
    <sheet name="6. SRL" sheetId="386" r:id="rId41"/>
    <sheet name="SVDS" sheetId="297" r:id="rId42"/>
    <sheet name="1. Def_SVDS" sheetId="350" r:id="rId43"/>
    <sheet name="2. SVDS" sheetId="407" r:id="rId44"/>
    <sheet name="3. Afil. cotiz." sheetId="374" r:id="rId45"/>
    <sheet name="4. SVDS" sheetId="272" r:id="rId46"/>
    <sheet name="5. SVDS" sheetId="273" r:id="rId47"/>
    <sheet name="6. SVDS" sheetId="380" r:id="rId48"/>
    <sheet name="7. SVDS" sheetId="381" r:id="rId49"/>
    <sheet name="8. SVDS" sheetId="382" r:id="rId50"/>
    <sheet name="9.SVDS" sheetId="383" r:id="rId51"/>
    <sheet name="10. SVDS" sheetId="384" r:id="rId52"/>
    <sheet name="ING._ EGR" sheetId="361" r:id="rId53"/>
    <sheet name="a.Definición Ing.Gastos" sheetId="363" r:id="rId54"/>
    <sheet name="b.Definición Ing.Gastos" sheetId="371" r:id="rId55"/>
    <sheet name="SFS-Ing-Egr" sheetId="533" r:id="rId56"/>
    <sheet name="1. Pagos SFS" sheetId="391" r:id="rId57"/>
    <sheet name="2.Pagos x ARS" sheetId="450" r:id="rId58"/>
    <sheet name="3.INV_SFS x Entidad" sheetId="179" r:id="rId59"/>
    <sheet name="4.INV_SFS x cuentas" sheetId="177" r:id="rId60"/>
    <sheet name="5. Pagos.SFS Pens." sheetId="447" r:id="rId61"/>
    <sheet name="SVDS-Ing-Egr" sheetId="534" r:id="rId62"/>
    <sheet name="2. Pagos_ SVDS" sheetId="276" r:id="rId63"/>
    <sheet name="3. PagosXcuentas" sheetId="29" r:id="rId64"/>
    <sheet name=" 4.Pago Entidades" sheetId="444" r:id="rId65"/>
    <sheet name="5.Patrim. fp anual" sheetId="283" r:id="rId66"/>
    <sheet name="6. Cartera Comp." sheetId="490" r:id="rId67"/>
    <sheet name="7.Rentab.Real" sheetId="395" r:id="rId68"/>
    <sheet name="8. Rent. nominal" sheetId="394" r:id="rId69"/>
    <sheet name="PENSIONES_SVDS" sheetId="365" r:id="rId70"/>
    <sheet name="2 Pensiones por año" sheetId="282" r:id="rId71"/>
    <sheet name="3.Pens.Disc. AFP" sheetId="308" r:id="rId72"/>
    <sheet name="4. Pens. Solida" sheetId="509" r:id="rId73"/>
    <sheet name="5. Pens. Solid.dec" sheetId="510" r:id="rId74"/>
    <sheet name="SRL-Ing-Egr" sheetId="536" r:id="rId75"/>
    <sheet name="1. Pagos ARL " sheetId="78" r:id="rId76"/>
    <sheet name="2.Reportes ARL" sheetId="215" r:id="rId77"/>
    <sheet name="3. Reporte región" sheetId="217" r:id="rId78"/>
    <sheet name="4. Reporte edad" sheetId="226" r:id="rId79"/>
    <sheet name="5. Reporte Empre." sheetId="222" r:id="rId80"/>
    <sheet name="6. Reporte Sexo" sheetId="224" r:id="rId81"/>
    <sheet name="1. CI" sheetId="511" r:id="rId82"/>
    <sheet name="2.CI" sheetId="459" r:id="rId83"/>
    <sheet name="3.CI" sheetId="465" r:id="rId84"/>
  </sheets>
  <externalReferences>
    <externalReference r:id="rId85"/>
    <externalReference r:id="rId86"/>
    <externalReference r:id="rId87"/>
    <externalReference r:id="rId88"/>
    <externalReference r:id="rId89"/>
    <externalReference r:id="rId90"/>
    <externalReference r:id="rId91"/>
  </externalReferences>
  <definedNames>
    <definedName name="\M" localSheetId="5">#REF!</definedName>
    <definedName name="\M" localSheetId="7">#REF!</definedName>
    <definedName name="\M" localSheetId="14">#REF!</definedName>
    <definedName name="\M" localSheetId="33">#REF!</definedName>
    <definedName name="\M" localSheetId="72">#REF!</definedName>
    <definedName name="\M" localSheetId="16">#REF!</definedName>
    <definedName name="\M" localSheetId="22">#REF!</definedName>
    <definedName name="\M" localSheetId="34">#REF!</definedName>
    <definedName name="\M" localSheetId="28">#REF!</definedName>
    <definedName name="\M" localSheetId="73">#REF!</definedName>
    <definedName name="\M" localSheetId="23">#REF!</definedName>
    <definedName name="\M" localSheetId="29">#REF!</definedName>
    <definedName name="\M" localSheetId="17">#REF!</definedName>
    <definedName name="\M" localSheetId="66">#REF!</definedName>
    <definedName name="\M" localSheetId="18">#REF!</definedName>
    <definedName name="\M" localSheetId="24">#REF!</definedName>
    <definedName name="\M" localSheetId="30">#REF!</definedName>
    <definedName name="\M" localSheetId="4">#REF!</definedName>
    <definedName name="\M" localSheetId="8">#REF!</definedName>
    <definedName name="\M" localSheetId="1">#REF!</definedName>
    <definedName name="\M" localSheetId="3">#REF!</definedName>
    <definedName name="\M" localSheetId="55">#REF!</definedName>
    <definedName name="\M" localSheetId="74">#REF!</definedName>
    <definedName name="\M" localSheetId="61">#REF!</definedName>
    <definedName name="\M">#REF!</definedName>
    <definedName name="\N" localSheetId="5">#REF!</definedName>
    <definedName name="\N" localSheetId="7">#REF!</definedName>
    <definedName name="\N" localSheetId="14">#REF!</definedName>
    <definedName name="\N" localSheetId="33">#REF!</definedName>
    <definedName name="\N" localSheetId="72">#REF!</definedName>
    <definedName name="\N" localSheetId="16">#REF!</definedName>
    <definedName name="\N" localSheetId="22">#REF!</definedName>
    <definedName name="\N" localSheetId="34">#REF!</definedName>
    <definedName name="\N" localSheetId="28">#REF!</definedName>
    <definedName name="\N" localSheetId="73">#REF!</definedName>
    <definedName name="\N" localSheetId="23">#REF!</definedName>
    <definedName name="\N" localSheetId="29">#REF!</definedName>
    <definedName name="\N" localSheetId="17">#REF!</definedName>
    <definedName name="\N" localSheetId="66">#REF!</definedName>
    <definedName name="\N" localSheetId="18">#REF!</definedName>
    <definedName name="\N" localSheetId="24">#REF!</definedName>
    <definedName name="\N" localSheetId="30">#REF!</definedName>
    <definedName name="\N" localSheetId="4">#REF!</definedName>
    <definedName name="\N" localSheetId="8">#REF!</definedName>
    <definedName name="\N" localSheetId="1">#REF!</definedName>
    <definedName name="\N" localSheetId="3">#REF!</definedName>
    <definedName name="\N" localSheetId="55">#REF!</definedName>
    <definedName name="\N" localSheetId="74">#REF!</definedName>
    <definedName name="\N" localSheetId="61">#REF!</definedName>
    <definedName name="\N">#REF!</definedName>
    <definedName name="_xlnm._FilterDatabase" localSheetId="57" hidden="1">'2.Pagos x ARS'!$B$4:$F$69</definedName>
    <definedName name="_xlnm._FilterDatabase" localSheetId="21" hidden="1">'3. SFS-RC'!$A$4:$H$23</definedName>
    <definedName name="_xlnm._FilterDatabase" localSheetId="27" hidden="1">'3. SFS-RS'!$B$10:$G$30</definedName>
    <definedName name="_xlnm._FilterDatabase" localSheetId="23" hidden="1">'5. SFS-RC'!$B$39:$C$47</definedName>
    <definedName name="_xlnm._FilterDatabase" localSheetId="68" hidden="1">'8. Rent. nominal'!$A$7:$C$44</definedName>
    <definedName name="AAA" localSheetId="5">#REF!</definedName>
    <definedName name="AAA" localSheetId="7">#REF!</definedName>
    <definedName name="AAA" localSheetId="14">#REF!</definedName>
    <definedName name="AAA" localSheetId="33">#REF!</definedName>
    <definedName name="AAA" localSheetId="72">#REF!</definedName>
    <definedName name="AAA" localSheetId="16">#REF!</definedName>
    <definedName name="AAA" localSheetId="22">#REF!</definedName>
    <definedName name="AAA" localSheetId="34">#REF!</definedName>
    <definedName name="AAA" localSheetId="28">#REF!</definedName>
    <definedName name="AAA" localSheetId="73">#REF!</definedName>
    <definedName name="AAA" localSheetId="23">#REF!</definedName>
    <definedName name="AAA" localSheetId="29">#REF!</definedName>
    <definedName name="AAA" localSheetId="17">#REF!</definedName>
    <definedName name="AAA" localSheetId="66">#REF!</definedName>
    <definedName name="AAA" localSheetId="18">#REF!</definedName>
    <definedName name="AAA" localSheetId="24">#REF!</definedName>
    <definedName name="AAA" localSheetId="30">#REF!</definedName>
    <definedName name="AAA" localSheetId="4">#REF!</definedName>
    <definedName name="AAA" localSheetId="8">#REF!</definedName>
    <definedName name="AAA" localSheetId="1">#REF!</definedName>
    <definedName name="AAA" localSheetId="3">#REF!</definedName>
    <definedName name="AAA" localSheetId="55">#REF!</definedName>
    <definedName name="AAA" localSheetId="74">#REF!</definedName>
    <definedName name="AAA" localSheetId="61">#REF!</definedName>
    <definedName name="AAA">#REF!</definedName>
    <definedName name="Afil" localSheetId="5">'[1]7.7.6'!#REF!</definedName>
    <definedName name="Afil" localSheetId="7">'[1]7.7.6'!#REF!</definedName>
    <definedName name="Afil" localSheetId="14">'[1]7.7.6'!#REF!</definedName>
    <definedName name="Afil" localSheetId="82">'[1]7.7.6'!#REF!</definedName>
    <definedName name="Afil" localSheetId="15">'[1]7.7.6'!#REF!</definedName>
    <definedName name="Afil" localSheetId="21">'[1]7.7.6'!#REF!</definedName>
    <definedName name="Afil" localSheetId="27">'[1]7.7.6'!#REF!</definedName>
    <definedName name="Afil" localSheetId="83">'[1]7.7.6'!#REF!</definedName>
    <definedName name="Afil" localSheetId="33">'[1]7.7.6'!#REF!</definedName>
    <definedName name="Afil" localSheetId="72">'[1]7.7.6'!#REF!</definedName>
    <definedName name="Afil" localSheetId="16">'[1]7.7.6'!#REF!</definedName>
    <definedName name="Afil" localSheetId="22">'[1]7.7.6'!#REF!</definedName>
    <definedName name="Afil" localSheetId="34">'[1]7.7.6'!#REF!</definedName>
    <definedName name="Afil" localSheetId="28">'[1]7.7.6'!#REF!</definedName>
    <definedName name="Afil" localSheetId="73">'[1]7.7.6'!#REF!</definedName>
    <definedName name="Afil" localSheetId="23">'[1]7.7.6'!#REF!</definedName>
    <definedName name="Afil" localSheetId="29">'[1]7.7.6'!#REF!</definedName>
    <definedName name="Afil" localSheetId="17">'[1]7.7.6'!#REF!</definedName>
    <definedName name="Afil" localSheetId="66">'[1]7.7.6'!#REF!</definedName>
    <definedName name="Afil" localSheetId="18">'[1]7.7.6'!#REF!</definedName>
    <definedName name="Afil" localSheetId="24">'[1]7.7.6'!#REF!</definedName>
    <definedName name="Afil" localSheetId="30">'[1]7.7.6'!#REF!</definedName>
    <definedName name="Afil" localSheetId="4">'[1]7.7.6'!#REF!</definedName>
    <definedName name="Afil" localSheetId="54">'[1]7.7.6'!#REF!</definedName>
    <definedName name="Afil" localSheetId="8">'[1]7.7.6'!#REF!</definedName>
    <definedName name="Afil" localSheetId="1">'[1]7.7.6'!#REF!</definedName>
    <definedName name="Afil" localSheetId="3">'[1]7.7.6'!#REF!</definedName>
    <definedName name="Afil" localSheetId="55">'[1]7.7.6'!#REF!</definedName>
    <definedName name="Afil" localSheetId="74">'[1]7.7.6'!#REF!</definedName>
    <definedName name="Afil" localSheetId="61">'[1]7.7.6'!#REF!</definedName>
    <definedName name="Afil">'[1]7.7.6'!#REF!</definedName>
    <definedName name="Afiliacion2" localSheetId="5">'[1]7.7.6'!#REF!</definedName>
    <definedName name="Afiliacion2" localSheetId="7">'[1]7.7.6'!#REF!</definedName>
    <definedName name="Afiliacion2" localSheetId="14">'[1]7.7.6'!#REF!</definedName>
    <definedName name="Afiliacion2" localSheetId="82">'[1]7.7.6'!#REF!</definedName>
    <definedName name="Afiliacion2" localSheetId="83">'[1]7.7.6'!#REF!</definedName>
    <definedName name="Afiliacion2" localSheetId="33">'[1]7.7.6'!#REF!</definedName>
    <definedName name="Afiliacion2" localSheetId="72">'[1]7.7.6'!#REF!</definedName>
    <definedName name="Afiliacion2" localSheetId="16">'[1]7.7.6'!#REF!</definedName>
    <definedName name="Afiliacion2" localSheetId="22">'[1]7.7.6'!#REF!</definedName>
    <definedName name="Afiliacion2" localSheetId="34">'[1]7.7.6'!#REF!</definedName>
    <definedName name="Afiliacion2" localSheetId="28">'[1]7.7.6'!#REF!</definedName>
    <definedName name="Afiliacion2" localSheetId="73">'[1]7.7.6'!#REF!</definedName>
    <definedName name="Afiliacion2" localSheetId="23">'[1]7.7.6'!#REF!</definedName>
    <definedName name="Afiliacion2" localSheetId="29">'[1]7.7.6'!#REF!</definedName>
    <definedName name="Afiliacion2" localSheetId="17">'[1]7.7.6'!#REF!</definedName>
    <definedName name="Afiliacion2" localSheetId="66">'[1]7.7.6'!#REF!</definedName>
    <definedName name="Afiliacion2" localSheetId="18">'[1]7.7.6'!#REF!</definedName>
    <definedName name="Afiliacion2" localSheetId="24">'[1]7.7.6'!#REF!</definedName>
    <definedName name="Afiliacion2" localSheetId="30">'[1]7.7.6'!#REF!</definedName>
    <definedName name="Afiliacion2" localSheetId="4">'[1]7.7.6'!#REF!</definedName>
    <definedName name="Afiliacion2" localSheetId="8">'[1]7.7.6'!#REF!</definedName>
    <definedName name="Afiliacion2" localSheetId="1">'[1]7.7.6'!#REF!</definedName>
    <definedName name="Afiliacion2" localSheetId="3">'[1]7.7.6'!#REF!</definedName>
    <definedName name="Afiliacion2" localSheetId="55">'[1]7.7.6'!#REF!</definedName>
    <definedName name="Afiliacion2" localSheetId="74">'[1]7.7.6'!#REF!</definedName>
    <definedName name="Afiliacion2" localSheetId="61">'[1]7.7.6'!#REF!</definedName>
    <definedName name="Afiliacion2">'[1]7.7.6'!#REF!</definedName>
    <definedName name="AfiliadoSexo" localSheetId="5">#REF!</definedName>
    <definedName name="AfiliadoSexo" localSheetId="7">#REF!</definedName>
    <definedName name="AfiliadoSexo" localSheetId="33">#REF!</definedName>
    <definedName name="AfiliadoSexo" localSheetId="72">#REF!</definedName>
    <definedName name="AfiliadoSexo" localSheetId="16">#REF!</definedName>
    <definedName name="AfiliadoSexo" localSheetId="22">#REF!</definedName>
    <definedName name="AfiliadoSexo" localSheetId="34">#REF!</definedName>
    <definedName name="AfiliadoSexo" localSheetId="28">#REF!</definedName>
    <definedName name="AfiliadoSexo" localSheetId="73">#REF!</definedName>
    <definedName name="AfiliadoSexo" localSheetId="23">#REF!</definedName>
    <definedName name="AfiliadoSexo" localSheetId="29">#REF!</definedName>
    <definedName name="AfiliadoSexo" localSheetId="17">#REF!</definedName>
    <definedName name="AfiliadoSexo" localSheetId="18">#REF!</definedName>
    <definedName name="AfiliadoSexo" localSheetId="24">#REF!</definedName>
    <definedName name="AfiliadoSexo" localSheetId="30">#REF!</definedName>
    <definedName name="AfiliadoSexo" localSheetId="4">#REF!</definedName>
    <definedName name="AfiliadoSexo" localSheetId="8">#REF!</definedName>
    <definedName name="AfiliadoSexo" localSheetId="55">#REF!</definedName>
    <definedName name="AfiliadoSexo" localSheetId="74">#REF!</definedName>
    <definedName name="AfiliadoSexo" localSheetId="61">#REF!</definedName>
    <definedName name="AfiliadoSexo">#REF!</definedName>
    <definedName name="Analisis" localSheetId="5">'[1]7.7.6'!#REF!</definedName>
    <definedName name="Analisis" localSheetId="7">'[1]7.7.6'!#REF!</definedName>
    <definedName name="Analisis" localSheetId="14">'[1]7.7.6'!#REF!</definedName>
    <definedName name="Analisis" localSheetId="82">'[1]7.7.6'!#REF!</definedName>
    <definedName name="Analisis" localSheetId="15">'[1]7.7.6'!#REF!</definedName>
    <definedName name="Analisis" localSheetId="21">'[1]7.7.6'!#REF!</definedName>
    <definedName name="Analisis" localSheetId="27">'[1]7.7.6'!#REF!</definedName>
    <definedName name="Analisis" localSheetId="83">'[1]7.7.6'!#REF!</definedName>
    <definedName name="Analisis" localSheetId="33">'[1]7.7.6'!#REF!</definedName>
    <definedName name="Analisis" localSheetId="72">'[1]7.7.6'!#REF!</definedName>
    <definedName name="Analisis" localSheetId="16">'[1]7.7.6'!#REF!</definedName>
    <definedName name="Analisis" localSheetId="22">'[1]7.7.6'!#REF!</definedName>
    <definedName name="Analisis" localSheetId="34">'[1]7.7.6'!#REF!</definedName>
    <definedName name="Analisis" localSheetId="28">'[1]7.7.6'!#REF!</definedName>
    <definedName name="Analisis" localSheetId="73">'[1]7.7.6'!#REF!</definedName>
    <definedName name="Analisis" localSheetId="23">'[1]7.7.6'!#REF!</definedName>
    <definedName name="Analisis" localSheetId="29">'[1]7.7.6'!#REF!</definedName>
    <definedName name="Analisis" localSheetId="17">'[1]7.7.6'!#REF!</definedName>
    <definedName name="Analisis" localSheetId="66">'[1]7.7.6'!#REF!</definedName>
    <definedName name="Analisis" localSheetId="18">'[1]7.7.6'!#REF!</definedName>
    <definedName name="Analisis" localSheetId="24">'[1]7.7.6'!#REF!</definedName>
    <definedName name="Analisis" localSheetId="30">'[1]7.7.6'!#REF!</definedName>
    <definedName name="Analisis" localSheetId="4">'[1]7.7.6'!#REF!</definedName>
    <definedName name="Analisis" localSheetId="8">'[1]7.7.6'!#REF!</definedName>
    <definedName name="Analisis" localSheetId="1">'[1]7.7.6'!#REF!</definedName>
    <definedName name="Analisis" localSheetId="3">'[1]7.7.6'!#REF!</definedName>
    <definedName name="Analisis" localSheetId="55">'[1]7.7.6'!#REF!</definedName>
    <definedName name="Analisis" localSheetId="74">'[1]7.7.6'!#REF!</definedName>
    <definedName name="Analisis" localSheetId="61">'[1]7.7.6'!#REF!</definedName>
    <definedName name="Analisis">'[1]7.7.6'!#REF!</definedName>
    <definedName name="_xlnm.Print_Area" localSheetId="31">' 1. SFS-RET'!$A$1:$M$45</definedName>
    <definedName name="_xlnm.Print_Area" localSheetId="64">' 4.Pago Entidades'!$A$1:$G$85</definedName>
    <definedName name="_xlnm.Print_Area" localSheetId="5">' b) Reg. y Seg.'!$A$1:$Q$57</definedName>
    <definedName name="_xlnm.Print_Area" localSheetId="6">' c) Seg. y Ben'!$A$1:$M$39</definedName>
    <definedName name="_xlnm.Print_Area" localSheetId="7">' d) Org. SDSS'!$A$1:$M$32</definedName>
    <definedName name="_xlnm.Print_Area" localSheetId="81">'1. CI'!$A$1:$J$53</definedName>
    <definedName name="_xlnm.Print_Area" localSheetId="42">'1. Def_SVDS'!$A$1:$M$46</definedName>
    <definedName name="_xlnm.Print_Area" localSheetId="75">'1. Pagos ARL '!$A$1:$M$64</definedName>
    <definedName name="_xlnm.Print_Area" localSheetId="56">'1. Pagos SFS'!$A$1:$J$39</definedName>
    <definedName name="_xlnm.Print_Area" localSheetId="13">'1. SFS'!$A$1:$K$62</definedName>
    <definedName name="_xlnm.Print_Area" localSheetId="19">'1. SFS-RC'!$A$1:$K$45</definedName>
    <definedName name="_xlnm.Print_Area" localSheetId="25">'1. SFS-RS'!$A$1:$M$39</definedName>
    <definedName name="_xlnm.Print_Area" localSheetId="36">'1. SRL'!$A$1:$M$49</definedName>
    <definedName name="_xlnm.Print_Area" localSheetId="51">'10. SVDS'!$A$1:$N$72</definedName>
    <definedName name="_xlnm.Print_Area" localSheetId="70">'2 Pensiones por año'!$A$1:$O$75</definedName>
    <definedName name="_xlnm.Print_Area" localSheetId="62">'2. Pagos_ SVDS'!$A$1:$K$67</definedName>
    <definedName name="_xlnm.Print_Area" localSheetId="14">'2. SFS'!$A$1:$K$43</definedName>
    <definedName name="_xlnm.Print_Area" localSheetId="20">'2. SFS-RC'!$A$1:$J$61</definedName>
    <definedName name="_xlnm.Print_Area" localSheetId="32">'2. SFS-RET.'!$A$1:$H$66</definedName>
    <definedName name="_xlnm.Print_Area" localSheetId="26">'2. SFS-RS.'!$B$1:$P$62</definedName>
    <definedName name="_xlnm.Print_Area" localSheetId="43">'2. SVDS'!$A$1:$L$72</definedName>
    <definedName name="_xlnm.Print_Area" localSheetId="82">'2.CI'!$A$1:$I$32</definedName>
    <definedName name="_xlnm.Print_Area" localSheetId="57">'2.Pagos x ARS'!$A$1:$H$87</definedName>
    <definedName name="_xlnm.Print_Area" localSheetId="76">'2.Reportes ARL'!$A$1:$N$63</definedName>
    <definedName name="_xlnm.Print_Area" localSheetId="44">'3. Afil. cotiz.'!$A$1:$N$71</definedName>
    <definedName name="_xlnm.Print_Area" localSheetId="63">'3. PagosXcuentas'!$A$1:$J$53</definedName>
    <definedName name="_xlnm.Print_Area" localSheetId="77">'3. Reporte región'!$A$1:$AD$72</definedName>
    <definedName name="_xlnm.Print_Area" localSheetId="15">'3. SFS'!$A$1:$P$44</definedName>
    <definedName name="_xlnm.Print_Area" localSheetId="21">'3. SFS-RC'!$A$1:$L$50</definedName>
    <definedName name="_xlnm.Print_Area" localSheetId="27">'3. SFS-RS'!$B$1:$P$58</definedName>
    <definedName name="_xlnm.Print_Area" localSheetId="83">'3.CI'!$A$1:$I$47</definedName>
    <definedName name="_xlnm.Print_Area" localSheetId="58">'3.INV_SFS x Entidad'!$A$1:$H$48</definedName>
    <definedName name="_xlnm.Print_Area" localSheetId="71">'3.Pens.Disc. AFP'!$A$1:$M$54</definedName>
    <definedName name="_xlnm.Print_Area" localSheetId="33">'3.SFS-RET'!$A$1:$J$20</definedName>
    <definedName name="_xlnm.Print_Area" localSheetId="37">'3.SRL'!$A$1:$P$43</definedName>
    <definedName name="_xlnm.Print_Area" localSheetId="72">'4. Pens. Solida'!$A$1:$T$54</definedName>
    <definedName name="_xlnm.Print_Area" localSheetId="78">'4. Reporte edad'!$A$1:$M$90</definedName>
    <definedName name="_xlnm.Print_Area" localSheetId="16">'4. SFS'!$A$1:$K$85</definedName>
    <definedName name="_xlnm.Print_Area" localSheetId="22">'4. SFS-RC'!$A$1:$L$85</definedName>
    <definedName name="_xlnm.Print_Area" localSheetId="34">'4. SFS-RET'!$A$1:$J$23</definedName>
    <definedName name="_xlnm.Print_Area" localSheetId="28">'4. SFS-RS'!$A$1:$P$100</definedName>
    <definedName name="_xlnm.Print_Area" localSheetId="45">'4. SVDS'!$A$1:$L$50</definedName>
    <definedName name="_xlnm.Print_Area" localSheetId="59">'4.INV_SFS x cuentas'!$A$1:$J$57</definedName>
    <definedName name="_xlnm.Print_Area" localSheetId="38">'4.SRL'!$A$1:$O$62</definedName>
    <definedName name="_xlnm.Print_Area" localSheetId="60">'5. Pagos.SFS Pens.'!$A$1:$N$62</definedName>
    <definedName name="_xlnm.Print_Area" localSheetId="73">'5. Pens. Solid.dec'!$A$1:$N$38</definedName>
    <definedName name="_xlnm.Print_Area" localSheetId="79">'5. Reporte Empre.'!$A$1:$P$66</definedName>
    <definedName name="_xlnm.Print_Area" localSheetId="23">'5. SFS-RC'!$A$1:$J$46</definedName>
    <definedName name="_xlnm.Print_Area" localSheetId="29">'5. SFS-RS'!$A$1:$K$40</definedName>
    <definedName name="_xlnm.Print_Area" localSheetId="39">'5. SRL'!$A$1:$R$83</definedName>
    <definedName name="_xlnm.Print_Area" localSheetId="46">'5. SVDS'!$A$1:$I$39</definedName>
    <definedName name="_xlnm.Print_Area" localSheetId="65">'5.Patrim. fp anual'!$A$1:$K$37</definedName>
    <definedName name="_xlnm.Print_Area" localSheetId="17">'5.SFS'!$A$1:$J$46</definedName>
    <definedName name="_xlnm.Print_Area" localSheetId="66">'6. Cartera Comp.'!$A$1:$I$53</definedName>
    <definedName name="_xlnm.Print_Area" localSheetId="80">'6. Reporte Sexo'!$A$1:$O$66</definedName>
    <definedName name="_xlnm.Print_Area" localSheetId="18">'6. SFS'!$A$1:$J$49</definedName>
    <definedName name="_xlnm.Print_Area" localSheetId="24">'6. SFS-RC'!$A$1:$K$49</definedName>
    <definedName name="_xlnm.Print_Area" localSheetId="30">'6. SFS-RS'!$A$1:$K$105</definedName>
    <definedName name="_xlnm.Print_Area" localSheetId="40">'6. SRL'!$A$1:$L$73</definedName>
    <definedName name="_xlnm.Print_Area" localSheetId="47">'6. SVDS'!$A$1:$T$80</definedName>
    <definedName name="_xlnm.Print_Area" localSheetId="48">'7. SVDS'!$A$1:$Q$59</definedName>
    <definedName name="_xlnm.Print_Area" localSheetId="67">'7.Rentab.Real'!$A$1:$V$78</definedName>
    <definedName name="_xlnm.Print_Area" localSheetId="68">'8. Rent. nominal'!$A$1:$O$86</definedName>
    <definedName name="_xlnm.Print_Area" localSheetId="49">'8. SVDS'!$A$1:$S$71</definedName>
    <definedName name="_xlnm.Print_Area" localSheetId="50">'9.SVDS'!$A$1:$O$58</definedName>
    <definedName name="_xlnm.Print_Area" localSheetId="4">'a) Linea de tiempo'!$A$1:$M$32</definedName>
    <definedName name="_xlnm.Print_Area" localSheetId="53">'a.Definición Ing.Gastos'!$A$1:$P$67</definedName>
    <definedName name="_xlnm.Print_Area" localSheetId="54">'b.Definición Ing.Gastos'!$A$1:$M$35</definedName>
    <definedName name="_xlnm.Print_Area" localSheetId="2">Contenido!$A$1:$A$118</definedName>
    <definedName name="_xlnm.Print_Area" localSheetId="8">'e) Gobernanza'!$A$1:$M$32</definedName>
    <definedName name="_xlnm.Print_Area" localSheetId="9">'f) Artículos'!$A$1:$M$43</definedName>
    <definedName name="_xlnm.Print_Area" localSheetId="10">'g) Artículos'!$A$1:$K$43</definedName>
    <definedName name="_xlnm.Print_Area" localSheetId="52">'ING._ EGR'!$A$1:$L$56</definedName>
    <definedName name="_xlnm.Print_Area" localSheetId="69">PENSIONES_SVDS!$A$1:$I$56</definedName>
    <definedName name="_xlnm.Print_Area" localSheetId="12">'Portada SFS'!$A$1:$M$72</definedName>
    <definedName name="_xlnm.Print_Area" localSheetId="0">'Present. '!$A$1:$K$105</definedName>
    <definedName name="_xlnm.Print_Area" localSheetId="1">Present.Aprob.!$A$1:$K$35</definedName>
    <definedName name="_xlnm.Print_Area" localSheetId="3">'Resumen '!$A$1:$M$228</definedName>
    <definedName name="_xlnm.Print_Area" localSheetId="11">SDSS!$A$1:$J$62</definedName>
    <definedName name="_xlnm.Print_Area" localSheetId="55">'SFS-Ing-Egr'!$A$1:$P$53</definedName>
    <definedName name="_xlnm.Print_Area" localSheetId="35">SRL!$A$1:$L$34</definedName>
    <definedName name="_xlnm.Print_Area" localSheetId="74">'SRL-Ing-Egr'!$A$1:$P$53</definedName>
    <definedName name="_xlnm.Print_Area" localSheetId="41">SVDS!$A$1:$P$53</definedName>
    <definedName name="_xlnm.Print_Area" localSheetId="61">'SVDS-Ing-Egr'!$A$1:$P$53</definedName>
    <definedName name="Área_de_impresión1">'[1]7.7.6'!$A$1:$AQ$58</definedName>
    <definedName name="Área_de_impresión2" localSheetId="64">'[1]7.7.6'!#REF!</definedName>
    <definedName name="Área_de_impresión2" localSheetId="5">'[1]7.7.6'!#REF!</definedName>
    <definedName name="Área_de_impresión2" localSheetId="7">'[1]7.7.6'!#REF!</definedName>
    <definedName name="Área_de_impresión2" localSheetId="42">'[1]7.7.6'!#REF!</definedName>
    <definedName name="Área_de_impresión2" localSheetId="36">'[1]7.7.6'!#REF!</definedName>
    <definedName name="Área_de_impresión2" localSheetId="14">'[1]7.7.6'!#REF!</definedName>
    <definedName name="Área_de_impresión2" localSheetId="82">'[1]7.7.6'!#REF!</definedName>
    <definedName name="Área_de_impresión2" localSheetId="15">'[1]7.7.6'!#REF!</definedName>
    <definedName name="Área_de_impresión2" localSheetId="21">'[1]7.7.6'!#REF!</definedName>
    <definedName name="Área_de_impresión2" localSheetId="27">'[1]7.7.6'!#REF!</definedName>
    <definedName name="Área_de_impresión2" localSheetId="83">'[1]7.7.6'!#REF!</definedName>
    <definedName name="Área_de_impresión2" localSheetId="33">'[1]7.7.6'!#REF!</definedName>
    <definedName name="Área_de_impresión2" localSheetId="72">'[1]7.7.6'!#REF!</definedName>
    <definedName name="Área_de_impresión2" localSheetId="16">'[1]7.7.6'!#REF!</definedName>
    <definedName name="Área_de_impresión2" localSheetId="22">'[1]7.7.6'!#REF!</definedName>
    <definedName name="Área_de_impresión2" localSheetId="34">'[1]7.7.6'!#REF!</definedName>
    <definedName name="Área_de_impresión2" localSheetId="28">'[1]7.7.6'!#REF!</definedName>
    <definedName name="Área_de_impresión2" localSheetId="73">'[1]7.7.6'!#REF!</definedName>
    <definedName name="Área_de_impresión2" localSheetId="23">'[1]7.7.6'!#REF!</definedName>
    <definedName name="Área_de_impresión2" localSheetId="29">'[1]7.7.6'!#REF!</definedName>
    <definedName name="Área_de_impresión2" localSheetId="17">'[1]7.7.6'!#REF!</definedName>
    <definedName name="Área_de_impresión2" localSheetId="66">'[1]7.7.6'!#REF!</definedName>
    <definedName name="Área_de_impresión2" localSheetId="18">'[1]7.7.6'!#REF!</definedName>
    <definedName name="Área_de_impresión2" localSheetId="24">'[1]7.7.6'!#REF!</definedName>
    <definedName name="Área_de_impresión2" localSheetId="30">'[1]7.7.6'!#REF!</definedName>
    <definedName name="Área_de_impresión2" localSheetId="4">'[1]7.7.6'!#REF!</definedName>
    <definedName name="Área_de_impresión2" localSheetId="53">'[1]7.7.6'!#REF!</definedName>
    <definedName name="Área_de_impresión2" localSheetId="54">'[1]7.7.6'!#REF!</definedName>
    <definedName name="Área_de_impresión2" localSheetId="8">'[1]7.7.6'!#REF!</definedName>
    <definedName name="Área_de_impresión2" localSheetId="52">'[1]7.7.6'!#REF!</definedName>
    <definedName name="Área_de_impresión2" localSheetId="69">'[1]7.7.6'!#REF!</definedName>
    <definedName name="Área_de_impresión2" localSheetId="1">'[1]7.7.6'!#REF!</definedName>
    <definedName name="Área_de_impresión2" localSheetId="3">'[1]7.7.6'!#REF!</definedName>
    <definedName name="Área_de_impresión2" localSheetId="55">'[1]7.7.6'!#REF!</definedName>
    <definedName name="Área_de_impresión2" localSheetId="74">'[1]7.7.6'!#REF!</definedName>
    <definedName name="Área_de_impresión2" localSheetId="61">'[1]7.7.6'!#REF!</definedName>
    <definedName name="Área_de_impresión2">'[1]7.7.6'!#REF!</definedName>
    <definedName name="Author" hidden="1">"Andoni Rdgz Elcano www.TodoExcel.com"</definedName>
    <definedName name="BEN" localSheetId="5">'[1]7.7.6'!#REF!</definedName>
    <definedName name="BEN" localSheetId="7">'[1]7.7.6'!#REF!</definedName>
    <definedName name="BEN" localSheetId="14">'[1]7.7.6'!#REF!</definedName>
    <definedName name="BEN" localSheetId="82">'[1]7.7.6'!#REF!</definedName>
    <definedName name="BEN" localSheetId="15">'[1]7.7.6'!#REF!</definedName>
    <definedName name="BEN" localSheetId="21">'[1]7.7.6'!#REF!</definedName>
    <definedName name="BEN" localSheetId="27">'[1]7.7.6'!#REF!</definedName>
    <definedName name="BEN" localSheetId="83">'[1]7.7.6'!#REF!</definedName>
    <definedName name="BEN" localSheetId="33">'[1]7.7.6'!#REF!</definedName>
    <definedName name="BEN" localSheetId="72">'[1]7.7.6'!#REF!</definedName>
    <definedName name="BEN" localSheetId="16">'[1]7.7.6'!#REF!</definedName>
    <definedName name="BEN" localSheetId="22">'[1]7.7.6'!#REF!</definedName>
    <definedName name="BEN" localSheetId="34">'[1]7.7.6'!#REF!</definedName>
    <definedName name="BEN" localSheetId="28">'[1]7.7.6'!#REF!</definedName>
    <definedName name="BEN" localSheetId="73">'[1]7.7.6'!#REF!</definedName>
    <definedName name="BEN" localSheetId="23">'[1]7.7.6'!#REF!</definedName>
    <definedName name="BEN" localSheetId="29">'[1]7.7.6'!#REF!</definedName>
    <definedName name="BEN" localSheetId="17">'[1]7.7.6'!#REF!</definedName>
    <definedName name="BEN" localSheetId="66">'[1]7.7.6'!#REF!</definedName>
    <definedName name="BEN" localSheetId="18">'[1]7.7.6'!#REF!</definedName>
    <definedName name="BEN" localSheetId="24">'[1]7.7.6'!#REF!</definedName>
    <definedName name="BEN" localSheetId="30">'[1]7.7.6'!#REF!</definedName>
    <definedName name="BEN" localSheetId="4">'[1]7.7.6'!#REF!</definedName>
    <definedName name="BEN" localSheetId="54">'[1]7.7.6'!#REF!</definedName>
    <definedName name="BEN" localSheetId="8">'[1]7.7.6'!#REF!</definedName>
    <definedName name="BEN" localSheetId="1">'[1]7.7.6'!#REF!</definedName>
    <definedName name="BEN" localSheetId="3">'[1]7.7.6'!#REF!</definedName>
    <definedName name="BEN" localSheetId="55">'[1]7.7.6'!#REF!</definedName>
    <definedName name="BEN" localSheetId="74">'[1]7.7.6'!#REF!</definedName>
    <definedName name="BEN" localSheetId="61">'[1]7.7.6'!#REF!</definedName>
    <definedName name="BEN">'[1]7.7.6'!#REF!</definedName>
    <definedName name="Beneficios" localSheetId="5">'[1]7.7.6'!#REF!</definedName>
    <definedName name="Beneficios" localSheetId="7">'[1]7.7.6'!#REF!</definedName>
    <definedName name="Beneficios" localSheetId="14">'[1]7.7.6'!#REF!</definedName>
    <definedName name="Beneficios" localSheetId="82">'[1]7.7.6'!#REF!</definedName>
    <definedName name="Beneficios" localSheetId="15">'[1]7.7.6'!#REF!</definedName>
    <definedName name="Beneficios" localSheetId="21">'[1]7.7.6'!#REF!</definedName>
    <definedName name="Beneficios" localSheetId="27">'[1]7.7.6'!#REF!</definedName>
    <definedName name="Beneficios" localSheetId="83">'[1]7.7.6'!#REF!</definedName>
    <definedName name="Beneficios" localSheetId="33">'[1]7.7.6'!#REF!</definedName>
    <definedName name="Beneficios" localSheetId="72">'[1]7.7.6'!#REF!</definedName>
    <definedName name="Beneficios" localSheetId="16">'[1]7.7.6'!#REF!</definedName>
    <definedName name="Beneficios" localSheetId="22">'[1]7.7.6'!#REF!</definedName>
    <definedName name="Beneficios" localSheetId="34">'[1]7.7.6'!#REF!</definedName>
    <definedName name="Beneficios" localSheetId="28">'[1]7.7.6'!#REF!</definedName>
    <definedName name="Beneficios" localSheetId="73">'[1]7.7.6'!#REF!</definedName>
    <definedName name="Beneficios" localSheetId="23">'[1]7.7.6'!#REF!</definedName>
    <definedName name="Beneficios" localSheetId="29">'[1]7.7.6'!#REF!</definedName>
    <definedName name="Beneficios" localSheetId="17">'[1]7.7.6'!#REF!</definedName>
    <definedName name="Beneficios" localSheetId="66">'[1]7.7.6'!#REF!</definedName>
    <definedName name="Beneficios" localSheetId="18">'[1]7.7.6'!#REF!</definedName>
    <definedName name="Beneficios" localSheetId="24">'[1]7.7.6'!#REF!</definedName>
    <definedName name="Beneficios" localSheetId="30">'[1]7.7.6'!#REF!</definedName>
    <definedName name="Beneficios" localSheetId="4">'[1]7.7.6'!#REF!</definedName>
    <definedName name="Beneficios" localSheetId="53">'[1]7.7.6'!#REF!</definedName>
    <definedName name="Beneficios" localSheetId="54">'[1]7.7.6'!#REF!</definedName>
    <definedName name="Beneficios" localSheetId="8">'[1]7.7.6'!#REF!</definedName>
    <definedName name="Beneficios" localSheetId="69">'[1]7.7.6'!#REF!</definedName>
    <definedName name="Beneficios" localSheetId="1">'[1]7.7.6'!#REF!</definedName>
    <definedName name="Beneficios" localSheetId="3">'[1]7.7.6'!#REF!</definedName>
    <definedName name="Beneficios" localSheetId="55">'[1]7.7.6'!#REF!</definedName>
    <definedName name="Beneficios" localSheetId="74">'[1]7.7.6'!#REF!</definedName>
    <definedName name="Beneficios" localSheetId="61">'[1]7.7.6'!#REF!</definedName>
    <definedName name="Beneficios">'[1]7.7.6'!#REF!</definedName>
    <definedName name="Calculos.SVDS" localSheetId="5">'[1]7.7.6'!#REF!</definedName>
    <definedName name="Calculos.SVDS" localSheetId="7">'[1]7.7.6'!#REF!</definedName>
    <definedName name="Calculos.SVDS" localSheetId="14">'[1]7.7.6'!#REF!</definedName>
    <definedName name="Calculos.SVDS" localSheetId="33">'[1]7.7.6'!#REF!</definedName>
    <definedName name="Calculos.SVDS" localSheetId="72">'[1]7.7.6'!#REF!</definedName>
    <definedName name="Calculos.SVDS" localSheetId="16">'[1]7.7.6'!#REF!</definedName>
    <definedName name="Calculos.SVDS" localSheetId="22">'[1]7.7.6'!#REF!</definedName>
    <definedName name="Calculos.SVDS" localSheetId="34">'[1]7.7.6'!#REF!</definedName>
    <definedName name="Calculos.SVDS" localSheetId="28">'[1]7.7.6'!#REF!</definedName>
    <definedName name="Calculos.SVDS" localSheetId="73">'[1]7.7.6'!#REF!</definedName>
    <definedName name="Calculos.SVDS" localSheetId="23">'[1]7.7.6'!#REF!</definedName>
    <definedName name="Calculos.SVDS" localSheetId="29">'[1]7.7.6'!#REF!</definedName>
    <definedName name="Calculos.SVDS" localSheetId="17">'[1]7.7.6'!#REF!</definedName>
    <definedName name="Calculos.SVDS" localSheetId="66">'[1]7.7.6'!#REF!</definedName>
    <definedName name="Calculos.SVDS" localSheetId="18">'[1]7.7.6'!#REF!</definedName>
    <definedName name="Calculos.SVDS" localSheetId="24">'[1]7.7.6'!#REF!</definedName>
    <definedName name="Calculos.SVDS" localSheetId="30">'[1]7.7.6'!#REF!</definedName>
    <definedName name="Calculos.SVDS" localSheetId="4">'[1]7.7.6'!#REF!</definedName>
    <definedName name="Calculos.SVDS" localSheetId="8">'[1]7.7.6'!#REF!</definedName>
    <definedName name="Calculos.SVDS" localSheetId="1">'[1]7.7.6'!#REF!</definedName>
    <definedName name="Calculos.SVDS" localSheetId="3">'[1]7.7.6'!#REF!</definedName>
    <definedName name="Calculos.SVDS" localSheetId="55">'[1]7.7.6'!#REF!</definedName>
    <definedName name="Calculos.SVDS" localSheetId="74">'[1]7.7.6'!#REF!</definedName>
    <definedName name="Calculos.SVDS" localSheetId="61">'[1]7.7.6'!#REF!</definedName>
    <definedName name="Calculos.SVDS">'[1]7.7.6'!#REF!</definedName>
    <definedName name="CCI">'[1]7.7.6'!$A$1:$R$57</definedName>
    <definedName name="CompCartraEntid" localSheetId="5">'[1]7.7.6'!#REF!</definedName>
    <definedName name="CompCartraEntid" localSheetId="7">'[1]7.7.6'!#REF!</definedName>
    <definedName name="CompCartraEntid" localSheetId="14">'[1]7.7.6'!#REF!</definedName>
    <definedName name="CompCartraEntid" localSheetId="82">'[1]7.7.6'!#REF!</definedName>
    <definedName name="CompCartraEntid" localSheetId="83">'[1]7.7.6'!#REF!</definedName>
    <definedName name="CompCartraEntid" localSheetId="33">'[1]7.7.6'!#REF!</definedName>
    <definedName name="CompCartraEntid" localSheetId="72">'[1]7.7.6'!#REF!</definedName>
    <definedName name="CompCartraEntid" localSheetId="16">'[1]7.7.6'!#REF!</definedName>
    <definedName name="CompCartraEntid" localSheetId="22">'[1]7.7.6'!#REF!</definedName>
    <definedName name="CompCartraEntid" localSheetId="34">'[1]7.7.6'!#REF!</definedName>
    <definedName name="CompCartraEntid" localSheetId="28">'[1]7.7.6'!#REF!</definedName>
    <definedName name="CompCartraEntid" localSheetId="73">'[1]7.7.6'!#REF!</definedName>
    <definedName name="CompCartraEntid" localSheetId="23">'[1]7.7.6'!#REF!</definedName>
    <definedName name="CompCartraEntid" localSheetId="29">'[1]7.7.6'!#REF!</definedName>
    <definedName name="CompCartraEntid" localSheetId="17">'[1]7.7.6'!#REF!</definedName>
    <definedName name="CompCartraEntid" localSheetId="66">'[1]7.7.6'!#REF!</definedName>
    <definedName name="CompCartraEntid" localSheetId="18">'[1]7.7.6'!#REF!</definedName>
    <definedName name="CompCartraEntid" localSheetId="24">'[1]7.7.6'!#REF!</definedName>
    <definedName name="CompCartraEntid" localSheetId="30">'[1]7.7.6'!#REF!</definedName>
    <definedName name="CompCartraEntid" localSheetId="4">'[1]7.7.6'!#REF!</definedName>
    <definedName name="CompCartraEntid" localSheetId="8">'[1]7.7.6'!#REF!</definedName>
    <definedName name="CompCartraEntid" localSheetId="1">'[1]7.7.6'!#REF!</definedName>
    <definedName name="CompCartraEntid" localSheetId="3">'[1]7.7.6'!#REF!</definedName>
    <definedName name="CompCartraEntid" localSheetId="55">'[1]7.7.6'!#REF!</definedName>
    <definedName name="CompCartraEntid" localSheetId="74">'[1]7.7.6'!#REF!</definedName>
    <definedName name="CompCartraEntid" localSheetId="61">'[1]7.7.6'!#REF!</definedName>
    <definedName name="CompCartraEntid">'[1]7.7.6'!#REF!</definedName>
    <definedName name="Compl">'[1]7.7.6'!$AA$1:$AJ$57</definedName>
    <definedName name="cono" localSheetId="5">#REF!</definedName>
    <definedName name="cono" localSheetId="7">#REF!</definedName>
    <definedName name="cono" localSheetId="14">#REF!</definedName>
    <definedName name="cono" localSheetId="33">#REF!</definedName>
    <definedName name="cono" localSheetId="72">#REF!</definedName>
    <definedName name="cono" localSheetId="16">#REF!</definedName>
    <definedName name="cono" localSheetId="22">#REF!</definedName>
    <definedName name="cono" localSheetId="34">#REF!</definedName>
    <definedName name="cono" localSheetId="28">#REF!</definedName>
    <definedName name="cono" localSheetId="73">#REF!</definedName>
    <definedName name="cono" localSheetId="23">#REF!</definedName>
    <definedName name="cono" localSheetId="29">#REF!</definedName>
    <definedName name="cono" localSheetId="17">#REF!</definedName>
    <definedName name="cono" localSheetId="66">#REF!</definedName>
    <definedName name="cono" localSheetId="18">#REF!</definedName>
    <definedName name="cono" localSheetId="24">#REF!</definedName>
    <definedName name="cono" localSheetId="30">#REF!</definedName>
    <definedName name="cono" localSheetId="4">#REF!</definedName>
    <definedName name="cono" localSheetId="8">#REF!</definedName>
    <definedName name="cono" localSheetId="1">#REF!</definedName>
    <definedName name="cono" localSheetId="3">#REF!</definedName>
    <definedName name="cono" localSheetId="55">#REF!</definedName>
    <definedName name="cono" localSheetId="74">#REF!</definedName>
    <definedName name="cono" localSheetId="61">#REF!</definedName>
    <definedName name="cono">#REF!</definedName>
    <definedName name="cualquiercosa" localSheetId="5">'[1]7.7.6'!#REF!</definedName>
    <definedName name="cualquiercosa" localSheetId="7">'[1]7.7.6'!#REF!</definedName>
    <definedName name="cualquiercosa" localSheetId="14">'[1]7.7.6'!#REF!</definedName>
    <definedName name="cualquiercosa" localSheetId="82">'[1]7.7.6'!#REF!</definedName>
    <definedName name="cualquiercosa" localSheetId="83">'[1]7.7.6'!#REF!</definedName>
    <definedName name="cualquiercosa" localSheetId="33">'[1]7.7.6'!#REF!</definedName>
    <definedName name="cualquiercosa" localSheetId="72">'[1]7.7.6'!#REF!</definedName>
    <definedName name="cualquiercosa" localSheetId="16">'[1]7.7.6'!#REF!</definedName>
    <definedName name="cualquiercosa" localSheetId="22">'[1]7.7.6'!#REF!</definedName>
    <definedName name="cualquiercosa" localSheetId="34">'[1]7.7.6'!#REF!</definedName>
    <definedName name="cualquiercosa" localSheetId="28">'[1]7.7.6'!#REF!</definedName>
    <definedName name="cualquiercosa" localSheetId="73">'[1]7.7.6'!#REF!</definedName>
    <definedName name="cualquiercosa" localSheetId="23">'[1]7.7.6'!#REF!</definedName>
    <definedName name="cualquiercosa" localSheetId="29">'[1]7.7.6'!#REF!</definedName>
    <definedName name="cualquiercosa" localSheetId="17">'[1]7.7.6'!#REF!</definedName>
    <definedName name="cualquiercosa" localSheetId="66">'[1]7.7.6'!#REF!</definedName>
    <definedName name="cualquiercosa" localSheetId="18">'[1]7.7.6'!#REF!</definedName>
    <definedName name="cualquiercosa" localSheetId="24">'[1]7.7.6'!#REF!</definedName>
    <definedName name="cualquiercosa" localSheetId="30">'[1]7.7.6'!#REF!</definedName>
    <definedName name="cualquiercosa" localSheetId="4">'[1]7.7.6'!#REF!</definedName>
    <definedName name="cualquiercosa" localSheetId="8">'[1]7.7.6'!#REF!</definedName>
    <definedName name="cualquiercosa" localSheetId="1">'[1]7.7.6'!#REF!</definedName>
    <definedName name="cualquiercosa" localSheetId="3">'[1]7.7.6'!#REF!</definedName>
    <definedName name="cualquiercosa" localSheetId="55">'[1]7.7.6'!#REF!</definedName>
    <definedName name="cualquiercosa" localSheetId="74">'[1]7.7.6'!#REF!</definedName>
    <definedName name="cualquiercosa" localSheetId="61">'[1]7.7.6'!#REF!</definedName>
    <definedName name="cualquiercosa">'[1]7.7.6'!#REF!</definedName>
    <definedName name="cualquiercosa3" localSheetId="5">'[1]7.7.6'!#REF!</definedName>
    <definedName name="cualquiercosa3" localSheetId="7">'[1]7.7.6'!#REF!</definedName>
    <definedName name="cualquiercosa3" localSheetId="14">'[1]7.7.6'!#REF!</definedName>
    <definedName name="cualquiercosa3" localSheetId="82">'[1]7.7.6'!#REF!</definedName>
    <definedName name="cualquiercosa3" localSheetId="83">'[1]7.7.6'!#REF!</definedName>
    <definedName name="cualquiercosa3" localSheetId="33">'[1]7.7.6'!#REF!</definedName>
    <definedName name="cualquiercosa3" localSheetId="72">'[1]7.7.6'!#REF!</definedName>
    <definedName name="cualquiercosa3" localSheetId="16">'[1]7.7.6'!#REF!</definedName>
    <definedName name="cualquiercosa3" localSheetId="22">'[1]7.7.6'!#REF!</definedName>
    <definedName name="cualquiercosa3" localSheetId="34">'[1]7.7.6'!#REF!</definedName>
    <definedName name="cualquiercosa3" localSheetId="28">'[1]7.7.6'!#REF!</definedName>
    <definedName name="cualquiercosa3" localSheetId="73">'[1]7.7.6'!#REF!</definedName>
    <definedName name="cualquiercosa3" localSheetId="23">'[1]7.7.6'!#REF!</definedName>
    <definedName name="cualquiercosa3" localSheetId="29">'[1]7.7.6'!#REF!</definedName>
    <definedName name="cualquiercosa3" localSheetId="17">'[1]7.7.6'!#REF!</definedName>
    <definedName name="cualquiercosa3" localSheetId="66">'[1]7.7.6'!#REF!</definedName>
    <definedName name="cualquiercosa3" localSheetId="18">'[1]7.7.6'!#REF!</definedName>
    <definedName name="cualquiercosa3" localSheetId="24">'[1]7.7.6'!#REF!</definedName>
    <definedName name="cualquiercosa3" localSheetId="30">'[1]7.7.6'!#REF!</definedName>
    <definedName name="cualquiercosa3" localSheetId="4">'[1]7.7.6'!#REF!</definedName>
    <definedName name="cualquiercosa3" localSheetId="8">'[1]7.7.6'!#REF!</definedName>
    <definedName name="cualquiercosa3" localSheetId="1">'[1]7.7.6'!#REF!</definedName>
    <definedName name="cualquiercosa3" localSheetId="3">'[1]7.7.6'!#REF!</definedName>
    <definedName name="cualquiercosa3" localSheetId="55">'[1]7.7.6'!#REF!</definedName>
    <definedName name="cualquiercosa3" localSheetId="74">'[1]7.7.6'!#REF!</definedName>
    <definedName name="cualquiercosa3" localSheetId="61">'[1]7.7.6'!#REF!</definedName>
    <definedName name="cualquiercosa3">'[1]7.7.6'!#REF!</definedName>
    <definedName name="cualquiercosa5" localSheetId="5">'[1]7.7.6'!#REF!</definedName>
    <definedName name="cualquiercosa5" localSheetId="7">'[1]7.7.6'!#REF!</definedName>
    <definedName name="cualquiercosa5" localSheetId="14">'[1]7.7.6'!#REF!</definedName>
    <definedName name="cualquiercosa5" localSheetId="82">'[1]7.7.6'!#REF!</definedName>
    <definedName name="cualquiercosa5" localSheetId="83">'[1]7.7.6'!#REF!</definedName>
    <definedName name="cualquiercosa5" localSheetId="33">'[1]7.7.6'!#REF!</definedName>
    <definedName name="cualquiercosa5" localSheetId="72">'[1]7.7.6'!#REF!</definedName>
    <definedName name="cualquiercosa5" localSheetId="16">'[1]7.7.6'!#REF!</definedName>
    <definedName name="cualquiercosa5" localSheetId="22">'[1]7.7.6'!#REF!</definedName>
    <definedName name="cualquiercosa5" localSheetId="34">'[1]7.7.6'!#REF!</definedName>
    <definedName name="cualquiercosa5" localSheetId="28">'[1]7.7.6'!#REF!</definedName>
    <definedName name="cualquiercosa5" localSheetId="73">'[1]7.7.6'!#REF!</definedName>
    <definedName name="cualquiercosa5" localSheetId="23">'[1]7.7.6'!#REF!</definedName>
    <definedName name="cualquiercosa5" localSheetId="29">'[1]7.7.6'!#REF!</definedName>
    <definedName name="cualquiercosa5" localSheetId="17">'[1]7.7.6'!#REF!</definedName>
    <definedName name="cualquiercosa5" localSheetId="66">'[1]7.7.6'!#REF!</definedName>
    <definedName name="cualquiercosa5" localSheetId="18">'[1]7.7.6'!#REF!</definedName>
    <definedName name="cualquiercosa5" localSheetId="24">'[1]7.7.6'!#REF!</definedName>
    <definedName name="cualquiercosa5" localSheetId="30">'[1]7.7.6'!#REF!</definedName>
    <definedName name="cualquiercosa5" localSheetId="4">'[1]7.7.6'!#REF!</definedName>
    <definedName name="cualquiercosa5" localSheetId="8">'[1]7.7.6'!#REF!</definedName>
    <definedName name="cualquiercosa5" localSheetId="1">'[1]7.7.6'!#REF!</definedName>
    <definedName name="cualquiercosa5" localSheetId="3">'[1]7.7.6'!#REF!</definedName>
    <definedName name="cualquiercosa5" localSheetId="55">'[1]7.7.6'!#REF!</definedName>
    <definedName name="cualquiercosa5" localSheetId="74">'[1]7.7.6'!#REF!</definedName>
    <definedName name="cualquiercosa5" localSheetId="61">'[1]7.7.6'!#REF!</definedName>
    <definedName name="cualquiercosa5">'[1]7.7.6'!#REF!</definedName>
    <definedName name="cualquiercosa6" localSheetId="5">'[1]7.7.6'!#REF!</definedName>
    <definedName name="cualquiercosa6" localSheetId="7">'[1]7.7.6'!#REF!</definedName>
    <definedName name="cualquiercosa6" localSheetId="14">'[1]7.7.6'!#REF!</definedName>
    <definedName name="cualquiercosa6" localSheetId="82">'[1]7.7.6'!#REF!</definedName>
    <definedName name="cualquiercosa6" localSheetId="83">'[1]7.7.6'!#REF!</definedName>
    <definedName name="cualquiercosa6" localSheetId="33">'[1]7.7.6'!#REF!</definedName>
    <definedName name="cualquiercosa6" localSheetId="72">'[1]7.7.6'!#REF!</definedName>
    <definedName name="cualquiercosa6" localSheetId="16">'[1]7.7.6'!#REF!</definedName>
    <definedName name="cualquiercosa6" localSheetId="22">'[1]7.7.6'!#REF!</definedName>
    <definedName name="cualquiercosa6" localSheetId="34">'[1]7.7.6'!#REF!</definedName>
    <definedName name="cualquiercosa6" localSheetId="28">'[1]7.7.6'!#REF!</definedName>
    <definedName name="cualquiercosa6" localSheetId="73">'[1]7.7.6'!#REF!</definedName>
    <definedName name="cualquiercosa6" localSheetId="23">'[1]7.7.6'!#REF!</definedName>
    <definedName name="cualquiercosa6" localSheetId="29">'[1]7.7.6'!#REF!</definedName>
    <definedName name="cualquiercosa6" localSheetId="17">'[1]7.7.6'!#REF!</definedName>
    <definedName name="cualquiercosa6" localSheetId="66">'[1]7.7.6'!#REF!</definedName>
    <definedName name="cualquiercosa6" localSheetId="18">'[1]7.7.6'!#REF!</definedName>
    <definedName name="cualquiercosa6" localSheetId="24">'[1]7.7.6'!#REF!</definedName>
    <definedName name="cualquiercosa6" localSheetId="30">'[1]7.7.6'!#REF!</definedName>
    <definedName name="cualquiercosa6" localSheetId="4">'[1]7.7.6'!#REF!</definedName>
    <definedName name="cualquiercosa6" localSheetId="8">'[1]7.7.6'!#REF!</definedName>
    <definedName name="cualquiercosa6" localSheetId="1">'[1]7.7.6'!#REF!</definedName>
    <definedName name="cualquiercosa6" localSheetId="3">'[1]7.7.6'!#REF!</definedName>
    <definedName name="cualquiercosa6" localSheetId="55">'[1]7.7.6'!#REF!</definedName>
    <definedName name="cualquiercosa6" localSheetId="74">'[1]7.7.6'!#REF!</definedName>
    <definedName name="cualquiercosa6" localSheetId="61">'[1]7.7.6'!#REF!</definedName>
    <definedName name="cualquiercosa6">'[1]7.7.6'!#REF!</definedName>
    <definedName name="DD">'[2]Dias Festivos'!$A$4</definedName>
    <definedName name="DiasFestivos" localSheetId="14">OFFSET(DD,1,0,COUNTA('[2]Dias Festivos'!$A:$A)-COUNTA('[2]Dias Festivos'!$A$1:DD),1)</definedName>
    <definedName name="DiasFestivos" localSheetId="18">OFFSET([3]!DD,1,0,COUNTA('[2]Dias Festivos'!$A:$A)-COUNTA('[2]Dias Festivos'!$A$1:[3]!DD),1)</definedName>
    <definedName name="DiasFestivos" localSheetId="24">OFFSET(DD,1,0,COUNTA('[2]Dias Festivos'!$A:$A)-COUNTA('[2]Dias Festivos'!$A$1:DD),1)</definedName>
    <definedName name="DiasFestivos" localSheetId="30">OFFSET([3]!DD,1,0,COUNTA('[2]Dias Festivos'!$A:$A)-COUNTA('[2]Dias Festivos'!$A$1:[3]!DD),1)</definedName>
    <definedName name="DiasFestivos" localSheetId="0">OFFSET(DD,1,0,COUNTA('[2]Dias Festivos'!$A:$A)-COUNTA('[2]Dias Festivos'!$A$1:DD),1)</definedName>
    <definedName name="DiasFestivos" localSheetId="1">OFFSET(DD,1,0,COUNTA('[2]Dias Festivos'!$A:$A)-COUNTA('[2]Dias Festivos'!$A$1:DD),1)</definedName>
    <definedName name="DiasFestivos" localSheetId="3">OFFSET(DD,1,0,COUNTA('[2]Dias Festivos'!$A:$A)-COUNTA('[2]Dias Festivos'!$A$1:DD),1)</definedName>
    <definedName name="DiasFestivos">OFFSET(DD,1,0,COUNTA('[2]Dias Festivos'!$A:$A)-COUNTA('[2]Dias Festivos'!$A$1:DD),1)</definedName>
    <definedName name="e" localSheetId="5">#REF!</definedName>
    <definedName name="e" localSheetId="7">#REF!</definedName>
    <definedName name="e" localSheetId="14">#REF!</definedName>
    <definedName name="e" localSheetId="33">#REF!</definedName>
    <definedName name="e" localSheetId="72">#REF!</definedName>
    <definedName name="e" localSheetId="16">#REF!</definedName>
    <definedName name="e" localSheetId="22">#REF!</definedName>
    <definedName name="e" localSheetId="34">#REF!</definedName>
    <definedName name="e" localSheetId="28">#REF!</definedName>
    <definedName name="e" localSheetId="73">#REF!</definedName>
    <definedName name="e" localSheetId="23">#REF!</definedName>
    <definedName name="e" localSheetId="29">#REF!</definedName>
    <definedName name="e" localSheetId="17">#REF!</definedName>
    <definedName name="e" localSheetId="66">#REF!</definedName>
    <definedName name="e" localSheetId="18">#REF!</definedName>
    <definedName name="e" localSheetId="24">#REF!</definedName>
    <definedName name="e" localSheetId="30">#REF!</definedName>
    <definedName name="e" localSheetId="4">#REF!</definedName>
    <definedName name="e" localSheetId="8">#REF!</definedName>
    <definedName name="e" localSheetId="3">#REF!</definedName>
    <definedName name="e" localSheetId="55">#REF!</definedName>
    <definedName name="e" localSheetId="74">#REF!</definedName>
    <definedName name="e" localSheetId="61">#REF!</definedName>
    <definedName name="e">#REF!</definedName>
    <definedName name="Egresos" localSheetId="5">'[1]7.7.6'!#REF!</definedName>
    <definedName name="Egresos" localSheetId="7">'[1]7.7.6'!#REF!</definedName>
    <definedName name="Egresos" localSheetId="14">'[1]7.7.6'!#REF!</definedName>
    <definedName name="Egresos" localSheetId="82">'[1]7.7.6'!#REF!</definedName>
    <definedName name="Egresos" localSheetId="15">'[1]7.7.6'!#REF!</definedName>
    <definedName name="Egresos" localSheetId="21">'[1]7.7.6'!#REF!</definedName>
    <definedName name="Egresos" localSheetId="27">'[1]7.7.6'!#REF!</definedName>
    <definedName name="Egresos" localSheetId="83">'[1]7.7.6'!#REF!</definedName>
    <definedName name="Egresos" localSheetId="33">'[1]7.7.6'!#REF!</definedName>
    <definedName name="Egresos" localSheetId="72">'[1]7.7.6'!#REF!</definedName>
    <definedName name="Egresos" localSheetId="16">'[1]7.7.6'!#REF!</definedName>
    <definedName name="Egresos" localSheetId="22">'[1]7.7.6'!#REF!</definedName>
    <definedName name="Egresos" localSheetId="34">'[1]7.7.6'!#REF!</definedName>
    <definedName name="Egresos" localSheetId="28">'[1]7.7.6'!#REF!</definedName>
    <definedName name="Egresos" localSheetId="73">'[1]7.7.6'!#REF!</definedName>
    <definedName name="Egresos" localSheetId="23">'[1]7.7.6'!#REF!</definedName>
    <definedName name="Egresos" localSheetId="29">'[1]7.7.6'!#REF!</definedName>
    <definedName name="Egresos" localSheetId="17">'[1]7.7.6'!#REF!</definedName>
    <definedName name="Egresos" localSheetId="66">'[1]7.7.6'!#REF!</definedName>
    <definedName name="Egresos" localSheetId="18">'[1]7.7.6'!#REF!</definedName>
    <definedName name="Egresos" localSheetId="24">'[1]7.7.6'!#REF!</definedName>
    <definedName name="Egresos" localSheetId="30">'[1]7.7.6'!#REF!</definedName>
    <definedName name="Egresos" localSheetId="4">'[1]7.7.6'!#REF!</definedName>
    <definedName name="Egresos" localSheetId="8">'[1]7.7.6'!#REF!</definedName>
    <definedName name="Egresos" localSheetId="1">'[1]7.7.6'!#REF!</definedName>
    <definedName name="Egresos" localSheetId="3">'[1]7.7.6'!#REF!</definedName>
    <definedName name="Egresos" localSheetId="55">'[1]7.7.6'!#REF!</definedName>
    <definedName name="Egresos" localSheetId="74">'[1]7.7.6'!#REF!</definedName>
    <definedName name="Egresos" localSheetId="61">'[1]7.7.6'!#REF!</definedName>
    <definedName name="Egresos">'[1]7.7.6'!#REF!</definedName>
    <definedName name="excel" localSheetId="5">#REF!</definedName>
    <definedName name="excel" localSheetId="7">#REF!</definedName>
    <definedName name="excel" localSheetId="14">#REF!</definedName>
    <definedName name="excel" localSheetId="33">#REF!</definedName>
    <definedName name="excel" localSheetId="72">#REF!</definedName>
    <definedName name="excel" localSheetId="16">#REF!</definedName>
    <definedName name="excel" localSheetId="22">#REF!</definedName>
    <definedName name="excel" localSheetId="34">#REF!</definedName>
    <definedName name="excel" localSheetId="28">#REF!</definedName>
    <definedName name="excel" localSheetId="73">#REF!</definedName>
    <definedName name="excel" localSheetId="23">#REF!</definedName>
    <definedName name="excel" localSheetId="29">#REF!</definedName>
    <definedName name="excel" localSheetId="17">#REF!</definedName>
    <definedName name="excel" localSheetId="66">#REF!</definedName>
    <definedName name="excel" localSheetId="18">#REF!</definedName>
    <definedName name="excel" localSheetId="24">#REF!</definedName>
    <definedName name="excel" localSheetId="30">#REF!</definedName>
    <definedName name="excel" localSheetId="4">#REF!</definedName>
    <definedName name="excel" localSheetId="8">#REF!</definedName>
    <definedName name="excel" localSheetId="3">#REF!</definedName>
    <definedName name="excel" localSheetId="55">#REF!</definedName>
    <definedName name="excel" localSheetId="74">#REF!</definedName>
    <definedName name="excel" localSheetId="61">#REF!</definedName>
    <definedName name="excel">#REF!</definedName>
    <definedName name="Exceso1" localSheetId="64">'[1]7.7.6'!#REF!</definedName>
    <definedName name="Exceso1" localSheetId="5">'[1]7.7.6'!#REF!</definedName>
    <definedName name="Exceso1" localSheetId="7">'[1]7.7.6'!#REF!</definedName>
    <definedName name="Exceso1" localSheetId="42">'[1]7.7.6'!#REF!</definedName>
    <definedName name="Exceso1" localSheetId="36">'[1]7.7.6'!#REF!</definedName>
    <definedName name="Exceso1" localSheetId="14">'[1]7.7.6'!#REF!</definedName>
    <definedName name="Exceso1" localSheetId="82">'[1]7.7.6'!#REF!</definedName>
    <definedName name="Exceso1" localSheetId="15">'[1]7.7.6'!#REF!</definedName>
    <definedName name="Exceso1" localSheetId="21">'[1]7.7.6'!#REF!</definedName>
    <definedName name="Exceso1" localSheetId="27">'[1]7.7.6'!#REF!</definedName>
    <definedName name="Exceso1" localSheetId="83">'[1]7.7.6'!#REF!</definedName>
    <definedName name="Exceso1" localSheetId="33">'[1]7.7.6'!#REF!</definedName>
    <definedName name="Exceso1" localSheetId="72">'[1]7.7.6'!#REF!</definedName>
    <definedName name="Exceso1" localSheetId="16">'[1]7.7.6'!#REF!</definedName>
    <definedName name="Exceso1" localSheetId="22">'[1]7.7.6'!#REF!</definedName>
    <definedName name="Exceso1" localSheetId="34">'[1]7.7.6'!#REF!</definedName>
    <definedName name="Exceso1" localSheetId="28">'[1]7.7.6'!#REF!</definedName>
    <definedName name="Exceso1" localSheetId="73">'[1]7.7.6'!#REF!</definedName>
    <definedName name="Exceso1" localSheetId="23">'[1]7.7.6'!#REF!</definedName>
    <definedName name="Exceso1" localSheetId="29">'[1]7.7.6'!#REF!</definedName>
    <definedName name="Exceso1" localSheetId="17">'[1]7.7.6'!#REF!</definedName>
    <definedName name="Exceso1" localSheetId="66">'[1]7.7.6'!#REF!</definedName>
    <definedName name="Exceso1" localSheetId="18">'[1]7.7.6'!#REF!</definedName>
    <definedName name="Exceso1" localSheetId="24">'[1]7.7.6'!#REF!</definedName>
    <definedName name="Exceso1" localSheetId="30">'[1]7.7.6'!#REF!</definedName>
    <definedName name="Exceso1" localSheetId="4">'[1]7.7.6'!#REF!</definedName>
    <definedName name="Exceso1" localSheetId="53">'[1]7.7.6'!#REF!</definedName>
    <definedName name="Exceso1" localSheetId="54">'[1]7.7.6'!#REF!</definedName>
    <definedName name="Exceso1" localSheetId="8">'[1]7.7.6'!#REF!</definedName>
    <definedName name="Exceso1" localSheetId="52">'[1]7.7.6'!#REF!</definedName>
    <definedName name="Exceso1" localSheetId="69">'[1]7.7.6'!#REF!</definedName>
    <definedName name="Exceso1" localSheetId="1">'[1]7.7.6'!#REF!</definedName>
    <definedName name="Exceso1" localSheetId="3">'[1]7.7.6'!#REF!</definedName>
    <definedName name="Exceso1" localSheetId="55">'[1]7.7.6'!#REF!</definedName>
    <definedName name="Exceso1" localSheetId="74">'[1]7.7.6'!#REF!</definedName>
    <definedName name="Exceso1" localSheetId="61">'[1]7.7.6'!#REF!</definedName>
    <definedName name="Exceso1">'[1]7.7.6'!#REF!</definedName>
    <definedName name="Exceso2" localSheetId="64">'[1]7.7.6'!#REF!</definedName>
    <definedName name="Exceso2" localSheetId="5">'[1]7.7.6'!#REF!</definedName>
    <definedName name="Exceso2" localSheetId="7">'[1]7.7.6'!#REF!</definedName>
    <definedName name="Exceso2" localSheetId="42">'[1]7.7.6'!#REF!</definedName>
    <definedName name="Exceso2" localSheetId="36">'[1]7.7.6'!#REF!</definedName>
    <definedName name="Exceso2" localSheetId="14">'[1]7.7.6'!#REF!</definedName>
    <definedName name="Exceso2" localSheetId="82">'[1]7.7.6'!#REF!</definedName>
    <definedName name="Exceso2" localSheetId="15">'[1]7.7.6'!#REF!</definedName>
    <definedName name="Exceso2" localSheetId="21">'[1]7.7.6'!#REF!</definedName>
    <definedName name="Exceso2" localSheetId="27">'[1]7.7.6'!#REF!</definedName>
    <definedName name="Exceso2" localSheetId="83">'[1]7.7.6'!#REF!</definedName>
    <definedName name="Exceso2" localSheetId="33">'[1]7.7.6'!#REF!</definedName>
    <definedName name="Exceso2" localSheetId="72">'[1]7.7.6'!#REF!</definedName>
    <definedName name="Exceso2" localSheetId="16">'[1]7.7.6'!#REF!</definedName>
    <definedName name="Exceso2" localSheetId="22">'[1]7.7.6'!#REF!</definedName>
    <definedName name="Exceso2" localSheetId="34">'[1]7.7.6'!#REF!</definedName>
    <definedName name="Exceso2" localSheetId="28">'[1]7.7.6'!#REF!</definedName>
    <definedName name="Exceso2" localSheetId="73">'[1]7.7.6'!#REF!</definedName>
    <definedName name="Exceso2" localSheetId="23">'[1]7.7.6'!#REF!</definedName>
    <definedName name="Exceso2" localSheetId="29">'[1]7.7.6'!#REF!</definedName>
    <definedName name="Exceso2" localSheetId="17">'[1]7.7.6'!#REF!</definedName>
    <definedName name="Exceso2" localSheetId="66">'[1]7.7.6'!#REF!</definedName>
    <definedName name="Exceso2" localSheetId="18">'[1]7.7.6'!#REF!</definedName>
    <definedName name="Exceso2" localSheetId="24">'[1]7.7.6'!#REF!</definedName>
    <definedName name="Exceso2" localSheetId="30">'[1]7.7.6'!#REF!</definedName>
    <definedName name="Exceso2" localSheetId="4">'[1]7.7.6'!#REF!</definedName>
    <definedName name="Exceso2" localSheetId="53">'[1]7.7.6'!#REF!</definedName>
    <definedName name="Exceso2" localSheetId="54">'[1]7.7.6'!#REF!</definedName>
    <definedName name="Exceso2" localSheetId="8">'[1]7.7.6'!#REF!</definedName>
    <definedName name="Exceso2" localSheetId="52">'[1]7.7.6'!#REF!</definedName>
    <definedName name="Exceso2" localSheetId="69">'[1]7.7.6'!#REF!</definedName>
    <definedName name="Exceso2" localSheetId="1">'[1]7.7.6'!#REF!</definedName>
    <definedName name="Exceso2" localSheetId="3">'[1]7.7.6'!#REF!</definedName>
    <definedName name="Exceso2" localSheetId="55">'[1]7.7.6'!#REF!</definedName>
    <definedName name="Exceso2" localSheetId="74">'[1]7.7.6'!#REF!</definedName>
    <definedName name="Exceso2" localSheetId="61">'[1]7.7.6'!#REF!</definedName>
    <definedName name="Exceso2">'[1]7.7.6'!#REF!</definedName>
    <definedName name="h">'[1]7.7.6'!$A$1:$AQ$58</definedName>
    <definedName name="INDICEPRECIO" localSheetId="5">#REF!</definedName>
    <definedName name="INDICEPRECIO" localSheetId="7">#REF!</definedName>
    <definedName name="INDICEPRECIO" localSheetId="14">#REF!</definedName>
    <definedName name="INDICEPRECIO" localSheetId="33">#REF!</definedName>
    <definedName name="INDICEPRECIO" localSheetId="72">#REF!</definedName>
    <definedName name="INDICEPRECIO" localSheetId="16">#REF!</definedName>
    <definedName name="INDICEPRECIO" localSheetId="22">#REF!</definedName>
    <definedName name="INDICEPRECIO" localSheetId="34">#REF!</definedName>
    <definedName name="INDICEPRECIO" localSheetId="28">#REF!</definedName>
    <definedName name="INDICEPRECIO" localSheetId="73">#REF!</definedName>
    <definedName name="INDICEPRECIO" localSheetId="23">#REF!</definedName>
    <definedName name="INDICEPRECIO" localSheetId="29">#REF!</definedName>
    <definedName name="INDICEPRECIO" localSheetId="17">#REF!</definedName>
    <definedName name="INDICEPRECIO" localSheetId="66">#REF!</definedName>
    <definedName name="INDICEPRECIO" localSheetId="18">#REF!</definedName>
    <definedName name="INDICEPRECIO" localSheetId="24">#REF!</definedName>
    <definedName name="INDICEPRECIO" localSheetId="30">#REF!</definedName>
    <definedName name="INDICEPRECIO" localSheetId="4">#REF!</definedName>
    <definedName name="INDICEPRECIO" localSheetId="8">#REF!</definedName>
    <definedName name="INDICEPRECIO" localSheetId="1">#REF!</definedName>
    <definedName name="INDICEPRECIO" localSheetId="3">#REF!</definedName>
    <definedName name="INDICEPRECIO" localSheetId="55">#REF!</definedName>
    <definedName name="INDICEPRECIO" localSheetId="74">#REF!</definedName>
    <definedName name="INDICEPRECIO" localSheetId="61">#REF!</definedName>
    <definedName name="INDICEPRECIO">#REF!</definedName>
    <definedName name="INDICEPRECIOSA" localSheetId="5">#REF!</definedName>
    <definedName name="INDICEPRECIOSA" localSheetId="7">#REF!</definedName>
    <definedName name="INDICEPRECIOSA" localSheetId="14">#REF!</definedName>
    <definedName name="INDICEPRECIOSA" localSheetId="33">#REF!</definedName>
    <definedName name="INDICEPRECIOSA" localSheetId="72">#REF!</definedName>
    <definedName name="INDICEPRECIOSA" localSheetId="16">#REF!</definedName>
    <definedName name="INDICEPRECIOSA" localSheetId="22">#REF!</definedName>
    <definedName name="INDICEPRECIOSA" localSheetId="34">#REF!</definedName>
    <definedName name="INDICEPRECIOSA" localSheetId="28">#REF!</definedName>
    <definedName name="INDICEPRECIOSA" localSheetId="73">#REF!</definedName>
    <definedName name="INDICEPRECIOSA" localSheetId="23">#REF!</definedName>
    <definedName name="INDICEPRECIOSA" localSheetId="29">#REF!</definedName>
    <definedName name="INDICEPRECIOSA" localSheetId="17">#REF!</definedName>
    <definedName name="INDICEPRECIOSA" localSheetId="66">#REF!</definedName>
    <definedName name="INDICEPRECIOSA" localSheetId="18">#REF!</definedName>
    <definedName name="INDICEPRECIOSA" localSheetId="24">#REF!</definedName>
    <definedName name="INDICEPRECIOSA" localSheetId="30">#REF!</definedName>
    <definedName name="INDICEPRECIOSA" localSheetId="4">#REF!</definedName>
    <definedName name="INDICEPRECIOSA" localSheetId="8">#REF!</definedName>
    <definedName name="INDICEPRECIOSA" localSheetId="1">#REF!</definedName>
    <definedName name="INDICEPRECIOSA" localSheetId="3">#REF!</definedName>
    <definedName name="INDICEPRECIOSA" localSheetId="55">#REF!</definedName>
    <definedName name="INDICEPRECIOSA" localSheetId="74">#REF!</definedName>
    <definedName name="INDICEPRECIOSA" localSheetId="61">#REF!</definedName>
    <definedName name="INDICEPRECIOSA">#REF!</definedName>
    <definedName name="INDICEVOLUMEN" localSheetId="5">#REF!</definedName>
    <definedName name="INDICEVOLUMEN" localSheetId="7">#REF!</definedName>
    <definedName name="INDICEVOLUMEN" localSheetId="14">#REF!</definedName>
    <definedName name="INDICEVOLUMEN" localSheetId="33">#REF!</definedName>
    <definedName name="INDICEVOLUMEN" localSheetId="72">#REF!</definedName>
    <definedName name="INDICEVOLUMEN" localSheetId="16">#REF!</definedName>
    <definedName name="INDICEVOLUMEN" localSheetId="22">#REF!</definedName>
    <definedName name="INDICEVOLUMEN" localSheetId="34">#REF!</definedName>
    <definedName name="INDICEVOLUMEN" localSheetId="28">#REF!</definedName>
    <definedName name="INDICEVOLUMEN" localSheetId="73">#REF!</definedName>
    <definedName name="INDICEVOLUMEN" localSheetId="23">#REF!</definedName>
    <definedName name="INDICEVOLUMEN" localSheetId="29">#REF!</definedName>
    <definedName name="INDICEVOLUMEN" localSheetId="17">#REF!</definedName>
    <definedName name="INDICEVOLUMEN" localSheetId="66">#REF!</definedName>
    <definedName name="INDICEVOLUMEN" localSheetId="18">#REF!</definedName>
    <definedName name="INDICEVOLUMEN" localSheetId="24">#REF!</definedName>
    <definedName name="INDICEVOLUMEN" localSheetId="30">#REF!</definedName>
    <definedName name="INDICEVOLUMEN" localSheetId="4">#REF!</definedName>
    <definedName name="INDICEVOLUMEN" localSheetId="8">#REF!</definedName>
    <definedName name="INDICEVOLUMEN" localSheetId="1">#REF!</definedName>
    <definedName name="INDICEVOLUMEN" localSheetId="3">#REF!</definedName>
    <definedName name="INDICEVOLUMEN" localSheetId="55">#REF!</definedName>
    <definedName name="INDICEVOLUMEN" localSheetId="74">#REF!</definedName>
    <definedName name="INDICEVOLUMEN" localSheetId="61">#REF!</definedName>
    <definedName name="INDICEVOLUMEN">#REF!</definedName>
    <definedName name="INDICEVOLUMENSA" localSheetId="5">#REF!</definedName>
    <definedName name="INDICEVOLUMENSA" localSheetId="7">#REF!</definedName>
    <definedName name="INDICEVOLUMENSA" localSheetId="14">#REF!</definedName>
    <definedName name="INDICEVOLUMENSA" localSheetId="33">#REF!</definedName>
    <definedName name="INDICEVOLUMENSA" localSheetId="72">#REF!</definedName>
    <definedName name="INDICEVOLUMENSA" localSheetId="16">#REF!</definedName>
    <definedName name="INDICEVOLUMENSA" localSheetId="22">#REF!</definedName>
    <definedName name="INDICEVOLUMENSA" localSheetId="34">#REF!</definedName>
    <definedName name="INDICEVOLUMENSA" localSheetId="28">#REF!</definedName>
    <definedName name="INDICEVOLUMENSA" localSheetId="73">#REF!</definedName>
    <definedName name="INDICEVOLUMENSA" localSheetId="23">#REF!</definedName>
    <definedName name="INDICEVOLUMENSA" localSheetId="29">#REF!</definedName>
    <definedName name="INDICEVOLUMENSA" localSheetId="17">#REF!</definedName>
    <definedName name="INDICEVOLUMENSA" localSheetId="66">#REF!</definedName>
    <definedName name="INDICEVOLUMENSA" localSheetId="18">#REF!</definedName>
    <definedName name="INDICEVOLUMENSA" localSheetId="24">#REF!</definedName>
    <definedName name="INDICEVOLUMENSA" localSheetId="30">#REF!</definedName>
    <definedName name="INDICEVOLUMENSA" localSheetId="4">#REF!</definedName>
    <definedName name="INDICEVOLUMENSA" localSheetId="8">#REF!</definedName>
    <definedName name="INDICEVOLUMENSA" localSheetId="1">#REF!</definedName>
    <definedName name="INDICEVOLUMENSA" localSheetId="3">#REF!</definedName>
    <definedName name="INDICEVOLUMENSA" localSheetId="55">#REF!</definedName>
    <definedName name="INDICEVOLUMENSA" localSheetId="74">#REF!</definedName>
    <definedName name="INDICEVOLUMENSA" localSheetId="61">#REF!</definedName>
    <definedName name="INDICEVOLUMENSA">#REF!</definedName>
    <definedName name="Interval" localSheetId="5">'[4]Office Work Schedule'!#REF!</definedName>
    <definedName name="Interval" localSheetId="7">'[4]Office Work Schedule'!#REF!</definedName>
    <definedName name="Interval" localSheetId="14">'[4]Office Work Schedule'!#REF!</definedName>
    <definedName name="Interval" localSheetId="33">'[4]Office Work Schedule'!#REF!</definedName>
    <definedName name="Interval" localSheetId="72">'[4]Office Work Schedule'!#REF!</definedName>
    <definedName name="Interval" localSheetId="16">'[4]Office Work Schedule'!#REF!</definedName>
    <definedName name="Interval" localSheetId="22">'[4]Office Work Schedule'!#REF!</definedName>
    <definedName name="Interval" localSheetId="34">'[4]Office Work Schedule'!#REF!</definedName>
    <definedName name="Interval" localSheetId="28">'[4]Office Work Schedule'!#REF!</definedName>
    <definedName name="Interval" localSheetId="73">'[4]Office Work Schedule'!#REF!</definedName>
    <definedName name="Interval" localSheetId="23">'[4]Office Work Schedule'!#REF!</definedName>
    <definedName name="Interval" localSheetId="29">'[4]Office Work Schedule'!#REF!</definedName>
    <definedName name="Interval" localSheetId="17">'[4]Office Work Schedule'!#REF!</definedName>
    <definedName name="Interval" localSheetId="66">'[4]Office Work Schedule'!#REF!</definedName>
    <definedName name="Interval" localSheetId="18">'[4]Office Work Schedule'!#REF!</definedName>
    <definedName name="Interval" localSheetId="24">'[4]Office Work Schedule'!#REF!</definedName>
    <definedName name="Interval" localSheetId="30">'[4]Office Work Schedule'!#REF!</definedName>
    <definedName name="Interval" localSheetId="4">'[4]Office Work Schedule'!#REF!</definedName>
    <definedName name="Interval" localSheetId="8">'[4]Office Work Schedule'!#REF!</definedName>
    <definedName name="Interval" localSheetId="1">'[4]Office Work Schedule'!#REF!</definedName>
    <definedName name="Interval" localSheetId="3">'[4]Office Work Schedule'!#REF!</definedName>
    <definedName name="Interval" localSheetId="55">'[4]Office Work Schedule'!#REF!</definedName>
    <definedName name="Interval" localSheetId="74">'[4]Office Work Schedule'!#REF!</definedName>
    <definedName name="Interval" localSheetId="61">'[4]Office Work Schedule'!#REF!</definedName>
    <definedName name="Interval">'[4]Office Work Schedule'!#REF!</definedName>
    <definedName name="Mapa2" localSheetId="5">'[1]7.7.6'!#REF!</definedName>
    <definedName name="Mapa2" localSheetId="7">'[1]7.7.6'!#REF!</definedName>
    <definedName name="Mapa2" localSheetId="14">'[1]7.7.6'!#REF!</definedName>
    <definedName name="Mapa2" localSheetId="82">'[1]7.7.6'!#REF!</definedName>
    <definedName name="Mapa2" localSheetId="83">'[1]7.7.6'!#REF!</definedName>
    <definedName name="Mapa2" localSheetId="33">'[1]7.7.6'!#REF!</definedName>
    <definedName name="Mapa2" localSheetId="72">'[1]7.7.6'!#REF!</definedName>
    <definedName name="Mapa2" localSheetId="16">'[1]7.7.6'!#REF!</definedName>
    <definedName name="Mapa2" localSheetId="22">'[1]7.7.6'!#REF!</definedName>
    <definedName name="Mapa2" localSheetId="34">'[1]7.7.6'!#REF!</definedName>
    <definedName name="Mapa2" localSheetId="28">'[1]7.7.6'!#REF!</definedName>
    <definedName name="Mapa2" localSheetId="73">'[1]7.7.6'!#REF!</definedName>
    <definedName name="Mapa2" localSheetId="23">'[1]7.7.6'!#REF!</definedName>
    <definedName name="Mapa2" localSheetId="29">'[1]7.7.6'!#REF!</definedName>
    <definedName name="Mapa2" localSheetId="17">'[1]7.7.6'!#REF!</definedName>
    <definedName name="Mapa2" localSheetId="66">'[1]7.7.6'!#REF!</definedName>
    <definedName name="Mapa2" localSheetId="18">'[1]7.7.6'!#REF!</definedName>
    <definedName name="Mapa2" localSheetId="24">'[1]7.7.6'!#REF!</definedName>
    <definedName name="Mapa2" localSheetId="30">'[1]7.7.6'!#REF!</definedName>
    <definedName name="Mapa2" localSheetId="4">'[1]7.7.6'!#REF!</definedName>
    <definedName name="Mapa2" localSheetId="2">'[1]7.7.6'!#REF!</definedName>
    <definedName name="Mapa2" localSheetId="8">'[1]7.7.6'!#REF!</definedName>
    <definedName name="Mapa2" localSheetId="1">'[1]7.7.6'!#REF!</definedName>
    <definedName name="Mapa2" localSheetId="3">'[1]7.7.6'!#REF!</definedName>
    <definedName name="Mapa2" localSheetId="55">'[1]7.7.6'!#REF!</definedName>
    <definedName name="Mapa2" localSheetId="74">'[1]7.7.6'!#REF!</definedName>
    <definedName name="Mapa2" localSheetId="61">'[1]7.7.6'!#REF!</definedName>
    <definedName name="Mapa2">'[1]7.7.6'!#REF!</definedName>
    <definedName name="ocho" localSheetId="5">'[1]7.7.6'!#REF!</definedName>
    <definedName name="ocho" localSheetId="7">'[1]7.7.6'!#REF!</definedName>
    <definedName name="ocho" localSheetId="14">'[1]7.7.6'!#REF!</definedName>
    <definedName name="ocho" localSheetId="82">'[1]7.7.6'!#REF!</definedName>
    <definedName name="ocho" localSheetId="15">'[1]7.7.6'!#REF!</definedName>
    <definedName name="ocho" localSheetId="21">'[1]7.7.6'!#REF!</definedName>
    <definedName name="ocho" localSheetId="27">'[1]7.7.6'!#REF!</definedName>
    <definedName name="ocho" localSheetId="83">'[1]7.7.6'!#REF!</definedName>
    <definedName name="ocho" localSheetId="33">'[1]7.7.6'!#REF!</definedName>
    <definedName name="ocho" localSheetId="72">'[1]7.7.6'!#REF!</definedName>
    <definedName name="ocho" localSheetId="16">'[1]7.7.6'!#REF!</definedName>
    <definedName name="ocho" localSheetId="22">'[1]7.7.6'!#REF!</definedName>
    <definedName name="ocho" localSheetId="34">'[1]7.7.6'!#REF!</definedName>
    <definedName name="ocho" localSheetId="28">'[1]7.7.6'!#REF!</definedName>
    <definedName name="ocho" localSheetId="73">'[1]7.7.6'!#REF!</definedName>
    <definedName name="ocho" localSheetId="23">'[1]7.7.6'!#REF!</definedName>
    <definedName name="ocho" localSheetId="29">'[1]7.7.6'!#REF!</definedName>
    <definedName name="ocho" localSheetId="17">'[1]7.7.6'!#REF!</definedName>
    <definedName name="ocho" localSheetId="66">'[1]7.7.6'!#REF!</definedName>
    <definedName name="ocho" localSheetId="18">'[1]7.7.6'!#REF!</definedName>
    <definedName name="ocho" localSheetId="24">'[1]7.7.6'!#REF!</definedName>
    <definedName name="ocho" localSheetId="30">'[1]7.7.6'!#REF!</definedName>
    <definedName name="ocho" localSheetId="4">'[1]7.7.6'!#REF!</definedName>
    <definedName name="ocho" localSheetId="54">'[1]7.7.6'!#REF!</definedName>
    <definedName name="ocho" localSheetId="8">'[1]7.7.6'!#REF!</definedName>
    <definedName name="ocho" localSheetId="1">'[1]7.7.6'!#REF!</definedName>
    <definedName name="ocho" localSheetId="3">'[1]7.7.6'!#REF!</definedName>
    <definedName name="ocho" localSheetId="55">'[1]7.7.6'!#REF!</definedName>
    <definedName name="ocho" localSheetId="74">'[1]7.7.6'!#REF!</definedName>
    <definedName name="ocho" localSheetId="61">'[1]7.7.6'!#REF!</definedName>
    <definedName name="ocho">'[1]7.7.6'!#REF!</definedName>
    <definedName name="Print1">'[1]7.7.6'!$A$1:$AQ$58</definedName>
    <definedName name="Print2" localSheetId="64">'[1]7.7.6'!#REF!</definedName>
    <definedName name="Print2" localSheetId="5">'[1]7.7.6'!#REF!</definedName>
    <definedName name="Print2" localSheetId="7">'[1]7.7.6'!#REF!</definedName>
    <definedName name="Print2" localSheetId="42">'[1]7.7.6'!#REF!</definedName>
    <definedName name="Print2" localSheetId="36">'[1]7.7.6'!#REF!</definedName>
    <definedName name="Print2" localSheetId="14">'[1]7.7.6'!#REF!</definedName>
    <definedName name="Print2" localSheetId="82">'[1]7.7.6'!#REF!</definedName>
    <definedName name="Print2" localSheetId="15">'[1]7.7.6'!#REF!</definedName>
    <definedName name="Print2" localSheetId="21">'[1]7.7.6'!#REF!</definedName>
    <definedName name="Print2" localSheetId="27">'[1]7.7.6'!#REF!</definedName>
    <definedName name="Print2" localSheetId="83">'[1]7.7.6'!#REF!</definedName>
    <definedName name="Print2" localSheetId="33">'[1]7.7.6'!#REF!</definedName>
    <definedName name="Print2" localSheetId="72">'[1]7.7.6'!#REF!</definedName>
    <definedName name="Print2" localSheetId="16">'[1]7.7.6'!#REF!</definedName>
    <definedName name="Print2" localSheetId="22">'[1]7.7.6'!#REF!</definedName>
    <definedName name="Print2" localSheetId="34">'[1]7.7.6'!#REF!</definedName>
    <definedName name="Print2" localSheetId="28">'[1]7.7.6'!#REF!</definedName>
    <definedName name="Print2" localSheetId="73">'[1]7.7.6'!#REF!</definedName>
    <definedName name="Print2" localSheetId="23">'[1]7.7.6'!#REF!</definedName>
    <definedName name="Print2" localSheetId="29">'[1]7.7.6'!#REF!</definedName>
    <definedName name="Print2" localSheetId="17">'[1]7.7.6'!#REF!</definedName>
    <definedName name="Print2" localSheetId="66">'[1]7.7.6'!#REF!</definedName>
    <definedName name="Print2" localSheetId="18">'[1]7.7.6'!#REF!</definedName>
    <definedName name="Print2" localSheetId="24">'[1]7.7.6'!#REF!</definedName>
    <definedName name="Print2" localSheetId="30">'[1]7.7.6'!#REF!</definedName>
    <definedName name="Print2" localSheetId="4">'[1]7.7.6'!#REF!</definedName>
    <definedName name="Print2" localSheetId="53">'[1]7.7.6'!#REF!</definedName>
    <definedName name="Print2" localSheetId="54">'[1]7.7.6'!#REF!</definedName>
    <definedName name="Print2" localSheetId="8">'[1]7.7.6'!#REF!</definedName>
    <definedName name="Print2" localSheetId="52">'[1]7.7.6'!#REF!</definedName>
    <definedName name="Print2" localSheetId="69">'[1]7.7.6'!#REF!</definedName>
    <definedName name="Print2" localSheetId="1">'[1]7.7.6'!#REF!</definedName>
    <definedName name="Print2" localSheetId="3">'[1]7.7.6'!#REF!</definedName>
    <definedName name="Print2" localSheetId="55">'[1]7.7.6'!#REF!</definedName>
    <definedName name="Print2" localSheetId="74">'[1]7.7.6'!#REF!</definedName>
    <definedName name="Print2" localSheetId="61">'[1]7.7.6'!#REF!</definedName>
    <definedName name="Print2">'[1]7.7.6'!#REF!</definedName>
    <definedName name="Print3" localSheetId="5">'[1]7.7.6'!#REF!</definedName>
    <definedName name="Print3" localSheetId="7">'[1]7.7.6'!#REF!</definedName>
    <definedName name="Print3" localSheetId="14">'[1]7.7.6'!#REF!</definedName>
    <definedName name="Print3" localSheetId="82">'[1]7.7.6'!#REF!</definedName>
    <definedName name="Print3" localSheetId="83">'[1]7.7.6'!#REF!</definedName>
    <definedName name="Print3" localSheetId="33">'[1]7.7.6'!#REF!</definedName>
    <definedName name="Print3" localSheetId="72">'[1]7.7.6'!#REF!</definedName>
    <definedName name="Print3" localSheetId="16">'[1]7.7.6'!#REF!</definedName>
    <definedName name="Print3" localSheetId="22">'[1]7.7.6'!#REF!</definedName>
    <definedName name="Print3" localSheetId="34">'[1]7.7.6'!#REF!</definedName>
    <definedName name="Print3" localSheetId="28">'[1]7.7.6'!#REF!</definedName>
    <definedName name="Print3" localSheetId="73">'[1]7.7.6'!#REF!</definedName>
    <definedName name="Print3" localSheetId="23">'[1]7.7.6'!#REF!</definedName>
    <definedName name="Print3" localSheetId="29">'[1]7.7.6'!#REF!</definedName>
    <definedName name="Print3" localSheetId="17">'[1]7.7.6'!#REF!</definedName>
    <definedName name="Print3" localSheetId="66">'[1]7.7.6'!#REF!</definedName>
    <definedName name="Print3" localSheetId="18">'[1]7.7.6'!#REF!</definedName>
    <definedName name="Print3" localSheetId="24">'[1]7.7.6'!#REF!</definedName>
    <definedName name="Print3" localSheetId="30">'[1]7.7.6'!#REF!</definedName>
    <definedName name="Print3" localSheetId="4">'[1]7.7.6'!#REF!</definedName>
    <definedName name="Print3" localSheetId="8">'[1]7.7.6'!#REF!</definedName>
    <definedName name="Print3" localSheetId="1">'[1]7.7.6'!#REF!</definedName>
    <definedName name="Print3" localSheetId="3">'[1]7.7.6'!#REF!</definedName>
    <definedName name="Print3" localSheetId="55">'[1]7.7.6'!#REF!</definedName>
    <definedName name="Print3" localSheetId="74">'[1]7.7.6'!#REF!</definedName>
    <definedName name="Print3" localSheetId="61">'[1]7.7.6'!#REF!</definedName>
    <definedName name="Print3">'[1]7.7.6'!#REF!</definedName>
    <definedName name="RepFSS">'[1]7.7.6'!$T$1:$Y$57</definedName>
    <definedName name="rPT" localSheetId="14">OFFSET(DD,0,0,COUNTA('[2]Dias Festivos'!$A:$A)-COUNTA('[2]Dias Festivos'!$A$1:OFFSET(DD,-1,0,1,1)),COUNTA('[2]Dias Festivos'!$4:$4))</definedName>
    <definedName name="rPT" localSheetId="18">OFFSET([3]!DD,0,0,COUNTA('[2]Dias Festivos'!$A:$A)-COUNTA('[2]Dias Festivos'!$A$1:OFFSET([3]!DD,-1,0,1,1)),COUNTA('[2]Dias Festivos'!$4:$4))</definedName>
    <definedName name="rPT" localSheetId="24">OFFSET(DD,0,0,COUNTA('[2]Dias Festivos'!$A:$A)-COUNTA('[2]Dias Festivos'!$A$1:OFFSET(DD,-1,0,1,1)),COUNTA('[2]Dias Festivos'!$4:$4))</definedName>
    <definedName name="rPT" localSheetId="30">OFFSET([3]!DD,0,0,COUNTA('[2]Dias Festivos'!$A:$A)-COUNTA('[2]Dias Festivos'!$A$1:OFFSET([3]!DD,-1,0,1,1)),COUNTA('[2]Dias Festivos'!$4:$4))</definedName>
    <definedName name="rPT" localSheetId="0">OFFSET(DD,0,0,COUNTA('[2]Dias Festivos'!$A:$A)-COUNTA('[2]Dias Festivos'!$A$1:OFFSET(DD,-1,0,1,1)),COUNTA('[2]Dias Festivos'!$4:$4))</definedName>
    <definedName name="rPT" localSheetId="1">OFFSET(DD,0,0,COUNTA('[2]Dias Festivos'!$A:$A)-COUNTA('[2]Dias Festivos'!$A$1:OFFSET(DD,-1,0,1,1)),COUNTA('[2]Dias Festivos'!$4:$4))</definedName>
    <definedName name="rPT" localSheetId="3">OFFSET(DD,0,0,COUNTA('[2]Dias Festivos'!$A:$A)-COUNTA('[2]Dias Festivos'!$A$1:OFFSET(DD,-1,0,1,1)),COUNTA('[2]Dias Festivos'!$4:$4))</definedName>
    <definedName name="rPT">OFFSET(DD,0,0,COUNTA('[2]Dias Festivos'!$A:$A)-COUNTA('[2]Dias Festivos'!$A$1:OFFSET(DD,-1,0,1,1)),COUNTA('[2]Dias Festivos'!$4:$4))</definedName>
    <definedName name="s">'[1]7.7.6'!$A$1:$AQ$58</definedName>
    <definedName name="ScheduleStart" localSheetId="5">'[4]Office Work Schedule'!#REF!</definedName>
    <definedName name="ScheduleStart" localSheetId="7">'[4]Office Work Schedule'!#REF!</definedName>
    <definedName name="ScheduleStart" localSheetId="14">'[4]Office Work Schedule'!#REF!</definedName>
    <definedName name="ScheduleStart" localSheetId="33">'[4]Office Work Schedule'!#REF!</definedName>
    <definedName name="ScheduleStart" localSheetId="72">'[4]Office Work Schedule'!#REF!</definedName>
    <definedName name="ScheduleStart" localSheetId="16">'[4]Office Work Schedule'!#REF!</definedName>
    <definedName name="ScheduleStart" localSheetId="22">'[4]Office Work Schedule'!#REF!</definedName>
    <definedName name="ScheduleStart" localSheetId="34">'[4]Office Work Schedule'!#REF!</definedName>
    <definedName name="ScheduleStart" localSheetId="28">'[4]Office Work Schedule'!#REF!</definedName>
    <definedName name="ScheduleStart" localSheetId="73">'[4]Office Work Schedule'!#REF!</definedName>
    <definedName name="ScheduleStart" localSheetId="23">'[4]Office Work Schedule'!#REF!</definedName>
    <definedName name="ScheduleStart" localSheetId="29">'[4]Office Work Schedule'!#REF!</definedName>
    <definedName name="ScheduleStart" localSheetId="17">'[4]Office Work Schedule'!#REF!</definedName>
    <definedName name="ScheduleStart" localSheetId="66">'[4]Office Work Schedule'!#REF!</definedName>
    <definedName name="ScheduleStart" localSheetId="18">'[4]Office Work Schedule'!#REF!</definedName>
    <definedName name="ScheduleStart" localSheetId="24">'[4]Office Work Schedule'!#REF!</definedName>
    <definedName name="ScheduleStart" localSheetId="30">'[4]Office Work Schedule'!#REF!</definedName>
    <definedName name="ScheduleStart" localSheetId="4">'[4]Office Work Schedule'!#REF!</definedName>
    <definedName name="ScheduleStart" localSheetId="8">'[4]Office Work Schedule'!#REF!</definedName>
    <definedName name="ScheduleStart" localSheetId="0">'[4]Office Work Schedule'!#REF!</definedName>
    <definedName name="ScheduleStart" localSheetId="1">'[4]Office Work Schedule'!#REF!</definedName>
    <definedName name="ScheduleStart" localSheetId="3">'[4]Office Work Schedule'!#REF!</definedName>
    <definedName name="ScheduleStart" localSheetId="55">'[4]Office Work Schedule'!#REF!</definedName>
    <definedName name="ScheduleStart" localSheetId="74">'[4]Office Work Schedule'!#REF!</definedName>
    <definedName name="ScheduleStart" localSheetId="61">'[4]Office Work Schedule'!#REF!</definedName>
    <definedName name="ScheduleStart">'[4]Office Work Schedule'!#REF!</definedName>
    <definedName name="Slicer_ENTIDAD">#N/A</definedName>
    <definedName name="Slicer_Tipo_de_fondo">#N/A</definedName>
    <definedName name="srl" localSheetId="5">'[1]7.7.6'!#REF!</definedName>
    <definedName name="srl" localSheetId="7">'[1]7.7.6'!#REF!</definedName>
    <definedName name="srl" localSheetId="14">'[1]7.7.6'!#REF!</definedName>
    <definedName name="srl" localSheetId="82">'[1]7.7.6'!#REF!</definedName>
    <definedName name="srl" localSheetId="15">'[1]7.7.6'!#REF!</definedName>
    <definedName name="srl" localSheetId="21">'[1]7.7.6'!#REF!</definedName>
    <definedName name="srl" localSheetId="27">'[1]7.7.6'!#REF!</definedName>
    <definedName name="srl" localSheetId="83">'[1]7.7.6'!#REF!</definedName>
    <definedName name="srl" localSheetId="33">'[1]7.7.6'!#REF!</definedName>
    <definedName name="srl" localSheetId="72">'[1]7.7.6'!#REF!</definedName>
    <definedName name="srl" localSheetId="16">'[1]7.7.6'!#REF!</definedName>
    <definedName name="srl" localSheetId="22">'[1]7.7.6'!#REF!</definedName>
    <definedName name="srl" localSheetId="34">'[1]7.7.6'!#REF!</definedName>
    <definedName name="srl" localSheetId="28">'[1]7.7.6'!#REF!</definedName>
    <definedName name="srl" localSheetId="73">'[1]7.7.6'!#REF!</definedName>
    <definedName name="srl" localSheetId="23">'[1]7.7.6'!#REF!</definedName>
    <definedName name="srl" localSheetId="29">'[1]7.7.6'!#REF!</definedName>
    <definedName name="srl" localSheetId="17">'[1]7.7.6'!#REF!</definedName>
    <definedName name="srl" localSheetId="66">'[1]7.7.6'!#REF!</definedName>
    <definedName name="srl" localSheetId="18">'[1]7.7.6'!#REF!</definedName>
    <definedName name="srl" localSheetId="24">'[1]7.7.6'!#REF!</definedName>
    <definedName name="srl" localSheetId="30">'[1]7.7.6'!#REF!</definedName>
    <definedName name="srl" localSheetId="4">'[1]7.7.6'!#REF!</definedName>
    <definedName name="srl" localSheetId="54">'[1]7.7.6'!#REF!</definedName>
    <definedName name="srl" localSheetId="8">'[1]7.7.6'!#REF!</definedName>
    <definedName name="srl" localSheetId="1">'[1]7.7.6'!#REF!</definedName>
    <definedName name="srl" localSheetId="3">'[1]7.7.6'!#REF!</definedName>
    <definedName name="srl" localSheetId="55">'[1]7.7.6'!#REF!</definedName>
    <definedName name="srl" localSheetId="74">'[1]7.7.6'!#REF!</definedName>
    <definedName name="srl" localSheetId="61">'[1]7.7.6'!#REF!</definedName>
    <definedName name="srl">'[1]7.7.6'!#REF!</definedName>
    <definedName name="SVDS" localSheetId="5">'[1]7.7.6'!#REF!</definedName>
    <definedName name="SVDS" localSheetId="7">'[1]7.7.6'!#REF!</definedName>
    <definedName name="SVDS" localSheetId="14">'[1]7.7.6'!#REF!</definedName>
    <definedName name="SVDS" localSheetId="82">'[1]7.7.6'!#REF!</definedName>
    <definedName name="SVDS" localSheetId="15">'[1]7.7.6'!#REF!</definedName>
    <definedName name="SVDS" localSheetId="21">'[1]7.7.6'!#REF!</definedName>
    <definedName name="SVDS" localSheetId="27">'[1]7.7.6'!#REF!</definedName>
    <definedName name="SVDS" localSheetId="83">'[1]7.7.6'!#REF!</definedName>
    <definedName name="SVDS" localSheetId="33">'[1]7.7.6'!#REF!</definedName>
    <definedName name="SVDS" localSheetId="72">'[1]7.7.6'!#REF!</definedName>
    <definedName name="SVDS" localSheetId="16">'[1]7.7.6'!#REF!</definedName>
    <definedName name="SVDS" localSheetId="22">'[1]7.7.6'!#REF!</definedName>
    <definedName name="SVDS" localSheetId="34">'[1]7.7.6'!#REF!</definedName>
    <definedName name="SVDS" localSheetId="28">'[1]7.7.6'!#REF!</definedName>
    <definedName name="SVDS" localSheetId="73">'[1]7.7.6'!#REF!</definedName>
    <definedName name="SVDS" localSheetId="23">'[1]7.7.6'!#REF!</definedName>
    <definedName name="SVDS" localSheetId="29">'[1]7.7.6'!#REF!</definedName>
    <definedName name="SVDS" localSheetId="17">'[1]7.7.6'!#REF!</definedName>
    <definedName name="SVDS" localSheetId="66">'[1]7.7.6'!#REF!</definedName>
    <definedName name="SVDS" localSheetId="18">'[1]7.7.6'!#REF!</definedName>
    <definedName name="SVDS" localSheetId="24">'[1]7.7.6'!#REF!</definedName>
    <definedName name="SVDS" localSheetId="30">'[1]7.7.6'!#REF!</definedName>
    <definedName name="SVDS" localSheetId="4">'[1]7.7.6'!#REF!</definedName>
    <definedName name="SVDS" localSheetId="54">'[1]7.7.6'!#REF!</definedName>
    <definedName name="SVDS" localSheetId="8">'[1]7.7.6'!#REF!</definedName>
    <definedName name="SVDS" localSheetId="1">'[1]7.7.6'!#REF!</definedName>
    <definedName name="SVDS" localSheetId="3">'[1]7.7.6'!#REF!</definedName>
    <definedName name="SVDS" localSheetId="55">'[1]7.7.6'!#REF!</definedName>
    <definedName name="SVDS" localSheetId="74">'[1]7.7.6'!#REF!</definedName>
    <definedName name="SVDS" localSheetId="61">'[1]7.7.6'!#REF!</definedName>
    <definedName name="SVDS">'[1]7.7.6'!#REF!</definedName>
    <definedName name="Totales">'[1]7.7.6'!$A$1:$AP$58</definedName>
    <definedName name="Type" localSheetId="5">'[5]Maintenance Work Order'!#REF!</definedName>
    <definedName name="Type" localSheetId="7">'[5]Maintenance Work Order'!#REF!</definedName>
    <definedName name="Type" localSheetId="14">'[5]Maintenance Work Order'!#REF!</definedName>
    <definedName name="Type" localSheetId="33">'[5]Maintenance Work Order'!#REF!</definedName>
    <definedName name="Type" localSheetId="72">'[5]Maintenance Work Order'!#REF!</definedName>
    <definedName name="Type" localSheetId="16">'[5]Maintenance Work Order'!#REF!</definedName>
    <definedName name="Type" localSheetId="22">'[5]Maintenance Work Order'!#REF!</definedName>
    <definedName name="Type" localSheetId="34">'[5]Maintenance Work Order'!#REF!</definedName>
    <definedName name="Type" localSheetId="28">'[5]Maintenance Work Order'!#REF!</definedName>
    <definedName name="Type" localSheetId="73">'[5]Maintenance Work Order'!#REF!</definedName>
    <definedName name="Type" localSheetId="23">'[5]Maintenance Work Order'!#REF!</definedName>
    <definedName name="Type" localSheetId="29">'[5]Maintenance Work Order'!#REF!</definedName>
    <definedName name="Type" localSheetId="17">'[5]Maintenance Work Order'!#REF!</definedName>
    <definedName name="Type" localSheetId="66">'[5]Maintenance Work Order'!#REF!</definedName>
    <definedName name="Type" localSheetId="18">'[5]Maintenance Work Order'!#REF!</definedName>
    <definedName name="Type" localSheetId="24">'[5]Maintenance Work Order'!#REF!</definedName>
    <definedName name="Type" localSheetId="30">'[5]Maintenance Work Order'!#REF!</definedName>
    <definedName name="Type" localSheetId="4">'[5]Maintenance Work Order'!#REF!</definedName>
    <definedName name="Type" localSheetId="8">'[5]Maintenance Work Order'!#REF!</definedName>
    <definedName name="Type" localSheetId="0">'[5]Maintenance Work Order'!#REF!</definedName>
    <definedName name="Type" localSheetId="1">'[5]Maintenance Work Order'!#REF!</definedName>
    <definedName name="Type" localSheetId="3">'[5]Maintenance Work Order'!#REF!</definedName>
    <definedName name="Type" localSheetId="55">'[5]Maintenance Work Order'!#REF!</definedName>
    <definedName name="Type" localSheetId="74">'[5]Maintenance Work Order'!#REF!</definedName>
    <definedName name="Type" localSheetId="61">'[5]Maintenance Work Order'!#REF!</definedName>
    <definedName name="Type">'[5]Maintenance Work Order'!#REF!</definedName>
    <definedName name="unnamed" localSheetId="5">#REF!</definedName>
    <definedName name="unnamed" localSheetId="7">#REF!</definedName>
    <definedName name="unnamed" localSheetId="14">#REF!</definedName>
    <definedName name="unnamed" localSheetId="33">#REF!</definedName>
    <definedName name="unnamed" localSheetId="72">#REF!</definedName>
    <definedName name="unnamed" localSheetId="16">#REF!</definedName>
    <definedName name="unnamed" localSheetId="22">#REF!</definedName>
    <definedName name="unnamed" localSheetId="34">#REF!</definedName>
    <definedName name="unnamed" localSheetId="28">#REF!</definedName>
    <definedName name="unnamed" localSheetId="73">#REF!</definedName>
    <definedName name="unnamed" localSheetId="23">#REF!</definedName>
    <definedName name="unnamed" localSheetId="29">#REF!</definedName>
    <definedName name="unnamed" localSheetId="17">#REF!</definedName>
    <definedName name="unnamed" localSheetId="66">#REF!</definedName>
    <definedName name="unnamed" localSheetId="18">#REF!</definedName>
    <definedName name="unnamed" localSheetId="24">#REF!</definedName>
    <definedName name="unnamed" localSheetId="30">#REF!</definedName>
    <definedName name="unnamed" localSheetId="4">#REF!</definedName>
    <definedName name="unnamed" localSheetId="8">#REF!</definedName>
    <definedName name="unnamed" localSheetId="0">#REF!</definedName>
    <definedName name="unnamed" localSheetId="1">#REF!</definedName>
    <definedName name="unnamed" localSheetId="3">#REF!</definedName>
    <definedName name="unnamed" localSheetId="55">#REF!</definedName>
    <definedName name="unnamed" localSheetId="74">#REF!</definedName>
    <definedName name="unnamed" localSheetId="61">#REF!</definedName>
    <definedName name="unnamed">#REF!</definedName>
    <definedName name="Urtea">[2]Calendario!$B$5</definedName>
    <definedName name="Vacaciones" localSheetId="14">OFFSET(VV,1,0,COUNTA([6]Vacaciones!$A:$A)-COUNTA([6]Vacaciones!$A$1:VV),1)</definedName>
    <definedName name="Vacaciones" localSheetId="18">OFFSET([3]!VV,1,0,COUNTA([6]Vacaciones!$A:$A)-COUNTA([6]Vacaciones!$A$1:[3]!VV),1)</definedName>
    <definedName name="Vacaciones" localSheetId="24">OFFSET(VV,1,0,COUNTA([6]Vacaciones!$A:$A)-COUNTA([6]Vacaciones!$A$1:VV),1)</definedName>
    <definedName name="Vacaciones" localSheetId="30">OFFSET([3]!VV,1,0,COUNTA([6]Vacaciones!$A:$A)-COUNTA([6]Vacaciones!$A$1:[3]!VV),1)</definedName>
    <definedName name="Vacaciones" localSheetId="0">OFFSET(VV,1,0,COUNTA([6]Vacaciones!$A:$A)-COUNTA([6]Vacaciones!$A$1:VV),1)</definedName>
    <definedName name="Vacaciones" localSheetId="1">OFFSET(VV,1,0,COUNTA([6]Vacaciones!$A:$A)-COUNTA([6]Vacaciones!$A$1:VV),1)</definedName>
    <definedName name="Vacaciones" localSheetId="3">OFFSET(VV,1,0,COUNTA([6]Vacaciones!$A:$A)-COUNTA([6]Vacaciones!$A$1:VV),1)</definedName>
    <definedName name="Vacaciones">OFFSET(VV,1,0,COUNTA([6]Vacaciones!$A:$A)-COUNTA([6]Vacaciones!$A$1:VV),1)</definedName>
    <definedName name="VV">[6]Vacaciones!$A$4</definedName>
  </definedNames>
  <calcPr calcId="181029"/>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Rango-f3fe59bc-c8f1-4bec-80e6-b344c09d9773" name="Rango" connection="Conexión"/>
        </x15:modelTables>
      </x15:dataModel>
    </ext>
  </extLst>
</workbook>
</file>

<file path=xl/calcChain.xml><?xml version="1.0" encoding="utf-8"?>
<calcChain xmlns="http://schemas.openxmlformats.org/spreadsheetml/2006/main">
  <c r="E6" i="459" l="1"/>
  <c r="E7" i="459"/>
  <c r="E8" i="459"/>
  <c r="E5" i="459"/>
  <c r="E10" i="459"/>
  <c r="F26" i="222"/>
  <c r="E26" i="222"/>
  <c r="D26" i="222"/>
  <c r="C39" i="510"/>
  <c r="C15" i="283"/>
  <c r="C14" i="283"/>
  <c r="B24" i="447"/>
  <c r="C13" i="179"/>
  <c r="C12" i="179"/>
  <c r="B13" i="179"/>
  <c r="F30" i="450"/>
  <c r="O21" i="383"/>
  <c r="I22" i="382" l="1"/>
  <c r="D25" i="407"/>
  <c r="C30" i="377"/>
  <c r="D14" i="526" l="1"/>
  <c r="B94" i="491" l="1"/>
  <c r="B61" i="491" l="1"/>
  <c r="M104" i="491"/>
  <c r="M95" i="491"/>
  <c r="M92" i="491"/>
  <c r="M90" i="491"/>
  <c r="M89" i="491"/>
  <c r="M88" i="491"/>
  <c r="M87" i="491"/>
  <c r="M86" i="491"/>
  <c r="M85" i="491"/>
  <c r="M84" i="491"/>
  <c r="M83" i="491"/>
  <c r="M82" i="491"/>
  <c r="M76" i="491"/>
  <c r="M77" i="491"/>
  <c r="M78" i="491"/>
  <c r="M79" i="491"/>
  <c r="M80" i="491"/>
  <c r="M75" i="491"/>
  <c r="H98" i="491"/>
  <c r="H99" i="491"/>
  <c r="H97" i="491"/>
  <c r="L18" i="491"/>
  <c r="L17" i="491"/>
  <c r="K18" i="491"/>
  <c r="K17" i="491"/>
  <c r="I14" i="491" l="1"/>
  <c r="E85" i="491"/>
  <c r="H92" i="491"/>
  <c r="D185" i="491"/>
  <c r="D155" i="491" l="1"/>
  <c r="C26" i="491" l="1"/>
  <c r="C27" i="491"/>
  <c r="C28" i="491"/>
  <c r="D26" i="224" l="1"/>
  <c r="F26" i="224" s="1"/>
  <c r="H26" i="226"/>
  <c r="M26" i="217"/>
  <c r="J26" i="217"/>
  <c r="P26" i="217" s="1"/>
  <c r="D25" i="215"/>
  <c r="E25" i="215" s="1"/>
  <c r="C24" i="78"/>
  <c r="E24" i="78"/>
  <c r="G24" i="78"/>
  <c r="D13" i="509"/>
  <c r="E26" i="282"/>
  <c r="G26" i="282" s="1"/>
  <c r="D22" i="395"/>
  <c r="D23" i="395"/>
  <c r="D24" i="395"/>
  <c r="D25" i="395"/>
  <c r="E14" i="283"/>
  <c r="E16" i="29"/>
  <c r="I16" i="383"/>
  <c r="I17" i="383"/>
  <c r="I18" i="383"/>
  <c r="I19" i="383"/>
  <c r="I20" i="383"/>
  <c r="I21" i="383"/>
  <c r="N17" i="383"/>
  <c r="N18" i="383"/>
  <c r="N19" i="383"/>
  <c r="O19" i="383" s="1"/>
  <c r="N20" i="383"/>
  <c r="O20" i="383" s="1"/>
  <c r="N21" i="383"/>
  <c r="I21" i="382"/>
  <c r="I20" i="382"/>
  <c r="I19" i="382"/>
  <c r="I18" i="382"/>
  <c r="I17" i="382"/>
  <c r="I16" i="382"/>
  <c r="I15" i="382"/>
  <c r="N21" i="382"/>
  <c r="E21" i="380"/>
  <c r="E22" i="380"/>
  <c r="H22" i="380"/>
  <c r="D23" i="374"/>
  <c r="D24" i="407"/>
  <c r="B22" i="389"/>
  <c r="C24" i="385" s="1"/>
  <c r="B21" i="389"/>
  <c r="K22" i="335"/>
  <c r="K23" i="335"/>
  <c r="K24" i="335"/>
  <c r="C29" i="377"/>
  <c r="B29" i="377"/>
  <c r="E28" i="435"/>
  <c r="H28" i="435"/>
  <c r="I28" i="435" s="1"/>
  <c r="I28" i="342"/>
  <c r="H22" i="427"/>
  <c r="H23" i="427"/>
  <c r="I22" i="427"/>
  <c r="I23" i="427"/>
  <c r="J23" i="427"/>
  <c r="E26" i="224" l="1"/>
  <c r="Q26" i="217"/>
  <c r="O26" i="217"/>
  <c r="N26" i="217"/>
  <c r="R26" i="217"/>
  <c r="K26" i="217"/>
  <c r="L26" i="217"/>
  <c r="F25" i="215"/>
  <c r="F26" i="282"/>
  <c r="K23" i="427"/>
  <c r="O23" i="427" s="1"/>
  <c r="L23" i="427"/>
  <c r="N23" i="427"/>
  <c r="J24" i="217"/>
  <c r="K24" i="217" s="1"/>
  <c r="J25" i="217"/>
  <c r="P23" i="427" l="1"/>
  <c r="R24" i="217"/>
  <c r="Q24" i="217"/>
  <c r="P24" i="217"/>
  <c r="O24" i="217"/>
  <c r="N24" i="217"/>
  <c r="M24" i="217"/>
  <c r="L24" i="217"/>
  <c r="N7" i="382" l="1"/>
  <c r="N8" i="382"/>
  <c r="N9" i="382"/>
  <c r="N10" i="382"/>
  <c r="N11" i="382"/>
  <c r="N12" i="382"/>
  <c r="N13" i="382"/>
  <c r="N14" i="382"/>
  <c r="N15" i="382"/>
  <c r="N16" i="382"/>
  <c r="N17" i="382"/>
  <c r="N18" i="382"/>
  <c r="N19" i="382"/>
  <c r="N20" i="382"/>
  <c r="N22" i="382"/>
  <c r="C24" i="374"/>
  <c r="C23" i="385"/>
  <c r="D24" i="385" s="1"/>
  <c r="F7" i="335" l="1"/>
  <c r="B10" i="523"/>
  <c r="B9" i="523"/>
  <c r="B8" i="523"/>
  <c r="B8" i="532"/>
  <c r="B7" i="532"/>
  <c r="A2" i="377"/>
  <c r="D14" i="519"/>
  <c r="D46" i="519" s="1"/>
  <c r="E15" i="519" s="1"/>
  <c r="E38" i="519" l="1"/>
  <c r="E26" i="519"/>
  <c r="E14" i="519"/>
  <c r="E37" i="519"/>
  <c r="E25" i="519"/>
  <c r="E36" i="519"/>
  <c r="E13" i="519"/>
  <c r="E45" i="519"/>
  <c r="E21" i="519"/>
  <c r="E32" i="519"/>
  <c r="E31" i="519"/>
  <c r="E19" i="519"/>
  <c r="E30" i="519"/>
  <c r="E41" i="519"/>
  <c r="E17" i="519"/>
  <c r="E40" i="519"/>
  <c r="E28" i="519"/>
  <c r="E16" i="519"/>
  <c r="E24" i="519"/>
  <c r="E35" i="519"/>
  <c r="E23" i="519"/>
  <c r="E34" i="519"/>
  <c r="E22" i="519"/>
  <c r="E33" i="519"/>
  <c r="E44" i="519"/>
  <c r="E20" i="519"/>
  <c r="E43" i="519"/>
  <c r="E42" i="519"/>
  <c r="E18" i="519"/>
  <c r="E29" i="519"/>
  <c r="E39" i="519"/>
  <c r="E27" i="519"/>
  <c r="E46" i="519" l="1"/>
  <c r="I9" i="427" l="1"/>
  <c r="J9" i="427"/>
  <c r="I10" i="427"/>
  <c r="J10" i="427"/>
  <c r="I11" i="427"/>
  <c r="J11" i="427"/>
  <c r="I12" i="427"/>
  <c r="J12" i="427"/>
  <c r="I13" i="427"/>
  <c r="J13" i="427"/>
  <c r="I14" i="427"/>
  <c r="J14" i="427"/>
  <c r="I15" i="427"/>
  <c r="J15" i="427"/>
  <c r="I16" i="427"/>
  <c r="J16" i="427"/>
  <c r="I17" i="427"/>
  <c r="J17" i="427"/>
  <c r="I18" i="427"/>
  <c r="J18" i="427"/>
  <c r="I19" i="427"/>
  <c r="J19" i="427"/>
  <c r="I20" i="427"/>
  <c r="J20" i="427"/>
  <c r="I21" i="427"/>
  <c r="J21" i="427"/>
  <c r="J22" i="427"/>
  <c r="K22" i="427" l="1"/>
  <c r="K21" i="427"/>
  <c r="K20" i="427"/>
  <c r="K19" i="427"/>
  <c r="K18" i="427"/>
  <c r="K17" i="427"/>
  <c r="K16" i="427"/>
  <c r="K15" i="427"/>
  <c r="K14" i="427"/>
  <c r="K13" i="427"/>
  <c r="K12" i="427"/>
  <c r="K11" i="427"/>
  <c r="K10" i="427"/>
  <c r="K9" i="427"/>
  <c r="D46" i="526"/>
  <c r="D24" i="333"/>
  <c r="E15" i="526" l="1"/>
  <c r="E16" i="526"/>
  <c r="E17" i="526"/>
  <c r="E18" i="526"/>
  <c r="E19" i="526"/>
  <c r="E20" i="526"/>
  <c r="E21" i="526"/>
  <c r="E22" i="526"/>
  <c r="E23" i="526"/>
  <c r="E24" i="526"/>
  <c r="E25" i="526"/>
  <c r="E26" i="526"/>
  <c r="E27" i="526"/>
  <c r="E28" i="526"/>
  <c r="E29" i="526"/>
  <c r="E30" i="526"/>
  <c r="E31" i="526"/>
  <c r="E32" i="526"/>
  <c r="E33" i="526"/>
  <c r="E34" i="526"/>
  <c r="E35" i="526"/>
  <c r="E36" i="526"/>
  <c r="E37" i="526"/>
  <c r="E38" i="526"/>
  <c r="E39" i="526"/>
  <c r="E40" i="526"/>
  <c r="E41" i="526"/>
  <c r="E42" i="526"/>
  <c r="E43" i="526"/>
  <c r="E44" i="526"/>
  <c r="E45" i="526"/>
  <c r="E13" i="526"/>
  <c r="E14" i="526"/>
  <c r="E19" i="491"/>
  <c r="D19" i="491"/>
  <c r="E18" i="491"/>
  <c r="D18" i="491"/>
  <c r="L19" i="491"/>
  <c r="K19" i="491"/>
  <c r="E20" i="491"/>
  <c r="D20" i="491"/>
  <c r="F24" i="427" l="1"/>
  <c r="G24" i="427"/>
  <c r="H24" i="427" s="1"/>
  <c r="E46" i="526"/>
  <c r="B7" i="490"/>
  <c r="B8" i="490"/>
  <c r="B9" i="490"/>
  <c r="B10" i="490"/>
  <c r="B6" i="490"/>
  <c r="C8" i="179" l="1"/>
  <c r="C11" i="179" l="1"/>
  <c r="C10" i="179"/>
  <c r="C9" i="179"/>
  <c r="E21" i="491" l="1"/>
  <c r="D21" i="491" s="1"/>
  <c r="H8" i="491" l="1"/>
  <c r="C14" i="465" l="1"/>
  <c r="I27" i="217"/>
  <c r="B28" i="282" l="1"/>
  <c r="C28" i="282"/>
  <c r="I18" i="282" s="1"/>
  <c r="A2" i="394" l="1"/>
  <c r="F10" i="527" l="1"/>
  <c r="F11" i="527"/>
  <c r="F12" i="527"/>
  <c r="F13" i="527"/>
  <c r="F14" i="527"/>
  <c r="F15" i="527"/>
  <c r="F16" i="527"/>
  <c r="F17" i="527"/>
  <c r="F18" i="527"/>
  <c r="F19" i="527"/>
  <c r="F20" i="527"/>
  <c r="F21" i="527"/>
  <c r="F22" i="527"/>
  <c r="F23" i="527"/>
  <c r="F24" i="527"/>
  <c r="F25" i="527"/>
  <c r="F26" i="527"/>
  <c r="F9" i="527"/>
  <c r="D10" i="527"/>
  <c r="D11" i="527"/>
  <c r="D12" i="527"/>
  <c r="D13" i="527"/>
  <c r="D14" i="527"/>
  <c r="D15" i="527"/>
  <c r="D16" i="527"/>
  <c r="D17" i="527"/>
  <c r="D18" i="527"/>
  <c r="D19" i="527"/>
  <c r="D20" i="527"/>
  <c r="D21" i="527"/>
  <c r="D22" i="527"/>
  <c r="D23" i="527"/>
  <c r="D24" i="527"/>
  <c r="D25" i="527"/>
  <c r="D26" i="527"/>
  <c r="D9" i="527"/>
  <c r="F10" i="517"/>
  <c r="F11" i="517"/>
  <c r="F12" i="517"/>
  <c r="F13" i="517"/>
  <c r="F14" i="517"/>
  <c r="F15" i="517"/>
  <c r="F16" i="517"/>
  <c r="F17" i="517"/>
  <c r="F18" i="517"/>
  <c r="F19" i="517"/>
  <c r="F20" i="517"/>
  <c r="F21" i="517"/>
  <c r="F22" i="517"/>
  <c r="F23" i="517"/>
  <c r="F24" i="517"/>
  <c r="F25" i="517"/>
  <c r="F26" i="517"/>
  <c r="F9" i="517"/>
  <c r="D10" i="517"/>
  <c r="D11" i="517"/>
  <c r="D12" i="517"/>
  <c r="D13" i="517"/>
  <c r="D14" i="517"/>
  <c r="D15" i="517"/>
  <c r="D16" i="517"/>
  <c r="D17" i="517"/>
  <c r="D18" i="517"/>
  <c r="D19" i="517"/>
  <c r="D20" i="517"/>
  <c r="D21" i="517"/>
  <c r="D22" i="517"/>
  <c r="D23" i="517"/>
  <c r="D24" i="517"/>
  <c r="D25" i="517"/>
  <c r="D26" i="517"/>
  <c r="D9" i="517"/>
  <c r="C7" i="333"/>
  <c r="C8" i="333"/>
  <c r="C9" i="333"/>
  <c r="C10" i="333"/>
  <c r="C11" i="333"/>
  <c r="C12" i="333"/>
  <c r="C13" i="333"/>
  <c r="C14" i="333"/>
  <c r="C15" i="333"/>
  <c r="C16" i="333"/>
  <c r="C17" i="333"/>
  <c r="C18" i="333"/>
  <c r="C19" i="333"/>
  <c r="C20" i="333"/>
  <c r="C21" i="333"/>
  <c r="C22" i="333"/>
  <c r="C2" i="526"/>
  <c r="B71" i="491"/>
  <c r="B10" i="532" l="1"/>
  <c r="L65" i="491" l="1"/>
  <c r="M65" i="491"/>
  <c r="C19" i="491" l="1"/>
  <c r="C18" i="491"/>
  <c r="D10" i="529" l="1"/>
  <c r="F10" i="529"/>
  <c r="D11" i="529"/>
  <c r="F11" i="529"/>
  <c r="D12" i="529"/>
  <c r="F12" i="529"/>
  <c r="D13" i="529"/>
  <c r="F13" i="529"/>
  <c r="D14" i="529"/>
  <c r="F14" i="529"/>
  <c r="D15" i="529"/>
  <c r="F15" i="529"/>
  <c r="D16" i="529"/>
  <c r="F16" i="529"/>
  <c r="D17" i="529"/>
  <c r="F17" i="529"/>
  <c r="D18" i="529"/>
  <c r="F18" i="529"/>
  <c r="D19" i="529"/>
  <c r="F19" i="529"/>
  <c r="D20" i="529"/>
  <c r="F20" i="529"/>
  <c r="D21" i="529"/>
  <c r="F21" i="529"/>
  <c r="D22" i="529"/>
  <c r="F22" i="529"/>
  <c r="D23" i="529"/>
  <c r="F23" i="529"/>
  <c r="D24" i="529"/>
  <c r="F24" i="529"/>
  <c r="D25" i="529"/>
  <c r="F25" i="529"/>
  <c r="D26" i="529"/>
  <c r="F26" i="529"/>
  <c r="F9" i="529"/>
  <c r="D9" i="529"/>
  <c r="D209" i="491"/>
  <c r="C209" i="491"/>
  <c r="B208" i="491"/>
  <c r="B207" i="491"/>
  <c r="B206" i="491"/>
  <c r="B205" i="491"/>
  <c r="B204" i="491"/>
  <c r="B203" i="491"/>
  <c r="B202" i="491"/>
  <c r="B201" i="491"/>
  <c r="B200" i="491"/>
  <c r="B199" i="491"/>
  <c r="B198" i="491"/>
  <c r="B197" i="491"/>
  <c r="B196" i="491"/>
  <c r="B195" i="491"/>
  <c r="B194" i="491"/>
  <c r="B193" i="491"/>
  <c r="B192" i="491"/>
  <c r="B191" i="491"/>
  <c r="D184" i="491"/>
  <c r="C184" i="491"/>
  <c r="B183" i="491"/>
  <c r="B182" i="491"/>
  <c r="B181" i="491"/>
  <c r="B180" i="491"/>
  <c r="B179" i="491"/>
  <c r="B178" i="491"/>
  <c r="B177" i="491"/>
  <c r="B176" i="491"/>
  <c r="B175" i="491"/>
  <c r="B174" i="491"/>
  <c r="B173" i="491"/>
  <c r="B172" i="491"/>
  <c r="B171" i="491"/>
  <c r="B170" i="491"/>
  <c r="B169" i="491"/>
  <c r="B168" i="491"/>
  <c r="B167" i="491"/>
  <c r="B166" i="491"/>
  <c r="D154" i="491"/>
  <c r="C154" i="491"/>
  <c r="B153" i="491"/>
  <c r="B152" i="491"/>
  <c r="B151" i="491"/>
  <c r="B150" i="491"/>
  <c r="B149" i="491"/>
  <c r="B148" i="491"/>
  <c r="B147" i="491"/>
  <c r="B146" i="491"/>
  <c r="B145" i="491"/>
  <c r="B144" i="491"/>
  <c r="B143" i="491"/>
  <c r="B142" i="491"/>
  <c r="B141" i="491"/>
  <c r="B140" i="491"/>
  <c r="B139" i="491"/>
  <c r="B138" i="491"/>
  <c r="B137" i="491"/>
  <c r="B136" i="491"/>
  <c r="B209" i="491" l="1"/>
  <c r="D210" i="491" s="1"/>
  <c r="B184" i="491"/>
  <c r="B154" i="491"/>
  <c r="E9" i="282" l="1"/>
  <c r="E10" i="282"/>
  <c r="E11" i="282"/>
  <c r="E12" i="282"/>
  <c r="E13" i="282"/>
  <c r="E14" i="282"/>
  <c r="E15" i="282"/>
  <c r="E16" i="282"/>
  <c r="E17" i="282"/>
  <c r="E18" i="282"/>
  <c r="E19" i="282"/>
  <c r="E20" i="282"/>
  <c r="E21" i="282"/>
  <c r="E22" i="282"/>
  <c r="E23" i="282"/>
  <c r="E24" i="282"/>
  <c r="E25" i="282"/>
  <c r="E8" i="282"/>
  <c r="D28" i="282"/>
  <c r="E27" i="282" l="1"/>
  <c r="B24" i="381"/>
  <c r="B8" i="374" l="1"/>
  <c r="B9" i="374"/>
  <c r="B10" i="374"/>
  <c r="B11" i="374"/>
  <c r="B12" i="374"/>
  <c r="B13" i="374"/>
  <c r="B14" i="374"/>
  <c r="B15" i="374"/>
  <c r="B16" i="374"/>
  <c r="B17" i="374"/>
  <c r="B18" i="374"/>
  <c r="B19" i="374"/>
  <c r="B20" i="374"/>
  <c r="B21" i="374"/>
  <c r="B22" i="374"/>
  <c r="B7" i="374"/>
  <c r="B6" i="374"/>
  <c r="B9" i="532"/>
  <c r="C8" i="532" s="1"/>
  <c r="D30" i="377"/>
  <c r="C7" i="532" l="1"/>
  <c r="C9" i="532" s="1"/>
  <c r="C55" i="529" l="1"/>
  <c r="E54" i="529"/>
  <c r="D54" i="529"/>
  <c r="C54" i="529"/>
  <c r="E53" i="529"/>
  <c r="D53" i="529"/>
  <c r="C53" i="529"/>
  <c r="E52" i="529"/>
  <c r="D52" i="529"/>
  <c r="C52" i="529"/>
  <c r="E51" i="529"/>
  <c r="D51" i="529"/>
  <c r="C51" i="529"/>
  <c r="E50" i="529"/>
  <c r="D50" i="529"/>
  <c r="C50" i="529"/>
  <c r="E49" i="529"/>
  <c r="D49" i="529"/>
  <c r="C49" i="529"/>
  <c r="E48" i="529"/>
  <c r="D48" i="529"/>
  <c r="C48" i="529"/>
  <c r="E47" i="529"/>
  <c r="D47" i="529"/>
  <c r="C47" i="529"/>
  <c r="E46" i="529"/>
  <c r="D46" i="529"/>
  <c r="C46" i="529"/>
  <c r="E45" i="529"/>
  <c r="D45" i="529"/>
  <c r="C45" i="529"/>
  <c r="E44" i="529"/>
  <c r="D44" i="529"/>
  <c r="C44" i="529"/>
  <c r="E43" i="529"/>
  <c r="D43" i="529"/>
  <c r="C43" i="529"/>
  <c r="E42" i="529"/>
  <c r="D42" i="529"/>
  <c r="C42" i="529"/>
  <c r="E41" i="529"/>
  <c r="D41" i="529"/>
  <c r="C41" i="529"/>
  <c r="E40" i="529"/>
  <c r="D40" i="529"/>
  <c r="C40" i="529"/>
  <c r="E39" i="529"/>
  <c r="D39" i="529"/>
  <c r="C39" i="529"/>
  <c r="E38" i="529"/>
  <c r="D38" i="529"/>
  <c r="C38" i="529"/>
  <c r="E37" i="529"/>
  <c r="D37" i="529"/>
  <c r="C37" i="529"/>
  <c r="F27" i="529"/>
  <c r="D27" i="529"/>
  <c r="B26" i="529"/>
  <c r="G26" i="529" s="1"/>
  <c r="B25" i="529"/>
  <c r="G25" i="529" s="1"/>
  <c r="B24" i="529"/>
  <c r="G24" i="529" s="1"/>
  <c r="B23" i="529"/>
  <c r="G23" i="529" s="1"/>
  <c r="B22" i="529"/>
  <c r="B21" i="529"/>
  <c r="G21" i="529" s="1"/>
  <c r="B20" i="529"/>
  <c r="E20" i="529" s="1"/>
  <c r="B19" i="529"/>
  <c r="G19" i="529" s="1"/>
  <c r="B18" i="529"/>
  <c r="G18" i="529" s="1"/>
  <c r="B17" i="529"/>
  <c r="E17" i="529" s="1"/>
  <c r="B16" i="529"/>
  <c r="E16" i="529" s="1"/>
  <c r="B15" i="529"/>
  <c r="G15" i="529" s="1"/>
  <c r="B14" i="529"/>
  <c r="E14" i="529" s="1"/>
  <c r="B13" i="529"/>
  <c r="E13" i="529" s="1"/>
  <c r="B12" i="529"/>
  <c r="G12" i="529" s="1"/>
  <c r="B11" i="529"/>
  <c r="G11" i="529" s="1"/>
  <c r="B10" i="529"/>
  <c r="G10" i="529" s="1"/>
  <c r="B9" i="529"/>
  <c r="E9" i="529" s="1"/>
  <c r="A2" i="529"/>
  <c r="C55" i="527"/>
  <c r="E54" i="527"/>
  <c r="D54" i="527"/>
  <c r="C54" i="527"/>
  <c r="E53" i="527"/>
  <c r="D53" i="527"/>
  <c r="C53" i="527"/>
  <c r="E52" i="527"/>
  <c r="D52" i="527"/>
  <c r="C52" i="527"/>
  <c r="E51" i="527"/>
  <c r="D51" i="527"/>
  <c r="C51" i="527"/>
  <c r="E50" i="527"/>
  <c r="D50" i="527"/>
  <c r="C50" i="527"/>
  <c r="E49" i="527"/>
  <c r="D49" i="527"/>
  <c r="C49" i="527"/>
  <c r="E48" i="527"/>
  <c r="D48" i="527"/>
  <c r="C48" i="527"/>
  <c r="E47" i="527"/>
  <c r="D47" i="527"/>
  <c r="C47" i="527"/>
  <c r="E46" i="527"/>
  <c r="D46" i="527"/>
  <c r="C46" i="527"/>
  <c r="E45" i="527"/>
  <c r="D45" i="527"/>
  <c r="C45" i="527"/>
  <c r="E44" i="527"/>
  <c r="D44" i="527"/>
  <c r="C44" i="527"/>
  <c r="E43" i="527"/>
  <c r="D43" i="527"/>
  <c r="C43" i="527"/>
  <c r="E42" i="527"/>
  <c r="D42" i="527"/>
  <c r="C42" i="527"/>
  <c r="E41" i="527"/>
  <c r="D41" i="527"/>
  <c r="C41" i="527"/>
  <c r="E40" i="527"/>
  <c r="D40" i="527"/>
  <c r="C40" i="527"/>
  <c r="E39" i="527"/>
  <c r="D39" i="527"/>
  <c r="C39" i="527"/>
  <c r="E38" i="527"/>
  <c r="D38" i="527"/>
  <c r="C38" i="527"/>
  <c r="W22" i="527" s="1"/>
  <c r="E37" i="527"/>
  <c r="D37" i="527"/>
  <c r="C37" i="527"/>
  <c r="F27" i="527"/>
  <c r="D27" i="527"/>
  <c r="U26" i="527"/>
  <c r="B26" i="527"/>
  <c r="B25" i="527"/>
  <c r="G25" i="527" s="1"/>
  <c r="B24" i="527"/>
  <c r="G24" i="527" s="1"/>
  <c r="B23" i="527"/>
  <c r="E23" i="527" s="1"/>
  <c r="B22" i="527"/>
  <c r="G22" i="527" s="1"/>
  <c r="B21" i="527"/>
  <c r="E21" i="527" s="1"/>
  <c r="B20" i="527"/>
  <c r="E20" i="527" s="1"/>
  <c r="B19" i="527"/>
  <c r="G19" i="527" s="1"/>
  <c r="B18" i="527"/>
  <c r="E18" i="527" s="1"/>
  <c r="B17" i="527"/>
  <c r="G17" i="527" s="1"/>
  <c r="B16" i="527"/>
  <c r="G16" i="527" s="1"/>
  <c r="B15" i="527"/>
  <c r="G15" i="527" s="1"/>
  <c r="B14" i="527"/>
  <c r="B13" i="527"/>
  <c r="G13" i="527" s="1"/>
  <c r="V12" i="527"/>
  <c r="B12" i="527"/>
  <c r="G12" i="527" s="1"/>
  <c r="V11" i="527"/>
  <c r="B11" i="527"/>
  <c r="G11" i="527" s="1"/>
  <c r="B10" i="527"/>
  <c r="G10" i="527" s="1"/>
  <c r="B9" i="527"/>
  <c r="A2" i="527"/>
  <c r="B36" i="525"/>
  <c r="C31" i="525" s="1"/>
  <c r="A36" i="525"/>
  <c r="B12" i="525"/>
  <c r="C10" i="525" s="1"/>
  <c r="B11" i="523"/>
  <c r="D46" i="522"/>
  <c r="E35" i="522" s="1"/>
  <c r="B34" i="521"/>
  <c r="C28" i="521" s="1"/>
  <c r="B13" i="521"/>
  <c r="C12" i="521" s="1"/>
  <c r="C25" i="521" l="1"/>
  <c r="C8" i="521"/>
  <c r="C10" i="521"/>
  <c r="C7" i="525"/>
  <c r="C9" i="525"/>
  <c r="D55" i="529"/>
  <c r="E55" i="529"/>
  <c r="C8" i="523"/>
  <c r="C9" i="523"/>
  <c r="C10" i="523"/>
  <c r="V26" i="527"/>
  <c r="E55" i="527"/>
  <c r="D55" i="527"/>
  <c r="W23" i="527"/>
  <c r="W15" i="527"/>
  <c r="W25" i="527"/>
  <c r="W18" i="527"/>
  <c r="W20" i="527"/>
  <c r="W13" i="527"/>
  <c r="W21" i="527"/>
  <c r="G18" i="527"/>
  <c r="E25" i="527"/>
  <c r="E9" i="527"/>
  <c r="G9" i="527"/>
  <c r="E13" i="527"/>
  <c r="G20" i="527"/>
  <c r="B27" i="527"/>
  <c r="C20" i="527" s="1"/>
  <c r="E22" i="527"/>
  <c r="C9" i="521"/>
  <c r="C11" i="521"/>
  <c r="E41" i="522"/>
  <c r="E16" i="522"/>
  <c r="E18" i="522"/>
  <c r="E19" i="522"/>
  <c r="E22" i="522"/>
  <c r="E24" i="522"/>
  <c r="E25" i="522"/>
  <c r="E27" i="522"/>
  <c r="E26" i="522"/>
  <c r="E29" i="522"/>
  <c r="E34" i="522"/>
  <c r="E28" i="522"/>
  <c r="E13" i="522"/>
  <c r="E14" i="522"/>
  <c r="E15" i="522"/>
  <c r="E36" i="522"/>
  <c r="E37" i="522"/>
  <c r="E38" i="522"/>
  <c r="E39" i="522"/>
  <c r="E40" i="522"/>
  <c r="C32" i="525"/>
  <c r="C33" i="525"/>
  <c r="C34" i="525"/>
  <c r="C35" i="525"/>
  <c r="C8" i="525"/>
  <c r="C11" i="525"/>
  <c r="E18" i="529"/>
  <c r="E25" i="529"/>
  <c r="E12" i="529"/>
  <c r="G9" i="529"/>
  <c r="B27" i="529"/>
  <c r="C24" i="529" s="1"/>
  <c r="G13" i="529"/>
  <c r="E23" i="529"/>
  <c r="E19" i="529"/>
  <c r="G14" i="529"/>
  <c r="E24" i="529"/>
  <c r="G20" i="529"/>
  <c r="E11" i="529"/>
  <c r="G16" i="529"/>
  <c r="E21" i="529"/>
  <c r="E26" i="529"/>
  <c r="G17" i="529"/>
  <c r="E22" i="529"/>
  <c r="E10" i="529"/>
  <c r="E15" i="529"/>
  <c r="G22" i="529"/>
  <c r="G23" i="527"/>
  <c r="E14" i="527"/>
  <c r="W16" i="527"/>
  <c r="G21" i="527"/>
  <c r="E26" i="527"/>
  <c r="G14" i="527"/>
  <c r="E19" i="527"/>
  <c r="G26" i="527"/>
  <c r="E12" i="527"/>
  <c r="W14" i="527"/>
  <c r="E24" i="527"/>
  <c r="E11" i="527"/>
  <c r="E16" i="527"/>
  <c r="E17" i="527"/>
  <c r="W19" i="527"/>
  <c r="W24" i="527"/>
  <c r="E10" i="527"/>
  <c r="E15" i="527"/>
  <c r="W17" i="527"/>
  <c r="C26" i="525"/>
  <c r="C27" i="525"/>
  <c r="C28" i="525"/>
  <c r="C29" i="525"/>
  <c r="C30" i="525"/>
  <c r="E20" i="522"/>
  <c r="E30" i="522"/>
  <c r="E42" i="522"/>
  <c r="E31" i="522"/>
  <c r="E43" i="522"/>
  <c r="E32" i="522"/>
  <c r="E44" i="522"/>
  <c r="E17" i="522"/>
  <c r="E21" i="522"/>
  <c r="E33" i="522"/>
  <c r="E45" i="522"/>
  <c r="E23" i="522"/>
  <c r="C26" i="521"/>
  <c r="C27" i="521"/>
  <c r="C24" i="521"/>
  <c r="C29" i="521"/>
  <c r="C30" i="521"/>
  <c r="C31" i="521"/>
  <c r="C32" i="521"/>
  <c r="C33" i="521"/>
  <c r="C15" i="527" l="1"/>
  <c r="C9" i="529"/>
  <c r="C11" i="523"/>
  <c r="C23" i="527"/>
  <c r="C24" i="527"/>
  <c r="C10" i="527"/>
  <c r="C27" i="527"/>
  <c r="C21" i="527"/>
  <c r="C12" i="527"/>
  <c r="C16" i="527"/>
  <c r="C13" i="527"/>
  <c r="C19" i="527"/>
  <c r="C17" i="527"/>
  <c r="C9" i="527"/>
  <c r="C13" i="521"/>
  <c r="C11" i="527"/>
  <c r="C25" i="527"/>
  <c r="C18" i="527"/>
  <c r="C26" i="527"/>
  <c r="G27" i="527"/>
  <c r="E27" i="527"/>
  <c r="C14" i="527"/>
  <c r="C22" i="527"/>
  <c r="C36" i="525"/>
  <c r="C12" i="525"/>
  <c r="C15" i="529"/>
  <c r="C14" i="529"/>
  <c r="C22" i="529"/>
  <c r="C21" i="529"/>
  <c r="G27" i="529"/>
  <c r="C25" i="529"/>
  <c r="C19" i="529"/>
  <c r="C10" i="529"/>
  <c r="C18" i="529"/>
  <c r="E27" i="529"/>
  <c r="C17" i="529"/>
  <c r="C16" i="529"/>
  <c r="C23" i="529"/>
  <c r="C26" i="529"/>
  <c r="C11" i="529"/>
  <c r="C20" i="529"/>
  <c r="C13" i="529"/>
  <c r="C12" i="529"/>
  <c r="C27" i="529"/>
  <c r="E46" i="522"/>
  <c r="C34" i="521"/>
  <c r="E39" i="491"/>
  <c r="D39" i="491"/>
  <c r="B24" i="427" s="1"/>
  <c r="E22" i="491" l="1"/>
  <c r="C24" i="427"/>
  <c r="C20" i="491"/>
  <c r="I44" i="491"/>
  <c r="I45" i="491" s="1"/>
  <c r="M16" i="491" l="1"/>
  <c r="C127" i="491"/>
  <c r="H112" i="491"/>
  <c r="G112" i="491"/>
  <c r="D7" i="491"/>
  <c r="D127" i="491"/>
  <c r="B110" i="491"/>
  <c r="B111" i="491"/>
  <c r="B112" i="491"/>
  <c r="B113" i="491"/>
  <c r="B114" i="491"/>
  <c r="B115" i="491"/>
  <c r="B116" i="491"/>
  <c r="B117" i="491"/>
  <c r="B118" i="491"/>
  <c r="B119" i="491"/>
  <c r="B120" i="491"/>
  <c r="B121" i="491"/>
  <c r="B122" i="491"/>
  <c r="B123" i="491"/>
  <c r="B124" i="491"/>
  <c r="B125" i="491"/>
  <c r="B126" i="491"/>
  <c r="B109" i="491"/>
  <c r="B36" i="518"/>
  <c r="C28" i="518" s="1"/>
  <c r="B12" i="518"/>
  <c r="C11" i="518" s="1"/>
  <c r="A36" i="518"/>
  <c r="B127" i="491" l="1"/>
  <c r="C9" i="518"/>
  <c r="C8" i="518"/>
  <c r="C27" i="518"/>
  <c r="C10" i="518"/>
  <c r="C33" i="518"/>
  <c r="C31" i="518"/>
  <c r="C26" i="518"/>
  <c r="C7" i="518"/>
  <c r="C30" i="518"/>
  <c r="C35" i="518"/>
  <c r="C34" i="518"/>
  <c r="C32" i="518"/>
  <c r="C29" i="518"/>
  <c r="C12" i="518" l="1"/>
  <c r="C36" i="518"/>
  <c r="C38" i="517" l="1"/>
  <c r="C39" i="517"/>
  <c r="C40" i="517"/>
  <c r="C41" i="517"/>
  <c r="C42" i="517"/>
  <c r="C43" i="517"/>
  <c r="C44" i="517"/>
  <c r="C45" i="517"/>
  <c r="C46" i="517"/>
  <c r="C47" i="517"/>
  <c r="C48" i="517"/>
  <c r="C49" i="517"/>
  <c r="C50" i="517"/>
  <c r="C51" i="517"/>
  <c r="C52" i="517"/>
  <c r="C53" i="517"/>
  <c r="C54" i="517"/>
  <c r="C55" i="517"/>
  <c r="C37" i="517"/>
  <c r="E38" i="517"/>
  <c r="E39" i="517"/>
  <c r="E40" i="517"/>
  <c r="E41" i="517"/>
  <c r="E42" i="517"/>
  <c r="E43" i="517"/>
  <c r="E44" i="517"/>
  <c r="E45" i="517"/>
  <c r="E46" i="517"/>
  <c r="E47" i="517"/>
  <c r="E48" i="517"/>
  <c r="E49" i="517"/>
  <c r="E50" i="517"/>
  <c r="E51" i="517"/>
  <c r="E52" i="517"/>
  <c r="E53" i="517"/>
  <c r="E54" i="517"/>
  <c r="E37" i="517"/>
  <c r="D38" i="517"/>
  <c r="D39" i="517"/>
  <c r="D40" i="517"/>
  <c r="D41" i="517"/>
  <c r="D42" i="517"/>
  <c r="D43" i="517"/>
  <c r="D44" i="517"/>
  <c r="D45" i="517"/>
  <c r="D46" i="517"/>
  <c r="D47" i="517"/>
  <c r="D48" i="517"/>
  <c r="D49" i="517"/>
  <c r="D50" i="517"/>
  <c r="D51" i="517"/>
  <c r="D52" i="517"/>
  <c r="D53" i="517"/>
  <c r="D54" i="517"/>
  <c r="D37" i="517"/>
  <c r="AG24" i="517" l="1"/>
  <c r="F27" i="517"/>
  <c r="D27" i="517"/>
  <c r="B10" i="517"/>
  <c r="G10" i="517" s="1"/>
  <c r="B11" i="517"/>
  <c r="G11" i="517" s="1"/>
  <c r="B12" i="517"/>
  <c r="E12" i="517" s="1"/>
  <c r="B13" i="517"/>
  <c r="E13" i="517" s="1"/>
  <c r="B14" i="517"/>
  <c r="E14" i="517" s="1"/>
  <c r="B15" i="517"/>
  <c r="E15" i="517" s="1"/>
  <c r="B16" i="517"/>
  <c r="E16" i="517" s="1"/>
  <c r="B17" i="517"/>
  <c r="E17" i="517" s="1"/>
  <c r="B18" i="517"/>
  <c r="G18" i="517" s="1"/>
  <c r="B19" i="517"/>
  <c r="G19" i="517" s="1"/>
  <c r="B20" i="517"/>
  <c r="G20" i="517" s="1"/>
  <c r="B21" i="517"/>
  <c r="G21" i="517" s="1"/>
  <c r="B22" i="517"/>
  <c r="G22" i="517" s="1"/>
  <c r="B23" i="517"/>
  <c r="G23" i="517" s="1"/>
  <c r="B24" i="517"/>
  <c r="E24" i="517" s="1"/>
  <c r="B25" i="517"/>
  <c r="B26" i="517"/>
  <c r="E26" i="517" s="1"/>
  <c r="A2" i="517"/>
  <c r="A2" i="532" s="1"/>
  <c r="AE26" i="517"/>
  <c r="AF12" i="517"/>
  <c r="AF11" i="517"/>
  <c r="AF26" i="517" s="1"/>
  <c r="D55" i="517" l="1"/>
  <c r="A2" i="518"/>
  <c r="A2" i="521"/>
  <c r="A2" i="523"/>
  <c r="A2" i="525"/>
  <c r="E21" i="517"/>
  <c r="E20" i="517"/>
  <c r="E11" i="517"/>
  <c r="E10" i="517"/>
  <c r="AG25" i="517"/>
  <c r="G26" i="517"/>
  <c r="G17" i="517"/>
  <c r="G15" i="517"/>
  <c r="AG14" i="517"/>
  <c r="G14" i="517"/>
  <c r="AG18" i="517"/>
  <c r="E55" i="517"/>
  <c r="AG20" i="517"/>
  <c r="E23" i="517"/>
  <c r="E25" i="517"/>
  <c r="AG19" i="517"/>
  <c r="AG22" i="517"/>
  <c r="E22" i="517"/>
  <c r="G16" i="517"/>
  <c r="E19" i="517"/>
  <c r="G25" i="517"/>
  <c r="G13" i="517"/>
  <c r="E18" i="517"/>
  <c r="G24" i="517"/>
  <c r="G12" i="517"/>
  <c r="AG13" i="517"/>
  <c r="AG21" i="517"/>
  <c r="AG15" i="517"/>
  <c r="AG16" i="517"/>
  <c r="AG23" i="517"/>
  <c r="AG17" i="517"/>
  <c r="B9" i="517"/>
  <c r="C14" i="377"/>
  <c r="C15" i="377"/>
  <c r="C16" i="377"/>
  <c r="C17" i="377"/>
  <c r="C18" i="377"/>
  <c r="C19" i="377"/>
  <c r="C20" i="377"/>
  <c r="C21" i="377"/>
  <c r="C22" i="377"/>
  <c r="C23" i="377"/>
  <c r="C24" i="377"/>
  <c r="C25" i="377"/>
  <c r="C26" i="377"/>
  <c r="C27" i="377"/>
  <c r="C28" i="377"/>
  <c r="C13" i="377"/>
  <c r="E9" i="517" l="1"/>
  <c r="B27" i="517"/>
  <c r="G9" i="517"/>
  <c r="I7" i="465"/>
  <c r="I8" i="465"/>
  <c r="I9" i="465"/>
  <c r="I10" i="465"/>
  <c r="I11" i="465"/>
  <c r="I12" i="465"/>
  <c r="I13" i="465"/>
  <c r="I14" i="465"/>
  <c r="I6" i="465"/>
  <c r="D7" i="465"/>
  <c r="D8" i="465"/>
  <c r="D9" i="465"/>
  <c r="D10" i="465"/>
  <c r="D11" i="465"/>
  <c r="D12" i="465"/>
  <c r="D13" i="465"/>
  <c r="G15" i="465"/>
  <c r="H15" i="465"/>
  <c r="B14" i="465"/>
  <c r="D14" i="465" l="1"/>
  <c r="C9" i="517"/>
  <c r="I15" i="465"/>
  <c r="C27" i="517"/>
  <c r="C17" i="517"/>
  <c r="C26" i="517"/>
  <c r="C14" i="517"/>
  <c r="C15" i="517"/>
  <c r="C16" i="517"/>
  <c r="G27" i="517"/>
  <c r="C23" i="517"/>
  <c r="C25" i="517"/>
  <c r="C11" i="517"/>
  <c r="C19" i="517"/>
  <c r="C13" i="517"/>
  <c r="C22" i="517"/>
  <c r="C10" i="517"/>
  <c r="C21" i="517"/>
  <c r="E27" i="517"/>
  <c r="C24" i="517"/>
  <c r="C20" i="517"/>
  <c r="C12" i="517"/>
  <c r="C18" i="517"/>
  <c r="D12" i="509"/>
  <c r="D11" i="509"/>
  <c r="D10" i="509"/>
  <c r="D9" i="509"/>
  <c r="D8" i="509"/>
  <c r="D7" i="509"/>
  <c r="D6" i="509"/>
  <c r="B14" i="509"/>
  <c r="D14" i="509" l="1"/>
  <c r="A2" i="276" l="1"/>
  <c r="A2" i="450"/>
  <c r="C7" i="391"/>
  <c r="A2" i="391"/>
  <c r="I17" i="491" l="1"/>
  <c r="I11" i="491"/>
  <c r="M15" i="491" l="1"/>
  <c r="C23" i="447"/>
  <c r="L11" i="491"/>
  <c r="M11" i="491"/>
  <c r="C21" i="491"/>
  <c r="C22" i="491" s="1"/>
  <c r="D22" i="491"/>
  <c r="D25" i="224"/>
  <c r="B24" i="333" l="1"/>
  <c r="F24" i="333" s="1"/>
  <c r="D128" i="491"/>
  <c r="H9" i="427" l="1"/>
  <c r="H10" i="427"/>
  <c r="H11" i="427"/>
  <c r="H12" i="427"/>
  <c r="H13" i="427"/>
  <c r="H14" i="427"/>
  <c r="H15" i="427"/>
  <c r="H16" i="427"/>
  <c r="H17" i="427"/>
  <c r="H18" i="427"/>
  <c r="H19" i="427"/>
  <c r="H20" i="427"/>
  <c r="H21" i="427"/>
  <c r="H8" i="427"/>
  <c r="J8" i="427" l="1"/>
  <c r="I8" i="427"/>
  <c r="K8" i="427" s="1"/>
  <c r="L8" i="427" l="1"/>
  <c r="D5" i="450" l="1"/>
  <c r="C5" i="450" s="1"/>
  <c r="D25" i="222" l="1"/>
  <c r="F25" i="222" s="1"/>
  <c r="D8" i="222"/>
  <c r="E8" i="222" s="1"/>
  <c r="D9" i="222"/>
  <c r="E9" i="222" s="1"/>
  <c r="D10" i="222"/>
  <c r="E10" i="222" s="1"/>
  <c r="D11" i="222"/>
  <c r="F11" i="222" s="1"/>
  <c r="D12" i="222"/>
  <c r="E12" i="222" s="1"/>
  <c r="D13" i="222"/>
  <c r="E13" i="222" s="1"/>
  <c r="D14" i="222"/>
  <c r="D15" i="222"/>
  <c r="E15" i="222" s="1"/>
  <c r="D16" i="222"/>
  <c r="F16" i="222" s="1"/>
  <c r="D17" i="222"/>
  <c r="E17" i="222" s="1"/>
  <c r="D18" i="222"/>
  <c r="E18" i="222" s="1"/>
  <c r="D19" i="222"/>
  <c r="E19" i="222" s="1"/>
  <c r="D20" i="222"/>
  <c r="E20" i="222" s="1"/>
  <c r="D21" i="222"/>
  <c r="E21" i="222" s="1"/>
  <c r="D22" i="222"/>
  <c r="F22" i="222" s="1"/>
  <c r="D23" i="222"/>
  <c r="E23" i="222" s="1"/>
  <c r="D24" i="222"/>
  <c r="F24" i="222" s="1"/>
  <c r="E14" i="222"/>
  <c r="F14" i="222"/>
  <c r="H7" i="78"/>
  <c r="H8" i="78"/>
  <c r="H9" i="78"/>
  <c r="H10" i="78"/>
  <c r="H11" i="78"/>
  <c r="H12" i="78"/>
  <c r="H13" i="78"/>
  <c r="H14" i="78"/>
  <c r="H15" i="78"/>
  <c r="H16" i="78"/>
  <c r="H17" i="78"/>
  <c r="H18" i="78"/>
  <c r="H19" i="78"/>
  <c r="H20" i="78"/>
  <c r="H21" i="78"/>
  <c r="H22" i="78"/>
  <c r="H23" i="78"/>
  <c r="C26" i="395"/>
  <c r="F11" i="29"/>
  <c r="F12" i="29"/>
  <c r="F13" i="29"/>
  <c r="F14" i="29"/>
  <c r="F15" i="29"/>
  <c r="F10" i="29"/>
  <c r="F9" i="29"/>
  <c r="F8" i="29"/>
  <c r="F7" i="29"/>
  <c r="F98" i="491"/>
  <c r="H94" i="491"/>
  <c r="E74" i="491"/>
  <c r="E88" i="491" s="1"/>
  <c r="E97" i="491" s="1"/>
  <c r="E11" i="222" l="1"/>
  <c r="F9" i="222"/>
  <c r="F21" i="222"/>
  <c r="E24" i="222"/>
  <c r="F23" i="222"/>
  <c r="F8" i="222"/>
  <c r="F20" i="222"/>
  <c r="F15" i="222"/>
  <c r="E16" i="222"/>
  <c r="F10" i="222"/>
  <c r="E22" i="222"/>
  <c r="F13" i="222"/>
  <c r="E25" i="222"/>
  <c r="F19" i="222"/>
  <c r="F18" i="222"/>
  <c r="F12" i="222"/>
  <c r="F17" i="222"/>
  <c r="B64" i="491" l="1"/>
  <c r="B15" i="283"/>
  <c r="B96" i="491"/>
  <c r="E103" i="491" l="1"/>
  <c r="B26" i="215" l="1"/>
  <c r="C26" i="215"/>
  <c r="A2" i="282"/>
  <c r="B16" i="29"/>
  <c r="C16" i="29"/>
  <c r="D16" i="29"/>
  <c r="F16" i="29"/>
  <c r="G7" i="29"/>
  <c r="G8" i="29"/>
  <c r="G9" i="29"/>
  <c r="G10" i="29"/>
  <c r="G11" i="29"/>
  <c r="G12" i="29"/>
  <c r="G13" i="29"/>
  <c r="G14" i="29"/>
  <c r="G15" i="29"/>
  <c r="D7" i="391"/>
  <c r="C18" i="276" l="1"/>
  <c r="G16" i="29"/>
  <c r="H7" i="29" l="1"/>
  <c r="H8" i="29"/>
  <c r="H9" i="29"/>
  <c r="H10" i="29"/>
  <c r="H11" i="29"/>
  <c r="H12" i="29"/>
  <c r="H13" i="29"/>
  <c r="H14" i="29"/>
  <c r="H15" i="29"/>
  <c r="H16" i="29"/>
  <c r="D6" i="374" l="1"/>
  <c r="D7" i="374"/>
  <c r="D8" i="374"/>
  <c r="D9" i="374"/>
  <c r="D10" i="374"/>
  <c r="D11" i="374"/>
  <c r="D12" i="374"/>
  <c r="D13" i="374"/>
  <c r="D14" i="374"/>
  <c r="D15" i="374"/>
  <c r="D17" i="374"/>
  <c r="D18" i="374"/>
  <c r="D19" i="374"/>
  <c r="D20" i="374"/>
  <c r="D22" i="374"/>
  <c r="H25" i="226" l="1"/>
  <c r="A2" i="308"/>
  <c r="F25" i="78"/>
  <c r="D25" i="78"/>
  <c r="B25" i="78"/>
  <c r="C44" i="394"/>
  <c r="B26" i="395" s="1"/>
  <c r="B44" i="394"/>
  <c r="D22" i="444"/>
  <c r="E8" i="444"/>
  <c r="F8" i="444" s="1"/>
  <c r="E9" i="444"/>
  <c r="F9" i="444" s="1"/>
  <c r="E10" i="444"/>
  <c r="F10" i="444" s="1"/>
  <c r="E11" i="444"/>
  <c r="F11" i="444" s="1"/>
  <c r="E12" i="444"/>
  <c r="F12" i="444" s="1"/>
  <c r="E13" i="444"/>
  <c r="F13" i="444" s="1"/>
  <c r="E14" i="444"/>
  <c r="F14" i="444" s="1"/>
  <c r="E15" i="444"/>
  <c r="F15" i="444" s="1"/>
  <c r="E16" i="444"/>
  <c r="F16" i="444" s="1"/>
  <c r="E17" i="444"/>
  <c r="F17" i="444" s="1"/>
  <c r="E18" i="444"/>
  <c r="F18" i="444" s="1"/>
  <c r="E19" i="444"/>
  <c r="F19" i="444" s="1"/>
  <c r="E20" i="444"/>
  <c r="F20" i="444" s="1"/>
  <c r="E21" i="444"/>
  <c r="F21" i="444" s="1"/>
  <c r="E7" i="444"/>
  <c r="D21" i="450"/>
  <c r="C21" i="450" s="1"/>
  <c r="D20" i="450"/>
  <c r="C20" i="450" s="1"/>
  <c r="D19" i="450"/>
  <c r="C19" i="450" s="1"/>
  <c r="D18" i="450"/>
  <c r="C18" i="450" s="1"/>
  <c r="D17" i="450"/>
  <c r="C17" i="450" s="1"/>
  <c r="D16" i="450"/>
  <c r="C16" i="450" s="1"/>
  <c r="D15" i="450"/>
  <c r="C15" i="450" s="1"/>
  <c r="D14" i="450"/>
  <c r="C14" i="450" s="1"/>
  <c r="D13" i="450"/>
  <c r="C13" i="450" s="1"/>
  <c r="D12" i="450"/>
  <c r="C12" i="450" s="1"/>
  <c r="D11" i="450"/>
  <c r="C11" i="450" s="1"/>
  <c r="D10" i="450"/>
  <c r="C10" i="450" s="1"/>
  <c r="D9" i="450"/>
  <c r="C9" i="450" s="1"/>
  <c r="D8" i="450"/>
  <c r="C8" i="450" s="1"/>
  <c r="D7" i="450"/>
  <c r="C7" i="450" s="1"/>
  <c r="D6" i="450"/>
  <c r="C6" i="450" s="1"/>
  <c r="D22" i="450"/>
  <c r="C22" i="450" s="1"/>
  <c r="D23" i="450"/>
  <c r="C23" i="450" s="1"/>
  <c r="D24" i="450"/>
  <c r="C24" i="450" s="1"/>
  <c r="D25" i="450"/>
  <c r="C25" i="450" s="1"/>
  <c r="D26" i="450"/>
  <c r="C26" i="450" s="1"/>
  <c r="D27" i="450"/>
  <c r="C27" i="450" s="1"/>
  <c r="D28" i="450"/>
  <c r="C28" i="450" s="1"/>
  <c r="D29" i="450"/>
  <c r="C29" i="450" s="1"/>
  <c r="C10" i="391"/>
  <c r="D10" i="391" s="1"/>
  <c r="C9" i="391"/>
  <c r="D9" i="391" s="1"/>
  <c r="C8" i="391"/>
  <c r="D8" i="391" s="1"/>
  <c r="H25" i="78" l="1"/>
  <c r="D11" i="391"/>
  <c r="D26" i="395"/>
  <c r="E22" i="444"/>
  <c r="F7" i="444"/>
  <c r="E7" i="391" l="1"/>
  <c r="E9" i="391"/>
  <c r="E10" i="391"/>
  <c r="E8" i="391"/>
  <c r="A2" i="381"/>
  <c r="A22" i="434"/>
  <c r="A25" i="335"/>
  <c r="E11" i="391" l="1"/>
  <c r="H24" i="226"/>
  <c r="B27" i="224"/>
  <c r="E24" i="224"/>
  <c r="F24" i="224"/>
  <c r="D24" i="215"/>
  <c r="G25" i="282"/>
  <c r="C23" i="78"/>
  <c r="E23" i="78"/>
  <c r="G23" i="78"/>
  <c r="E13" i="283"/>
  <c r="C13" i="283"/>
  <c r="C11" i="391" l="1"/>
  <c r="E24" i="215"/>
  <c r="F24" i="215"/>
  <c r="F25" i="282"/>
  <c r="D30" i="450" l="1"/>
  <c r="E30" i="450"/>
  <c r="B11" i="391"/>
  <c r="E21" i="389"/>
  <c r="B22" i="384"/>
  <c r="A20" i="384"/>
  <c r="B20" i="384"/>
  <c r="C20" i="384"/>
  <c r="D20" i="384"/>
  <c r="E20" i="384"/>
  <c r="F20" i="384"/>
  <c r="G20" i="384"/>
  <c r="H20" i="384"/>
  <c r="J20" i="384"/>
  <c r="K20" i="384"/>
  <c r="L20" i="384"/>
  <c r="M20" i="384"/>
  <c r="H21" i="380"/>
  <c r="N20" i="384" l="1"/>
  <c r="I20" i="384"/>
  <c r="D23" i="407"/>
  <c r="B28" i="377"/>
  <c r="E27" i="435"/>
  <c r="H27" i="435"/>
  <c r="E27" i="342"/>
  <c r="F27" i="342" s="1"/>
  <c r="H27" i="342"/>
  <c r="I27" i="342" s="1"/>
  <c r="F21" i="434"/>
  <c r="K21" i="434"/>
  <c r="C22" i="402"/>
  <c r="F22" i="402"/>
  <c r="G22" i="402" s="1"/>
  <c r="O21" i="427"/>
  <c r="M22" i="427"/>
  <c r="F22" i="489"/>
  <c r="G22" i="489"/>
  <c r="H22" i="489"/>
  <c r="G27" i="342" l="1"/>
  <c r="N22" i="427"/>
  <c r="L22" i="427"/>
  <c r="L21" i="427"/>
  <c r="N21" i="427"/>
  <c r="P21" i="427"/>
  <c r="H22" i="402"/>
  <c r="I22" i="402"/>
  <c r="I27" i="435"/>
  <c r="L21" i="434"/>
  <c r="F22" i="333"/>
  <c r="E22" i="333"/>
  <c r="O22" i="427" l="1"/>
  <c r="P22" i="427"/>
  <c r="B25" i="385" l="1"/>
  <c r="J36" i="491" l="1"/>
  <c r="J43" i="491"/>
  <c r="J37" i="491"/>
  <c r="J38" i="491"/>
  <c r="J40" i="491"/>
  <c r="J41" i="491"/>
  <c r="J42" i="491"/>
  <c r="J35" i="491"/>
  <c r="J39" i="491"/>
  <c r="J22" i="384"/>
  <c r="K22" i="384"/>
  <c r="L22" i="384"/>
  <c r="M22" i="384"/>
  <c r="C22" i="384"/>
  <c r="D22" i="384"/>
  <c r="E22" i="384"/>
  <c r="F22" i="384"/>
  <c r="G22" i="384"/>
  <c r="H22" i="384"/>
  <c r="I22" i="384" l="1"/>
  <c r="N22" i="384"/>
  <c r="B22" i="383" l="1"/>
  <c r="C22" i="383"/>
  <c r="D22" i="383"/>
  <c r="E22" i="383"/>
  <c r="F22" i="383"/>
  <c r="G22" i="383"/>
  <c r="H22" i="383"/>
  <c r="J22" i="383"/>
  <c r="K22" i="383"/>
  <c r="L22" i="383"/>
  <c r="M22" i="383"/>
  <c r="B30" i="491" l="1"/>
  <c r="F50" i="491" l="1"/>
  <c r="E19" i="489" l="1"/>
  <c r="J44" i="491" l="1"/>
  <c r="H100" i="491" l="1"/>
  <c r="M105" i="491"/>
  <c r="E95" i="491"/>
  <c r="E104" i="491" s="1"/>
  <c r="H96" i="491"/>
  <c r="E66" i="491"/>
  <c r="E65" i="491"/>
  <c r="E64" i="491"/>
  <c r="E63" i="491"/>
  <c r="E62" i="491"/>
  <c r="E61" i="491"/>
  <c r="E60" i="491"/>
  <c r="E59" i="491"/>
  <c r="E58" i="491"/>
  <c r="E57" i="491"/>
  <c r="E56" i="491"/>
  <c r="E55" i="491"/>
  <c r="E54" i="491"/>
  <c r="E53" i="491"/>
  <c r="M55" i="491"/>
  <c r="E52" i="491"/>
  <c r="E51" i="491"/>
  <c r="G50" i="491"/>
  <c r="D45" i="491"/>
  <c r="B45" i="491"/>
  <c r="C25" i="407" s="1"/>
  <c r="C38" i="491"/>
  <c r="C37" i="491"/>
  <c r="E30" i="491"/>
  <c r="E24" i="427" s="1"/>
  <c r="J24" i="427" s="1"/>
  <c r="D30" i="491"/>
  <c r="D24" i="427" s="1"/>
  <c r="I24" i="427" s="1"/>
  <c r="I31" i="491"/>
  <c r="D14" i="491"/>
  <c r="H113" i="491" s="1"/>
  <c r="B14" i="491"/>
  <c r="C23" i="389"/>
  <c r="E50" i="491" l="1"/>
  <c r="K24" i="427"/>
  <c r="F14" i="491"/>
  <c r="L66" i="491"/>
  <c r="G113" i="491"/>
  <c r="J28" i="491"/>
  <c r="J30" i="491"/>
  <c r="J22" i="491"/>
  <c r="J23" i="491"/>
  <c r="J24" i="491"/>
  <c r="J25" i="491"/>
  <c r="J26" i="491"/>
  <c r="J27" i="491"/>
  <c r="J29" i="491"/>
  <c r="J21" i="491"/>
  <c r="H74" i="491"/>
  <c r="M74" i="491" s="1"/>
  <c r="B25" i="407"/>
  <c r="J31" i="491"/>
  <c r="C30" i="491"/>
  <c r="C39" i="491"/>
  <c r="I32" i="491"/>
  <c r="G47" i="491" l="1"/>
  <c r="B24" i="374"/>
  <c r="D24" i="374" s="1"/>
  <c r="E155" i="491"/>
  <c r="F38" i="491"/>
  <c r="C4" i="491"/>
  <c r="C24" i="333" l="1"/>
  <c r="E24" i="333" l="1"/>
  <c r="A24" i="384"/>
  <c r="B11" i="490" l="1"/>
  <c r="C9" i="490" l="1"/>
  <c r="C10" i="490"/>
  <c r="C11" i="490"/>
  <c r="C8" i="490"/>
  <c r="C7" i="490"/>
  <c r="C6" i="490"/>
  <c r="M32" i="283"/>
  <c r="C27" i="226" l="1"/>
  <c r="D27" i="226"/>
  <c r="E27" i="226"/>
  <c r="F27" i="226"/>
  <c r="B27" i="226"/>
  <c r="H23" i="226"/>
  <c r="A23" i="226"/>
  <c r="D23" i="224"/>
  <c r="F23" i="224" s="1"/>
  <c r="J23" i="217"/>
  <c r="A2" i="217"/>
  <c r="D23" i="215"/>
  <c r="A2" i="215"/>
  <c r="F23" i="215" l="1"/>
  <c r="E23" i="224"/>
  <c r="L23" i="217"/>
  <c r="Q23" i="217"/>
  <c r="K23" i="217"/>
  <c r="M23" i="217"/>
  <c r="O23" i="217"/>
  <c r="R23" i="217"/>
  <c r="N23" i="217"/>
  <c r="P23" i="217"/>
  <c r="E23" i="215"/>
  <c r="A27" i="282"/>
  <c r="F23" i="282"/>
  <c r="F24" i="282"/>
  <c r="G21" i="78"/>
  <c r="G22" i="78"/>
  <c r="E21" i="78"/>
  <c r="E22" i="78"/>
  <c r="C22" i="78"/>
  <c r="A2" i="78"/>
  <c r="A2" i="490"/>
  <c r="A2" i="395"/>
  <c r="E10" i="283"/>
  <c r="E11" i="283"/>
  <c r="E12" i="283"/>
  <c r="C11" i="283"/>
  <c r="C12" i="283"/>
  <c r="C22" i="444"/>
  <c r="A2" i="444"/>
  <c r="A2" i="177"/>
  <c r="A2" i="179"/>
  <c r="E15" i="283" l="1"/>
  <c r="G24" i="282"/>
  <c r="N25" i="78"/>
  <c r="G23" i="282"/>
  <c r="A2" i="389" l="1"/>
  <c r="F9" i="386"/>
  <c r="F10" i="386"/>
  <c r="F11" i="386"/>
  <c r="F12" i="386"/>
  <c r="F13" i="386"/>
  <c r="F14" i="386"/>
  <c r="F15" i="386"/>
  <c r="F16" i="386"/>
  <c r="F17" i="386"/>
  <c r="F18" i="386"/>
  <c r="F19" i="386"/>
  <c r="F20" i="386"/>
  <c r="F21" i="386"/>
  <c r="F22" i="386"/>
  <c r="F23" i="386"/>
  <c r="F8" i="386"/>
  <c r="D9" i="386"/>
  <c r="D10" i="386"/>
  <c r="D11" i="386"/>
  <c r="D12" i="386"/>
  <c r="D13" i="386"/>
  <c r="D14" i="386"/>
  <c r="D15" i="386"/>
  <c r="D16" i="386"/>
  <c r="D17" i="386"/>
  <c r="D18" i="386"/>
  <c r="D19" i="386"/>
  <c r="D20" i="386"/>
  <c r="D21" i="386"/>
  <c r="D22" i="386"/>
  <c r="D23" i="386"/>
  <c r="D8" i="386"/>
  <c r="A2" i="386"/>
  <c r="A2" i="385"/>
  <c r="B19" i="384"/>
  <c r="C19" i="384"/>
  <c r="D19" i="384"/>
  <c r="E19" i="384"/>
  <c r="F19" i="384"/>
  <c r="G19" i="384"/>
  <c r="H19" i="384"/>
  <c r="J19" i="384"/>
  <c r="K19" i="384"/>
  <c r="L19" i="384"/>
  <c r="M19" i="384"/>
  <c r="I12" i="383"/>
  <c r="I13" i="383"/>
  <c r="I14" i="383"/>
  <c r="I15" i="383"/>
  <c r="N15" i="383"/>
  <c r="N16" i="383"/>
  <c r="A2" i="382"/>
  <c r="A2" i="383" s="1"/>
  <c r="A2" i="384" s="1"/>
  <c r="A22" i="384"/>
  <c r="A2" i="335"/>
  <c r="A2" i="489"/>
  <c r="A2" i="333" s="1"/>
  <c r="A2" i="434"/>
  <c r="A2" i="402" s="1"/>
  <c r="B2" i="435"/>
  <c r="B2" i="342" s="1"/>
  <c r="B2" i="380"/>
  <c r="G23" i="380"/>
  <c r="F23" i="380"/>
  <c r="D23" i="380"/>
  <c r="C23" i="380"/>
  <c r="E20" i="380"/>
  <c r="H20" i="380"/>
  <c r="A2" i="273"/>
  <c r="B7" i="273"/>
  <c r="B8" i="273"/>
  <c r="B9" i="273"/>
  <c r="B10" i="273"/>
  <c r="B11" i="273"/>
  <c r="B12" i="273"/>
  <c r="B13" i="273"/>
  <c r="B14" i="273"/>
  <c r="B6" i="273"/>
  <c r="B8" i="272"/>
  <c r="B9" i="272"/>
  <c r="B10" i="272"/>
  <c r="B11" i="272"/>
  <c r="B12" i="272"/>
  <c r="B13" i="272"/>
  <c r="B14" i="272"/>
  <c r="B15" i="272"/>
  <c r="B16" i="272"/>
  <c r="B7" i="272"/>
  <c r="A2" i="272"/>
  <c r="A2" i="374"/>
  <c r="D21" i="374"/>
  <c r="A2" i="407"/>
  <c r="D22" i="407"/>
  <c r="H30" i="377"/>
  <c r="G30" i="377"/>
  <c r="F30" i="377"/>
  <c r="E30" i="377"/>
  <c r="B26" i="377"/>
  <c r="B27" i="377"/>
  <c r="B25" i="377"/>
  <c r="B30" i="377" l="1"/>
  <c r="N19" i="384"/>
  <c r="I19" i="384"/>
  <c r="O17" i="383"/>
  <c r="O16" i="383"/>
  <c r="O18" i="383"/>
  <c r="O15" i="383"/>
  <c r="B17" i="272"/>
  <c r="G29" i="435"/>
  <c r="F29" i="435"/>
  <c r="D29" i="435"/>
  <c r="C29" i="435"/>
  <c r="H12" i="435"/>
  <c r="H13" i="435"/>
  <c r="H14" i="435"/>
  <c r="H15" i="435"/>
  <c r="H16" i="435"/>
  <c r="H17" i="435"/>
  <c r="H18" i="435"/>
  <c r="H19" i="435"/>
  <c r="H20" i="435"/>
  <c r="H21" i="435"/>
  <c r="H22" i="435"/>
  <c r="H23" i="435"/>
  <c r="H24" i="435"/>
  <c r="H25" i="435"/>
  <c r="H26" i="435"/>
  <c r="E12" i="435"/>
  <c r="E13" i="435"/>
  <c r="I13" i="435" s="1"/>
  <c r="E14" i="435"/>
  <c r="E15" i="435"/>
  <c r="E16" i="435"/>
  <c r="E17" i="435"/>
  <c r="E18" i="435"/>
  <c r="E19" i="435"/>
  <c r="E20" i="435"/>
  <c r="E21" i="435"/>
  <c r="E22" i="435"/>
  <c r="E23" i="435"/>
  <c r="I23" i="435" s="1"/>
  <c r="E24" i="435"/>
  <c r="I24" i="435" s="1"/>
  <c r="E25" i="435"/>
  <c r="I25" i="435" s="1"/>
  <c r="E26" i="435"/>
  <c r="E11" i="435"/>
  <c r="H25" i="342"/>
  <c r="I25" i="342" s="1"/>
  <c r="H26" i="342"/>
  <c r="I26" i="342" s="1"/>
  <c r="H24" i="342"/>
  <c r="I24" i="342" s="1"/>
  <c r="D29" i="342"/>
  <c r="C29" i="342"/>
  <c r="F26" i="342"/>
  <c r="G26" i="342"/>
  <c r="F14" i="434"/>
  <c r="F15" i="434"/>
  <c r="F16" i="434"/>
  <c r="F17" i="434"/>
  <c r="F18" i="434"/>
  <c r="F19" i="434"/>
  <c r="F20" i="434"/>
  <c r="K16" i="434"/>
  <c r="K17" i="434"/>
  <c r="L17" i="434" s="1"/>
  <c r="K18" i="434"/>
  <c r="K19" i="434"/>
  <c r="K20" i="434"/>
  <c r="I22" i="434"/>
  <c r="H22" i="434"/>
  <c r="G22" i="434"/>
  <c r="D22" i="434"/>
  <c r="C22" i="434"/>
  <c r="B22" i="434"/>
  <c r="E24" i="402"/>
  <c r="D24" i="402"/>
  <c r="B24" i="402"/>
  <c r="C18" i="402"/>
  <c r="C19" i="402"/>
  <c r="C20" i="402"/>
  <c r="C21" i="402"/>
  <c r="F21" i="402"/>
  <c r="G21" i="402" s="1"/>
  <c r="G21" i="489"/>
  <c r="H21" i="489"/>
  <c r="M21" i="427"/>
  <c r="F21" i="489"/>
  <c r="F21" i="333"/>
  <c r="E21" i="333"/>
  <c r="F22" i="335"/>
  <c r="J22" i="335"/>
  <c r="B20" i="389" s="1"/>
  <c r="C24" i="489"/>
  <c r="I14" i="435" l="1"/>
  <c r="I21" i="435"/>
  <c r="C22" i="385"/>
  <c r="E20" i="389"/>
  <c r="D20" i="389"/>
  <c r="H29" i="342"/>
  <c r="I17" i="435"/>
  <c r="I18" i="435"/>
  <c r="E29" i="342"/>
  <c r="H21" i="402"/>
  <c r="I21" i="402"/>
  <c r="I20" i="402"/>
  <c r="I19" i="402"/>
  <c r="I18" i="402"/>
  <c r="L18" i="434"/>
  <c r="L16" i="434"/>
  <c r="I12" i="435"/>
  <c r="I26" i="435"/>
  <c r="I22" i="435"/>
  <c r="I20" i="435"/>
  <c r="I19" i="435"/>
  <c r="I16" i="435"/>
  <c r="I15" i="435"/>
  <c r="L20" i="434"/>
  <c r="L19" i="434"/>
  <c r="L22" i="335"/>
  <c r="F22" i="434"/>
  <c r="K22" i="434"/>
  <c r="H29" i="435"/>
  <c r="D24" i="489"/>
  <c r="E29" i="435"/>
  <c r="B24" i="489"/>
  <c r="C24" i="402"/>
  <c r="F24" i="402"/>
  <c r="G24" i="402" s="1"/>
  <c r="D23" i="385" l="1"/>
  <c r="I29" i="342"/>
  <c r="L46" i="522"/>
  <c r="I24" i="402"/>
  <c r="H24" i="402"/>
  <c r="L22" i="434"/>
  <c r="I29" i="435"/>
  <c r="H20" i="489" l="1"/>
  <c r="G20" i="489"/>
  <c r="F20" i="489"/>
  <c r="H19" i="489"/>
  <c r="E18" i="489"/>
  <c r="H18" i="489" s="1"/>
  <c r="E17" i="489"/>
  <c r="G17" i="489" s="1"/>
  <c r="E16" i="489"/>
  <c r="H16" i="489" s="1"/>
  <c r="E15" i="489"/>
  <c r="H15" i="489" s="1"/>
  <c r="E14" i="489"/>
  <c r="H14" i="489" s="1"/>
  <c r="E13" i="489"/>
  <c r="H13" i="489" s="1"/>
  <c r="E11" i="489"/>
  <c r="G11" i="489" s="1"/>
  <c r="E7" i="489"/>
  <c r="F7" i="489" s="1"/>
  <c r="E6" i="489"/>
  <c r="F14" i="489" l="1"/>
  <c r="F17" i="489"/>
  <c r="H17" i="489"/>
  <c r="F13" i="489"/>
  <c r="G13" i="489"/>
  <c r="F19" i="489"/>
  <c r="G19" i="489"/>
  <c r="F16" i="489"/>
  <c r="G16" i="489"/>
  <c r="G7" i="489"/>
  <c r="H6" i="489"/>
  <c r="G6" i="489"/>
  <c r="F6" i="489"/>
  <c r="F11" i="489"/>
  <c r="H11" i="489"/>
  <c r="G14" i="489"/>
  <c r="E12" i="489"/>
  <c r="G12" i="489" s="1"/>
  <c r="F15" i="489"/>
  <c r="F18" i="489"/>
  <c r="E10" i="489"/>
  <c r="G15" i="489"/>
  <c r="G18" i="489"/>
  <c r="H7" i="489"/>
  <c r="E24" i="489"/>
  <c r="E8" i="489"/>
  <c r="G8" i="489" s="1"/>
  <c r="E9" i="489"/>
  <c r="D8" i="215"/>
  <c r="D9" i="215"/>
  <c r="D10" i="215"/>
  <c r="D11" i="215"/>
  <c r="D12" i="215"/>
  <c r="D13" i="215"/>
  <c r="D14" i="215"/>
  <c r="D15" i="215"/>
  <c r="D16" i="215"/>
  <c r="D17" i="215"/>
  <c r="D18" i="215"/>
  <c r="D19" i="215"/>
  <c r="D20" i="215"/>
  <c r="D21" i="215"/>
  <c r="D22" i="215"/>
  <c r="D26" i="215"/>
  <c r="D7" i="215"/>
  <c r="F24" i="489" l="1"/>
  <c r="H24" i="489"/>
  <c r="H10" i="489"/>
  <c r="F10" i="489"/>
  <c r="G24" i="489"/>
  <c r="F8" i="489"/>
  <c r="H8" i="489"/>
  <c r="H9" i="489"/>
  <c r="F9" i="489"/>
  <c r="H12" i="489"/>
  <c r="F12" i="489"/>
  <c r="G9" i="489"/>
  <c r="G10" i="489"/>
  <c r="D9" i="395" l="1"/>
  <c r="D10" i="395"/>
  <c r="D11" i="395"/>
  <c r="D12" i="395"/>
  <c r="D13" i="395"/>
  <c r="D14" i="395"/>
  <c r="D15" i="395"/>
  <c r="D16" i="395"/>
  <c r="D17" i="395"/>
  <c r="D18" i="395"/>
  <c r="D19" i="395"/>
  <c r="D20" i="395"/>
  <c r="D21" i="395"/>
  <c r="C7" i="179" l="1"/>
  <c r="B11" i="177"/>
  <c r="C7" i="177" l="1"/>
  <c r="C8" i="177"/>
  <c r="C10" i="177"/>
  <c r="C9" i="177"/>
  <c r="F7" i="384"/>
  <c r="F8" i="384"/>
  <c r="F9" i="384"/>
  <c r="F10" i="384"/>
  <c r="F11" i="384"/>
  <c r="F12" i="384"/>
  <c r="F13" i="384"/>
  <c r="F14" i="384"/>
  <c r="F15" i="384"/>
  <c r="F16" i="384"/>
  <c r="F17" i="384"/>
  <c r="F18" i="384"/>
  <c r="F6" i="384"/>
  <c r="E7" i="384"/>
  <c r="E8" i="384"/>
  <c r="E9" i="384"/>
  <c r="E10" i="384"/>
  <c r="E11" i="384"/>
  <c r="E12" i="384"/>
  <c r="E13" i="384"/>
  <c r="E14" i="384"/>
  <c r="E15" i="384"/>
  <c r="E16" i="384"/>
  <c r="E17" i="384"/>
  <c r="E18" i="384"/>
  <c r="E6" i="384"/>
  <c r="M7" i="384"/>
  <c r="M8" i="384"/>
  <c r="M9" i="384"/>
  <c r="M10" i="384"/>
  <c r="M11" i="384"/>
  <c r="M12" i="384"/>
  <c r="M13" i="384"/>
  <c r="M14" i="384"/>
  <c r="M15" i="384"/>
  <c r="M16" i="384"/>
  <c r="M17" i="384"/>
  <c r="M18" i="384"/>
  <c r="M6" i="384"/>
  <c r="L7" i="384"/>
  <c r="L8" i="384"/>
  <c r="L9" i="384"/>
  <c r="L10" i="384"/>
  <c r="L11" i="384"/>
  <c r="L12" i="384"/>
  <c r="L13" i="384"/>
  <c r="L14" i="384"/>
  <c r="L15" i="384"/>
  <c r="L16" i="384"/>
  <c r="L17" i="384"/>
  <c r="L18" i="384"/>
  <c r="L6" i="384"/>
  <c r="K7" i="384"/>
  <c r="K8" i="384"/>
  <c r="K9" i="384"/>
  <c r="K10" i="384"/>
  <c r="K11" i="384"/>
  <c r="K12" i="384"/>
  <c r="K13" i="384"/>
  <c r="K14" i="384"/>
  <c r="K15" i="384"/>
  <c r="K16" i="384"/>
  <c r="K17" i="384"/>
  <c r="K18" i="384"/>
  <c r="K6" i="384"/>
  <c r="J7" i="384"/>
  <c r="J8" i="384"/>
  <c r="J9" i="384"/>
  <c r="J10" i="384"/>
  <c r="J11" i="384"/>
  <c r="J12" i="384"/>
  <c r="J13" i="384"/>
  <c r="J14" i="384"/>
  <c r="J15" i="384"/>
  <c r="J16" i="384"/>
  <c r="J17" i="384"/>
  <c r="J18" i="384"/>
  <c r="J6" i="384"/>
  <c r="H7" i="384"/>
  <c r="H8" i="384"/>
  <c r="H9" i="384"/>
  <c r="H10" i="384"/>
  <c r="H11" i="384"/>
  <c r="H12" i="384"/>
  <c r="H13" i="384"/>
  <c r="H14" i="384"/>
  <c r="H15" i="384"/>
  <c r="H16" i="384"/>
  <c r="H17" i="384"/>
  <c r="H18" i="384"/>
  <c r="H6" i="384"/>
  <c r="G7" i="384"/>
  <c r="G8" i="384"/>
  <c r="G9" i="384"/>
  <c r="G10" i="384"/>
  <c r="G11" i="384"/>
  <c r="G12" i="384"/>
  <c r="G13" i="384"/>
  <c r="G14" i="384"/>
  <c r="G15" i="384"/>
  <c r="G16" i="384"/>
  <c r="G17" i="384"/>
  <c r="G18" i="384"/>
  <c r="G6" i="384"/>
  <c r="D7" i="384"/>
  <c r="D8" i="384"/>
  <c r="D9" i="384"/>
  <c r="D10" i="384"/>
  <c r="D11" i="384"/>
  <c r="D12" i="384"/>
  <c r="D13" i="384"/>
  <c r="D14" i="384"/>
  <c r="D15" i="384"/>
  <c r="D16" i="384"/>
  <c r="D17" i="384"/>
  <c r="D18" i="384"/>
  <c r="D6" i="384"/>
  <c r="B7" i="384"/>
  <c r="B8" i="384"/>
  <c r="B9" i="384"/>
  <c r="B10" i="384"/>
  <c r="B11" i="384"/>
  <c r="B12" i="384"/>
  <c r="B13" i="384"/>
  <c r="B14" i="384"/>
  <c r="B15" i="384"/>
  <c r="B16" i="384"/>
  <c r="B17" i="384"/>
  <c r="B18" i="384"/>
  <c r="C7" i="384"/>
  <c r="C8" i="384"/>
  <c r="C9" i="384"/>
  <c r="C10" i="384"/>
  <c r="C11" i="384"/>
  <c r="C12" i="384"/>
  <c r="C13" i="384"/>
  <c r="C14" i="384"/>
  <c r="C15" i="384"/>
  <c r="C16" i="384"/>
  <c r="C17" i="384"/>
  <c r="C18" i="384"/>
  <c r="C6" i="384"/>
  <c r="B6" i="384"/>
  <c r="H23" i="384" l="1"/>
  <c r="J23" i="384"/>
  <c r="K23" i="384"/>
  <c r="L23" i="384"/>
  <c r="M23" i="384"/>
  <c r="F23" i="384"/>
  <c r="B23" i="384"/>
  <c r="E23" i="384"/>
  <c r="C23" i="384"/>
  <c r="D23" i="384"/>
  <c r="G23" i="384"/>
  <c r="N16" i="384"/>
  <c r="N18" i="384"/>
  <c r="N17" i="384"/>
  <c r="I18" i="384"/>
  <c r="N15" i="384"/>
  <c r="N14" i="384"/>
  <c r="N13" i="384"/>
  <c r="I17" i="384"/>
  <c r="I16" i="384"/>
  <c r="I15" i="384"/>
  <c r="I14" i="384"/>
  <c r="I13" i="384"/>
  <c r="H21" i="226"/>
  <c r="H20" i="226"/>
  <c r="H19" i="226"/>
  <c r="H18" i="226"/>
  <c r="H17" i="226"/>
  <c r="H16" i="226"/>
  <c r="H15" i="226"/>
  <c r="H14" i="226"/>
  <c r="H13" i="226"/>
  <c r="H12" i="226"/>
  <c r="H11" i="226"/>
  <c r="H10" i="226"/>
  <c r="H9" i="226"/>
  <c r="H8" i="226"/>
  <c r="G7" i="226"/>
  <c r="G27" i="226" s="1"/>
  <c r="C27" i="224"/>
  <c r="D22" i="224"/>
  <c r="F22" i="224" s="1"/>
  <c r="D21" i="224"/>
  <c r="F21" i="224" s="1"/>
  <c r="D20" i="224"/>
  <c r="F20" i="224" s="1"/>
  <c r="D19" i="224"/>
  <c r="E19" i="224" s="1"/>
  <c r="D18" i="224"/>
  <c r="F18" i="224" s="1"/>
  <c r="D17" i="224"/>
  <c r="F17" i="224" s="1"/>
  <c r="D16" i="224"/>
  <c r="F16" i="224" s="1"/>
  <c r="D15" i="224"/>
  <c r="E15" i="224" s="1"/>
  <c r="D14" i="224"/>
  <c r="F14" i="224" s="1"/>
  <c r="D13" i="224"/>
  <c r="F13" i="224" s="1"/>
  <c r="D12" i="224"/>
  <c r="F12" i="224" s="1"/>
  <c r="D11" i="224"/>
  <c r="E11" i="224" s="1"/>
  <c r="D10" i="224"/>
  <c r="F10" i="224" s="1"/>
  <c r="D9" i="224"/>
  <c r="F9" i="224" s="1"/>
  <c r="D8" i="224"/>
  <c r="F8" i="224" s="1"/>
  <c r="D7" i="224"/>
  <c r="E7" i="224" s="1"/>
  <c r="C27" i="222"/>
  <c r="B27" i="222"/>
  <c r="D7" i="222"/>
  <c r="H27" i="217"/>
  <c r="G27" i="217"/>
  <c r="F27" i="217"/>
  <c r="E27" i="217"/>
  <c r="D27" i="217"/>
  <c r="C27" i="217"/>
  <c r="B27" i="217"/>
  <c r="J21" i="217"/>
  <c r="M21" i="217" s="1"/>
  <c r="J20" i="217"/>
  <c r="K20" i="217" s="1"/>
  <c r="J19" i="217"/>
  <c r="J18" i="217"/>
  <c r="J17" i="217"/>
  <c r="Q17" i="217" s="1"/>
  <c r="J16" i="217"/>
  <c r="O16" i="217" s="1"/>
  <c r="J15" i="217"/>
  <c r="M15" i="217" s="1"/>
  <c r="J14" i="217"/>
  <c r="J13" i="217"/>
  <c r="P13" i="217" s="1"/>
  <c r="J12" i="217"/>
  <c r="J11" i="217"/>
  <c r="Q11" i="217" s="1"/>
  <c r="J10" i="217"/>
  <c r="O10" i="217" s="1"/>
  <c r="J9" i="217"/>
  <c r="J8" i="217"/>
  <c r="J7" i="217"/>
  <c r="P7" i="217" s="1"/>
  <c r="A2" i="222"/>
  <c r="A2" i="224" s="1"/>
  <c r="A2" i="226" s="1"/>
  <c r="C27" i="215"/>
  <c r="B27" i="215"/>
  <c r="D26" i="78"/>
  <c r="B26" i="78"/>
  <c r="C20" i="78"/>
  <c r="E19" i="78"/>
  <c r="C18" i="78"/>
  <c r="G18" i="78"/>
  <c r="E18" i="78"/>
  <c r="G17" i="78"/>
  <c r="G16" i="78"/>
  <c r="E16" i="78"/>
  <c r="C16" i="78"/>
  <c r="E15" i="78"/>
  <c r="G14" i="78"/>
  <c r="E14" i="78"/>
  <c r="C14" i="78"/>
  <c r="G13" i="78"/>
  <c r="E13" i="78"/>
  <c r="C13" i="78"/>
  <c r="G12" i="78"/>
  <c r="C12" i="78"/>
  <c r="G11" i="78"/>
  <c r="E11" i="78"/>
  <c r="C11" i="78"/>
  <c r="G10" i="78"/>
  <c r="E10" i="78"/>
  <c r="C10" i="78"/>
  <c r="G9" i="78"/>
  <c r="E9" i="78"/>
  <c r="E8" i="78"/>
  <c r="G8" i="78"/>
  <c r="C8" i="78"/>
  <c r="G7" i="78"/>
  <c r="H6" i="78"/>
  <c r="G6" i="78" s="1"/>
  <c r="D8" i="395"/>
  <c r="C10" i="283"/>
  <c r="E9" i="283"/>
  <c r="B8" i="283"/>
  <c r="E7" i="283"/>
  <c r="B22" i="444"/>
  <c r="C11" i="389"/>
  <c r="C10" i="389"/>
  <c r="C9" i="389"/>
  <c r="C8" i="389"/>
  <c r="C7" i="389"/>
  <c r="C6" i="389"/>
  <c r="C5" i="389"/>
  <c r="X25" i="386"/>
  <c r="Z24" i="386"/>
  <c r="Z23" i="386"/>
  <c r="Z22" i="386"/>
  <c r="D50" i="386"/>
  <c r="Z21" i="386"/>
  <c r="Z20" i="386"/>
  <c r="D48" i="386"/>
  <c r="E48" i="386"/>
  <c r="Z19" i="386"/>
  <c r="E47" i="386"/>
  <c r="Z18" i="386"/>
  <c r="D46" i="386"/>
  <c r="E46" i="386"/>
  <c r="Z17" i="386"/>
  <c r="D45" i="386"/>
  <c r="Z16" i="386"/>
  <c r="D44" i="386"/>
  <c r="Z15" i="386"/>
  <c r="D43" i="386"/>
  <c r="Z14" i="386"/>
  <c r="D42" i="386"/>
  <c r="Z13" i="386"/>
  <c r="D41" i="386"/>
  <c r="E41" i="386"/>
  <c r="Z12" i="386"/>
  <c r="E40" i="386"/>
  <c r="Y11" i="386"/>
  <c r="D39" i="386"/>
  <c r="E39" i="386"/>
  <c r="Y10" i="386"/>
  <c r="Y25" i="386" s="1"/>
  <c r="D38" i="386"/>
  <c r="D37" i="386"/>
  <c r="I11" i="384"/>
  <c r="I10" i="384"/>
  <c r="I9" i="384"/>
  <c r="I8" i="384"/>
  <c r="N14" i="383"/>
  <c r="O14" i="383" s="1"/>
  <c r="N13" i="383"/>
  <c r="O13" i="383" s="1"/>
  <c r="N12" i="383"/>
  <c r="O12" i="383" s="1"/>
  <c r="N11" i="383"/>
  <c r="I11" i="383"/>
  <c r="N10" i="383"/>
  <c r="I10" i="383"/>
  <c r="N9" i="383"/>
  <c r="I9" i="383"/>
  <c r="N8" i="383"/>
  <c r="I8" i="383"/>
  <c r="N7" i="383"/>
  <c r="I7" i="383"/>
  <c r="N6" i="383"/>
  <c r="I6" i="383"/>
  <c r="N5" i="383"/>
  <c r="I5" i="383"/>
  <c r="M23" i="382"/>
  <c r="L23" i="382"/>
  <c r="K23" i="382"/>
  <c r="J23" i="382"/>
  <c r="H23" i="382"/>
  <c r="G23" i="382"/>
  <c r="F23" i="382"/>
  <c r="E23" i="382"/>
  <c r="D23" i="382"/>
  <c r="C23" i="382"/>
  <c r="B23" i="382"/>
  <c r="I14" i="382"/>
  <c r="I13" i="382"/>
  <c r="I12" i="382"/>
  <c r="I11" i="382"/>
  <c r="I10" i="382"/>
  <c r="I9" i="382"/>
  <c r="I8" i="382"/>
  <c r="I7" i="382"/>
  <c r="N6" i="382"/>
  <c r="I6" i="382"/>
  <c r="E19" i="380"/>
  <c r="H18" i="380"/>
  <c r="E18" i="380"/>
  <c r="H17" i="380"/>
  <c r="E17" i="380"/>
  <c r="H16" i="380"/>
  <c r="E16" i="380"/>
  <c r="H15" i="380"/>
  <c r="E15" i="380"/>
  <c r="H14" i="380"/>
  <c r="E14" i="380"/>
  <c r="H13" i="380"/>
  <c r="E13" i="380"/>
  <c r="H12" i="380"/>
  <c r="E12" i="380"/>
  <c r="H11" i="380"/>
  <c r="E11" i="380"/>
  <c r="H10" i="380"/>
  <c r="E10" i="380"/>
  <c r="H9" i="380"/>
  <c r="E9" i="380"/>
  <c r="H8" i="380"/>
  <c r="E8" i="380"/>
  <c r="H7" i="380"/>
  <c r="E7" i="380"/>
  <c r="H6" i="380"/>
  <c r="E6" i="380"/>
  <c r="H5" i="380"/>
  <c r="E5" i="380"/>
  <c r="D16" i="374"/>
  <c r="D20" i="407"/>
  <c r="D19" i="407"/>
  <c r="D18" i="407"/>
  <c r="D17" i="407"/>
  <c r="D16" i="407"/>
  <c r="D15" i="407"/>
  <c r="D14" i="407"/>
  <c r="D13" i="407"/>
  <c r="D12" i="407"/>
  <c r="D11" i="407"/>
  <c r="D10" i="407"/>
  <c r="D9" i="407"/>
  <c r="D8" i="407"/>
  <c r="D7" i="407"/>
  <c r="B23" i="377"/>
  <c r="B22" i="377"/>
  <c r="B21" i="377"/>
  <c r="B20" i="377"/>
  <c r="B19" i="377"/>
  <c r="B18" i="377"/>
  <c r="B17" i="377"/>
  <c r="B16" i="377"/>
  <c r="B15" i="377"/>
  <c r="B14" i="377"/>
  <c r="B13" i="377"/>
  <c r="H11" i="435"/>
  <c r="I11" i="435" s="1"/>
  <c r="E25" i="342"/>
  <c r="E24" i="342"/>
  <c r="H23" i="342"/>
  <c r="I23" i="342" s="1"/>
  <c r="E23" i="342"/>
  <c r="H22" i="342"/>
  <c r="I22" i="342" s="1"/>
  <c r="E22" i="342"/>
  <c r="H21" i="342"/>
  <c r="I21" i="342" s="1"/>
  <c r="E21" i="342"/>
  <c r="H20" i="342"/>
  <c r="I20" i="342" s="1"/>
  <c r="E20" i="342"/>
  <c r="H19" i="342"/>
  <c r="I19" i="342" s="1"/>
  <c r="E19" i="342"/>
  <c r="H18" i="342"/>
  <c r="I18" i="342" s="1"/>
  <c r="E18" i="342"/>
  <c r="H17" i="342"/>
  <c r="I17" i="342" s="1"/>
  <c r="E17" i="342"/>
  <c r="H16" i="342"/>
  <c r="I16" i="342" s="1"/>
  <c r="E16" i="342"/>
  <c r="H15" i="342"/>
  <c r="I15" i="342" s="1"/>
  <c r="E15" i="342"/>
  <c r="H14" i="342"/>
  <c r="I14" i="342" s="1"/>
  <c r="E14" i="342"/>
  <c r="H13" i="342"/>
  <c r="I13" i="342" s="1"/>
  <c r="E13" i="342"/>
  <c r="H12" i="342"/>
  <c r="I12" i="342" s="1"/>
  <c r="E12" i="342"/>
  <c r="H11" i="342"/>
  <c r="I11" i="342" s="1"/>
  <c r="E11" i="342"/>
  <c r="J18" i="434"/>
  <c r="E18" i="434"/>
  <c r="J17" i="434"/>
  <c r="E17" i="434"/>
  <c r="J16" i="434"/>
  <c r="E16" i="434"/>
  <c r="K15" i="434"/>
  <c r="L15" i="434" s="1"/>
  <c r="J15" i="434"/>
  <c r="E15" i="434"/>
  <c r="K14" i="434"/>
  <c r="L14" i="434" s="1"/>
  <c r="J14" i="434"/>
  <c r="E14" i="434"/>
  <c r="K13" i="434"/>
  <c r="J13" i="434"/>
  <c r="F13" i="434"/>
  <c r="E13" i="434"/>
  <c r="K12" i="434"/>
  <c r="J12" i="434"/>
  <c r="F12" i="434"/>
  <c r="E12" i="434"/>
  <c r="K11" i="434"/>
  <c r="J11" i="434"/>
  <c r="F11" i="434"/>
  <c r="E11" i="434"/>
  <c r="K10" i="434"/>
  <c r="J10" i="434"/>
  <c r="F10" i="434"/>
  <c r="E10" i="434"/>
  <c r="K9" i="434"/>
  <c r="J9" i="434"/>
  <c r="F9" i="434"/>
  <c r="E9" i="434"/>
  <c r="K8" i="434"/>
  <c r="J8" i="434"/>
  <c r="F8" i="434"/>
  <c r="E8" i="434"/>
  <c r="K7" i="434"/>
  <c r="J7" i="434"/>
  <c r="F7" i="434"/>
  <c r="E7" i="434"/>
  <c r="K6" i="434"/>
  <c r="J6" i="434"/>
  <c r="F6" i="434"/>
  <c r="E6" i="434"/>
  <c r="K5" i="434"/>
  <c r="J5" i="434"/>
  <c r="F5" i="434"/>
  <c r="E5" i="434"/>
  <c r="C144" i="402"/>
  <c r="F20" i="402"/>
  <c r="F19" i="402"/>
  <c r="F18" i="402"/>
  <c r="F17" i="402"/>
  <c r="G17" i="402" s="1"/>
  <c r="C17" i="402"/>
  <c r="F16" i="402"/>
  <c r="G16" i="402" s="1"/>
  <c r="C16" i="402"/>
  <c r="F15" i="402"/>
  <c r="G15" i="402" s="1"/>
  <c r="C15" i="402"/>
  <c r="F14" i="402"/>
  <c r="G14" i="402" s="1"/>
  <c r="C14" i="402"/>
  <c r="F13" i="402"/>
  <c r="G13" i="402" s="1"/>
  <c r="C13" i="402"/>
  <c r="F12" i="402"/>
  <c r="G12" i="402" s="1"/>
  <c r="C12" i="402"/>
  <c r="F11" i="402"/>
  <c r="G11" i="402" s="1"/>
  <c r="C11" i="402"/>
  <c r="F10" i="402"/>
  <c r="G10" i="402" s="1"/>
  <c r="C10" i="402"/>
  <c r="F9" i="402"/>
  <c r="G9" i="402" s="1"/>
  <c r="C9" i="402"/>
  <c r="F8" i="402"/>
  <c r="G8" i="402" s="1"/>
  <c r="C8" i="402"/>
  <c r="F7" i="402"/>
  <c r="G7" i="402" s="1"/>
  <c r="C7" i="402"/>
  <c r="F6" i="402"/>
  <c r="G6" i="402" s="1"/>
  <c r="C6" i="402"/>
  <c r="M19" i="427"/>
  <c r="M18" i="427"/>
  <c r="M17" i="427"/>
  <c r="M16" i="427"/>
  <c r="M15" i="427"/>
  <c r="M14" i="427"/>
  <c r="M13" i="427"/>
  <c r="M12" i="427"/>
  <c r="M11" i="427"/>
  <c r="M10" i="427"/>
  <c r="M9" i="427"/>
  <c r="M8" i="427"/>
  <c r="J7" i="427"/>
  <c r="I7" i="427"/>
  <c r="J6" i="427"/>
  <c r="I6" i="427"/>
  <c r="I5" i="427"/>
  <c r="K5" i="427" s="1"/>
  <c r="F20" i="333"/>
  <c r="E20" i="333"/>
  <c r="F19" i="333"/>
  <c r="E19" i="333"/>
  <c r="F18" i="333"/>
  <c r="E18" i="333"/>
  <c r="E17" i="333"/>
  <c r="E15" i="333"/>
  <c r="K25" i="335"/>
  <c r="K21" i="335"/>
  <c r="J21" i="335" s="1"/>
  <c r="B19" i="389" s="1"/>
  <c r="F21" i="335"/>
  <c r="K20" i="335"/>
  <c r="J20" i="335" s="1"/>
  <c r="B18" i="389" s="1"/>
  <c r="F20" i="335"/>
  <c r="K19" i="335"/>
  <c r="J19" i="335" s="1"/>
  <c r="B17" i="389" s="1"/>
  <c r="F19" i="335"/>
  <c r="K18" i="335"/>
  <c r="J18" i="335" s="1"/>
  <c r="B16" i="389" s="1"/>
  <c r="F18" i="335"/>
  <c r="K17" i="335"/>
  <c r="J17" i="335" s="1"/>
  <c r="B15" i="389" s="1"/>
  <c r="F17" i="335"/>
  <c r="K16" i="335"/>
  <c r="J16" i="335" s="1"/>
  <c r="B14" i="389" s="1"/>
  <c r="F16" i="335"/>
  <c r="K15" i="335"/>
  <c r="J15" i="335" s="1"/>
  <c r="B13" i="389" s="1"/>
  <c r="F15" i="335"/>
  <c r="K14" i="335"/>
  <c r="J14" i="335" s="1"/>
  <c r="B12" i="389" s="1"/>
  <c r="F14" i="335"/>
  <c r="K13" i="335"/>
  <c r="J13" i="335" s="1"/>
  <c r="B11" i="389" s="1"/>
  <c r="C13" i="385" s="1"/>
  <c r="F13" i="335"/>
  <c r="K12" i="335"/>
  <c r="J12" i="335" s="1"/>
  <c r="B10" i="389" s="1"/>
  <c r="C12" i="385" s="1"/>
  <c r="F12" i="335"/>
  <c r="K11" i="335"/>
  <c r="J11" i="335" s="1"/>
  <c r="B9" i="389" s="1"/>
  <c r="C11" i="385" s="1"/>
  <c r="F11" i="335"/>
  <c r="K10" i="335"/>
  <c r="J10" i="335" s="1"/>
  <c r="B8" i="389" s="1"/>
  <c r="C10" i="385" s="1"/>
  <c r="F10" i="335"/>
  <c r="K9" i="335"/>
  <c r="J9" i="335" s="1"/>
  <c r="B7" i="389" s="1"/>
  <c r="C9" i="385" s="1"/>
  <c r="F9" i="335"/>
  <c r="K8" i="335"/>
  <c r="J8" i="335" s="1"/>
  <c r="B6" i="389" s="1"/>
  <c r="C8" i="385" s="1"/>
  <c r="F8" i="335"/>
  <c r="K7" i="335"/>
  <c r="J7" i="335" s="1"/>
  <c r="B5" i="389" s="1"/>
  <c r="C7" i="385" s="1"/>
  <c r="L7" i="434" l="1"/>
  <c r="L9" i="434"/>
  <c r="L12" i="434"/>
  <c r="L13" i="434"/>
  <c r="C6" i="78"/>
  <c r="E6" i="78"/>
  <c r="O7" i="383"/>
  <c r="D8" i="385"/>
  <c r="C15" i="385"/>
  <c r="D13" i="389"/>
  <c r="E13" i="389"/>
  <c r="C17" i="385"/>
  <c r="E15" i="389"/>
  <c r="D15" i="389"/>
  <c r="D5" i="389"/>
  <c r="C14" i="385"/>
  <c r="E12" i="389"/>
  <c r="D12" i="389"/>
  <c r="D9" i="385"/>
  <c r="D10" i="385"/>
  <c r="D11" i="385"/>
  <c r="C16" i="385"/>
  <c r="D14" i="389"/>
  <c r="E14" i="389"/>
  <c r="D12" i="385"/>
  <c r="C19" i="385"/>
  <c r="E17" i="389"/>
  <c r="D17" i="389"/>
  <c r="C20" i="385"/>
  <c r="D20" i="385" s="1"/>
  <c r="E18" i="389"/>
  <c r="D18" i="389"/>
  <c r="C21" i="385"/>
  <c r="D19" i="389"/>
  <c r="E19" i="389"/>
  <c r="C18" i="385"/>
  <c r="D16" i="389"/>
  <c r="E16" i="389"/>
  <c r="K6" i="427"/>
  <c r="C30" i="450"/>
  <c r="N9" i="427"/>
  <c r="L9" i="427"/>
  <c r="N10" i="427"/>
  <c r="L10" i="427"/>
  <c r="N11" i="427"/>
  <c r="L11" i="427"/>
  <c r="N12" i="427"/>
  <c r="L12" i="427"/>
  <c r="N13" i="427"/>
  <c r="L13" i="427"/>
  <c r="N14" i="427"/>
  <c r="L14" i="427"/>
  <c r="N15" i="427"/>
  <c r="L15" i="427"/>
  <c r="N16" i="427"/>
  <c r="L16" i="427"/>
  <c r="N17" i="427"/>
  <c r="L17" i="427"/>
  <c r="N18" i="427"/>
  <c r="L18" i="427"/>
  <c r="N19" i="427"/>
  <c r="L19" i="427"/>
  <c r="N20" i="427"/>
  <c r="L20" i="427"/>
  <c r="H7" i="402"/>
  <c r="I7" i="402"/>
  <c r="H8" i="402"/>
  <c r="I8" i="402"/>
  <c r="H9" i="402"/>
  <c r="I9" i="402"/>
  <c r="H10" i="402"/>
  <c r="I10" i="402"/>
  <c r="H11" i="402"/>
  <c r="I11" i="402"/>
  <c r="H12" i="402"/>
  <c r="I12" i="402"/>
  <c r="H13" i="402"/>
  <c r="I13" i="402"/>
  <c r="H14" i="402"/>
  <c r="I14" i="402"/>
  <c r="H15" i="402"/>
  <c r="I15" i="402"/>
  <c r="H16" i="402"/>
  <c r="I16" i="402"/>
  <c r="H17" i="402"/>
  <c r="I17" i="402"/>
  <c r="G18" i="402"/>
  <c r="H18" i="402"/>
  <c r="G19" i="402"/>
  <c r="H19" i="402"/>
  <c r="G20" i="402"/>
  <c r="H20" i="402"/>
  <c r="O11" i="383"/>
  <c r="E6" i="389"/>
  <c r="D6" i="389"/>
  <c r="D7" i="389"/>
  <c r="E7" i="389"/>
  <c r="D8" i="389"/>
  <c r="E8" i="389"/>
  <c r="D9" i="389"/>
  <c r="E9" i="389"/>
  <c r="D10" i="389"/>
  <c r="E10" i="389"/>
  <c r="E11" i="389"/>
  <c r="D11" i="389"/>
  <c r="C7" i="78"/>
  <c r="G15" i="78"/>
  <c r="G19" i="78"/>
  <c r="E7" i="78"/>
  <c r="E12" i="78"/>
  <c r="C17" i="78"/>
  <c r="E17" i="78"/>
  <c r="L6" i="434"/>
  <c r="L10" i="434"/>
  <c r="C9" i="78"/>
  <c r="K7" i="427"/>
  <c r="C15" i="78"/>
  <c r="C19" i="78"/>
  <c r="O9" i="383"/>
  <c r="I22" i="383"/>
  <c r="N22" i="383"/>
  <c r="L5" i="434"/>
  <c r="L8" i="434"/>
  <c r="L11" i="434"/>
  <c r="L20" i="335"/>
  <c r="L21" i="335"/>
  <c r="N8" i="427"/>
  <c r="G20" i="78"/>
  <c r="E20" i="78"/>
  <c r="N25" i="217"/>
  <c r="L7" i="335"/>
  <c r="L8" i="335"/>
  <c r="L9" i="335"/>
  <c r="L10" i="335"/>
  <c r="L11" i="335"/>
  <c r="L12" i="335"/>
  <c r="D13" i="385"/>
  <c r="L13" i="335"/>
  <c r="L14" i="335"/>
  <c r="L15" i="335"/>
  <c r="L16" i="335"/>
  <c r="L17" i="335"/>
  <c r="L18" i="335"/>
  <c r="L19" i="335"/>
  <c r="E13" i="333"/>
  <c r="F15" i="333"/>
  <c r="F14" i="333"/>
  <c r="E14" i="333"/>
  <c r="F17" i="333"/>
  <c r="F16" i="333"/>
  <c r="E16" i="333"/>
  <c r="P8" i="427"/>
  <c r="O8" i="427"/>
  <c r="I6" i="402"/>
  <c r="H6" i="402"/>
  <c r="G11" i="342"/>
  <c r="F11" i="342"/>
  <c r="G12" i="342"/>
  <c r="F12" i="342"/>
  <c r="G13" i="342"/>
  <c r="F13" i="342"/>
  <c r="G14" i="342"/>
  <c r="F14" i="342"/>
  <c r="G15" i="342"/>
  <c r="F15" i="342"/>
  <c r="G16" i="342"/>
  <c r="F16" i="342"/>
  <c r="G17" i="342"/>
  <c r="F17" i="342"/>
  <c r="G18" i="342"/>
  <c r="F18" i="342"/>
  <c r="G19" i="342"/>
  <c r="F19" i="342"/>
  <c r="G20" i="342"/>
  <c r="F20" i="342"/>
  <c r="G21" i="342"/>
  <c r="F21" i="342"/>
  <c r="G22" i="342"/>
  <c r="F22" i="342"/>
  <c r="G23" i="342"/>
  <c r="F23" i="342"/>
  <c r="G24" i="342"/>
  <c r="F24" i="342"/>
  <c r="G25" i="342"/>
  <c r="F25" i="342"/>
  <c r="O6" i="382"/>
  <c r="O7" i="382"/>
  <c r="O8" i="382"/>
  <c r="O9" i="382"/>
  <c r="O10" i="382"/>
  <c r="O11" i="382"/>
  <c r="O12" i="382"/>
  <c r="O13" i="382"/>
  <c r="O14" i="382"/>
  <c r="O15" i="382"/>
  <c r="O16" i="382"/>
  <c r="O17" i="382"/>
  <c r="I23" i="382"/>
  <c r="N23" i="382"/>
  <c r="O6" i="383"/>
  <c r="E5" i="389"/>
  <c r="C9" i="283"/>
  <c r="E8" i="283"/>
  <c r="C8" i="283"/>
  <c r="G8" i="282"/>
  <c r="F8" i="282"/>
  <c r="G9" i="282"/>
  <c r="F9" i="282"/>
  <c r="G10" i="282"/>
  <c r="F10" i="282"/>
  <c r="G11" i="282"/>
  <c r="F11" i="282"/>
  <c r="G12" i="282"/>
  <c r="F12" i="282"/>
  <c r="G13" i="282"/>
  <c r="F13" i="282"/>
  <c r="G14" i="282"/>
  <c r="F14" i="282"/>
  <c r="G15" i="282"/>
  <c r="F15" i="282"/>
  <c r="G16" i="282"/>
  <c r="F16" i="282"/>
  <c r="G17" i="282"/>
  <c r="F17" i="282"/>
  <c r="G18" i="282"/>
  <c r="F18" i="282"/>
  <c r="G19" i="282"/>
  <c r="F19" i="282"/>
  <c r="G20" i="282"/>
  <c r="F20" i="282"/>
  <c r="G21" i="282"/>
  <c r="F21" i="282"/>
  <c r="G22" i="282"/>
  <c r="F22" i="282"/>
  <c r="F7" i="215"/>
  <c r="E7" i="215"/>
  <c r="F8" i="215"/>
  <c r="E8" i="215"/>
  <c r="F9" i="215"/>
  <c r="E9" i="215"/>
  <c r="F10" i="215"/>
  <c r="E10" i="215"/>
  <c r="F11" i="215"/>
  <c r="E11" i="215"/>
  <c r="F12" i="215"/>
  <c r="E12" i="215"/>
  <c r="F13" i="215"/>
  <c r="E13" i="215"/>
  <c r="F14" i="215"/>
  <c r="E14" i="215"/>
  <c r="F15" i="215"/>
  <c r="E15" i="215"/>
  <c r="F16" i="215"/>
  <c r="E16" i="215"/>
  <c r="F17" i="215"/>
  <c r="E17" i="215"/>
  <c r="F18" i="215"/>
  <c r="E18" i="215"/>
  <c r="F19" i="215"/>
  <c r="E19" i="215"/>
  <c r="F20" i="215"/>
  <c r="E20" i="215"/>
  <c r="F21" i="215"/>
  <c r="E21" i="215"/>
  <c r="D27" i="215"/>
  <c r="K8" i="217"/>
  <c r="R8" i="217"/>
  <c r="M9" i="217"/>
  <c r="P9" i="217"/>
  <c r="K14" i="217"/>
  <c r="R14" i="217"/>
  <c r="B19" i="386"/>
  <c r="G19" i="386" s="1"/>
  <c r="H23" i="380"/>
  <c r="A21" i="383"/>
  <c r="E9" i="224"/>
  <c r="O14" i="217"/>
  <c r="R9" i="217"/>
  <c r="P15" i="217"/>
  <c r="L11" i="217"/>
  <c r="R11" i="217"/>
  <c r="M17" i="217"/>
  <c r="O8" i="217"/>
  <c r="F26" i="215"/>
  <c r="B15" i="273"/>
  <c r="B21" i="386"/>
  <c r="G21" i="386" s="1"/>
  <c r="B10" i="386"/>
  <c r="G10" i="386" s="1"/>
  <c r="F22" i="444"/>
  <c r="F26" i="78"/>
  <c r="B12" i="386"/>
  <c r="G12" i="386" s="1"/>
  <c r="D47" i="386"/>
  <c r="J22" i="434"/>
  <c r="F25" i="335"/>
  <c r="C6" i="177"/>
  <c r="C11" i="177" s="1"/>
  <c r="I12" i="384"/>
  <c r="O10" i="383"/>
  <c r="I7" i="384"/>
  <c r="O8" i="383"/>
  <c r="N10" i="384"/>
  <c r="N12" i="384"/>
  <c r="N9" i="384"/>
  <c r="N6" i="384"/>
  <c r="N7" i="384"/>
  <c r="N11" i="384"/>
  <c r="N8" i="384"/>
  <c r="O22" i="382"/>
  <c r="O5" i="383"/>
  <c r="I6" i="384"/>
  <c r="D49" i="386"/>
  <c r="B17" i="386"/>
  <c r="E17" i="386" s="1"/>
  <c r="D40" i="386"/>
  <c r="F24" i="386"/>
  <c r="D36" i="386"/>
  <c r="B8" i="386"/>
  <c r="G8" i="386" s="1"/>
  <c r="B23" i="386"/>
  <c r="G23" i="386" s="1"/>
  <c r="E50" i="386"/>
  <c r="B22" i="386"/>
  <c r="G22" i="386" s="1"/>
  <c r="E49" i="386"/>
  <c r="B20" i="386"/>
  <c r="G20" i="386" s="1"/>
  <c r="B18" i="386"/>
  <c r="G18" i="386" s="1"/>
  <c r="E45" i="386"/>
  <c r="B16" i="386"/>
  <c r="G16" i="386" s="1"/>
  <c r="E44" i="386"/>
  <c r="E43" i="386"/>
  <c r="B15" i="386"/>
  <c r="G15" i="386" s="1"/>
  <c r="E42" i="386"/>
  <c r="B14" i="386"/>
  <c r="G14" i="386" s="1"/>
  <c r="B13" i="386"/>
  <c r="G13" i="386" s="1"/>
  <c r="B11" i="386"/>
  <c r="G11" i="386" s="1"/>
  <c r="E38" i="386"/>
  <c r="E37" i="386"/>
  <c r="B9" i="386"/>
  <c r="G9" i="386" s="1"/>
  <c r="E36" i="386"/>
  <c r="D24" i="386"/>
  <c r="J25" i="335"/>
  <c r="B23" i="389" s="1"/>
  <c r="M24" i="427"/>
  <c r="E22" i="434"/>
  <c r="H7" i="226"/>
  <c r="H27" i="226" s="1"/>
  <c r="F7" i="224"/>
  <c r="F15" i="224"/>
  <c r="E17" i="224"/>
  <c r="E21" i="224"/>
  <c r="E13" i="224"/>
  <c r="F11" i="224"/>
  <c r="F19" i="224"/>
  <c r="E8" i="224"/>
  <c r="E12" i="224"/>
  <c r="E16" i="224"/>
  <c r="E20" i="224"/>
  <c r="E25" i="224"/>
  <c r="F25" i="224"/>
  <c r="D27" i="224"/>
  <c r="E27" i="224" s="1"/>
  <c r="E10" i="224"/>
  <c r="E14" i="224"/>
  <c r="E18" i="224"/>
  <c r="E22" i="224"/>
  <c r="D27" i="222"/>
  <c r="E7" i="222"/>
  <c r="F7" i="222"/>
  <c r="N18" i="217"/>
  <c r="N21" i="217"/>
  <c r="N9" i="217"/>
  <c r="N12" i="217"/>
  <c r="N15" i="217"/>
  <c r="O18" i="217"/>
  <c r="O21" i="217"/>
  <c r="O9" i="217"/>
  <c r="O12" i="217"/>
  <c r="O15" i="217"/>
  <c r="P21" i="217"/>
  <c r="L8" i="217"/>
  <c r="L14" i="217"/>
  <c r="P16" i="217"/>
  <c r="M20" i="217"/>
  <c r="M8" i="217"/>
  <c r="P10" i="217"/>
  <c r="M14" i="217"/>
  <c r="N20" i="217"/>
  <c r="L20" i="217"/>
  <c r="N8" i="217"/>
  <c r="N14" i="217"/>
  <c r="L17" i="217"/>
  <c r="O20" i="217"/>
  <c r="P20" i="217"/>
  <c r="P8" i="217"/>
  <c r="M11" i="217"/>
  <c r="P14" i="217"/>
  <c r="R17" i="217"/>
  <c r="R20" i="217"/>
  <c r="O25" i="217"/>
  <c r="P25" i="217"/>
  <c r="J31" i="217"/>
  <c r="L7" i="217"/>
  <c r="R10" i="217"/>
  <c r="L13" i="217"/>
  <c r="R16" i="217"/>
  <c r="L19" i="217"/>
  <c r="Q25" i="217"/>
  <c r="J32" i="217"/>
  <c r="M7" i="217"/>
  <c r="Q9" i="217"/>
  <c r="K12" i="217"/>
  <c r="M13" i="217"/>
  <c r="Q15" i="217"/>
  <c r="K18" i="217"/>
  <c r="M19" i="217"/>
  <c r="Q21" i="217"/>
  <c r="R25" i="217"/>
  <c r="J27" i="217"/>
  <c r="J33" i="217"/>
  <c r="Q10" i="217"/>
  <c r="K13" i="217"/>
  <c r="Q16" i="217"/>
  <c r="K19" i="217"/>
  <c r="N7" i="217"/>
  <c r="L12" i="217"/>
  <c r="N13" i="217"/>
  <c r="R15" i="217"/>
  <c r="L18" i="217"/>
  <c r="N19" i="217"/>
  <c r="R21" i="217"/>
  <c r="J34" i="217"/>
  <c r="K7" i="217"/>
  <c r="O7" i="217"/>
  <c r="Q8" i="217"/>
  <c r="K11" i="217"/>
  <c r="M12" i="217"/>
  <c r="O13" i="217"/>
  <c r="Q14" i="217"/>
  <c r="K17" i="217"/>
  <c r="M18" i="217"/>
  <c r="O19" i="217"/>
  <c r="Q20" i="217"/>
  <c r="J35" i="217"/>
  <c r="P19" i="217"/>
  <c r="Q7" i="217"/>
  <c r="K10" i="217"/>
  <c r="Q13" i="217"/>
  <c r="K16" i="217"/>
  <c r="Q19" i="217"/>
  <c r="J38" i="217"/>
  <c r="R7" i="217"/>
  <c r="L10" i="217"/>
  <c r="N11" i="217"/>
  <c r="P12" i="217"/>
  <c r="R13" i="217"/>
  <c r="L16" i="217"/>
  <c r="N17" i="217"/>
  <c r="P18" i="217"/>
  <c r="R19" i="217"/>
  <c r="K25" i="217"/>
  <c r="J36" i="217"/>
  <c r="K9" i="217"/>
  <c r="M10" i="217"/>
  <c r="O11" i="217"/>
  <c r="Q12" i="217"/>
  <c r="K15" i="217"/>
  <c r="M16" i="217"/>
  <c r="O17" i="217"/>
  <c r="Q18" i="217"/>
  <c r="K21" i="217"/>
  <c r="L25" i="217"/>
  <c r="L9" i="217"/>
  <c r="N10" i="217"/>
  <c r="P11" i="217"/>
  <c r="R12" i="217"/>
  <c r="L15" i="217"/>
  <c r="N16" i="217"/>
  <c r="P17" i="217"/>
  <c r="R18" i="217"/>
  <c r="L21" i="217"/>
  <c r="M25" i="217"/>
  <c r="E26" i="215"/>
  <c r="E23" i="380"/>
  <c r="D19" i="385" l="1"/>
  <c r="D17" i="385"/>
  <c r="D18" i="385"/>
  <c r="D21" i="385"/>
  <c r="D22" i="385"/>
  <c r="C25" i="385"/>
  <c r="D25" i="385" s="1"/>
  <c r="D23" i="389"/>
  <c r="D24" i="389" s="1"/>
  <c r="E23" i="389"/>
  <c r="E24" i="389" s="1"/>
  <c r="D16" i="385"/>
  <c r="D14" i="385"/>
  <c r="D15" i="385"/>
  <c r="I23" i="384"/>
  <c r="L25" i="335"/>
  <c r="N23" i="384"/>
  <c r="P20" i="427"/>
  <c r="O20" i="427"/>
  <c r="P19" i="427"/>
  <c r="O19" i="427"/>
  <c r="P18" i="427"/>
  <c r="O18" i="427"/>
  <c r="P17" i="427"/>
  <c r="O17" i="427"/>
  <c r="P16" i="427"/>
  <c r="O16" i="427"/>
  <c r="P15" i="427"/>
  <c r="O15" i="427"/>
  <c r="P14" i="427"/>
  <c r="O14" i="427"/>
  <c r="P13" i="427"/>
  <c r="O13" i="427"/>
  <c r="P12" i="427"/>
  <c r="O12" i="427"/>
  <c r="P11" i="427"/>
  <c r="O11" i="427"/>
  <c r="P10" i="427"/>
  <c r="O10" i="427"/>
  <c r="P9" i="427"/>
  <c r="O9" i="427"/>
  <c r="N24" i="427"/>
  <c r="L24" i="427"/>
  <c r="O22" i="383"/>
  <c r="C7" i="273"/>
  <c r="E27" i="215"/>
  <c r="G29" i="342"/>
  <c r="F29" i="342"/>
  <c r="G25" i="78"/>
  <c r="E25" i="78"/>
  <c r="C19" i="276"/>
  <c r="E19" i="386"/>
  <c r="O23" i="382"/>
  <c r="F27" i="215"/>
  <c r="E6" i="333"/>
  <c r="C14" i="273"/>
  <c r="E10" i="386"/>
  <c r="F27" i="222"/>
  <c r="C6" i="273"/>
  <c r="C9" i="273"/>
  <c r="C10" i="273"/>
  <c r="C11" i="273"/>
  <c r="C13" i="273"/>
  <c r="C12" i="273"/>
  <c r="C8" i="273"/>
  <c r="E21" i="386"/>
  <c r="G17" i="386"/>
  <c r="E13" i="386"/>
  <c r="E12" i="386"/>
  <c r="E8" i="386"/>
  <c r="H26" i="78"/>
  <c r="C25" i="78"/>
  <c r="C15" i="272"/>
  <c r="C9" i="272"/>
  <c r="C14" i="272"/>
  <c r="C13" i="272"/>
  <c r="C8" i="272"/>
  <c r="C12" i="272"/>
  <c r="C7" i="272"/>
  <c r="C11" i="272"/>
  <c r="C16" i="272"/>
  <c r="C10" i="272"/>
  <c r="E22" i="386"/>
  <c r="E16" i="386"/>
  <c r="E15" i="386"/>
  <c r="E14" i="386"/>
  <c r="E9" i="386"/>
  <c r="E23" i="386"/>
  <c r="E20" i="386"/>
  <c r="E18" i="386"/>
  <c r="E11" i="386"/>
  <c r="B24" i="386"/>
  <c r="F28" i="226"/>
  <c r="E28" i="226"/>
  <c r="B28" i="226"/>
  <c r="D28" i="226"/>
  <c r="C28" i="226"/>
  <c r="G28" i="226"/>
  <c r="H28" i="226"/>
  <c r="F27" i="224"/>
  <c r="E27" i="222"/>
  <c r="O27" i="217"/>
  <c r="N27" i="217"/>
  <c r="M27" i="217"/>
  <c r="R27" i="217"/>
  <c r="J40" i="217"/>
  <c r="P27" i="217"/>
  <c r="Q27" i="217"/>
  <c r="L27" i="217"/>
  <c r="K27" i="217"/>
  <c r="C8" i="386" l="1"/>
  <c r="P24" i="427"/>
  <c r="O24" i="427"/>
  <c r="B25" i="381"/>
  <c r="R24" i="381"/>
  <c r="F7" i="333"/>
  <c r="E7" i="333"/>
  <c r="F8" i="333"/>
  <c r="E8" i="333"/>
  <c r="F9" i="333"/>
  <c r="E9" i="333"/>
  <c r="F10" i="333"/>
  <c r="E10" i="333"/>
  <c r="F11" i="333"/>
  <c r="E11" i="333"/>
  <c r="F12" i="333"/>
  <c r="E12" i="333"/>
  <c r="F13" i="333"/>
  <c r="C15" i="273"/>
  <c r="E26" i="78"/>
  <c r="G26" i="78"/>
  <c r="C26" i="78"/>
  <c r="G24" i="386"/>
  <c r="C11" i="386"/>
  <c r="C18" i="386"/>
  <c r="C12" i="386"/>
  <c r="C22" i="386"/>
  <c r="C20" i="386"/>
  <c r="C17" i="386"/>
  <c r="C15" i="386"/>
  <c r="C23" i="386"/>
  <c r="C10" i="386"/>
  <c r="C14" i="386"/>
  <c r="C21" i="386"/>
  <c r="C9" i="386"/>
  <c r="C13" i="386"/>
  <c r="C19" i="386"/>
  <c r="C16" i="386"/>
  <c r="E24" i="386"/>
  <c r="C24" i="386" l="1"/>
  <c r="G27" i="282" l="1"/>
  <c r="G28" i="282" s="1"/>
  <c r="H7" i="282" l="1"/>
  <c r="E28" i="282"/>
  <c r="F27" i="282"/>
  <c r="F28" i="282" s="1"/>
  <c r="F47" i="491" l="1"/>
  <c r="M66" i="491" l="1"/>
  <c r="F15" i="491"/>
</calcChain>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00000000-0015-0000-FFFF-FFFF00000000}" name="Conexión" type="104" refreshedVersion="0" background="1">
    <extLst>
      <ext xmlns:x15="http://schemas.microsoft.com/office/spreadsheetml/2010/11/main" uri="{DE250136-89BD-433C-8126-D09CA5730AF9}">
        <x15:connection id="Rango-f3fe59bc-c8f1-4bec-80e6-b344c09d9773"/>
      </ext>
    </extLst>
  </connection>
  <connection id="2" xr16:uid="{00000000-0015-0000-FFFF-FFFF01000000}" keepAlive="1" name="ThisWorkbookDataModel" description="Modelo de datos" type="5" refreshedVersion="5" minRefreshableVersion="5" background="1">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sharedStrings.xml><?xml version="1.0" encoding="utf-8"?>
<sst xmlns="http://schemas.openxmlformats.org/spreadsheetml/2006/main" count="18357" uniqueCount="980">
  <si>
    <t xml:space="preserve"> </t>
  </si>
  <si>
    <t>Hoja de 
Aprobación</t>
  </si>
  <si>
    <t>VIII.1 Ocup. formal'!Área_de_impresión</t>
  </si>
  <si>
    <t>I. Definiciones y Estructura del Sistema Dominicano de Seguridad Social (SDSS)</t>
  </si>
  <si>
    <t xml:space="preserve">Organizaicon del Sistema Dominicanao de Seguridad Social (SDSS) </t>
  </si>
  <si>
    <t>Gobernanza del Consejo de la Seguriad Social</t>
  </si>
  <si>
    <t>Regímenes y Seguros del SDSS</t>
  </si>
  <si>
    <t>Regímenes y Beneficiios del SDSS</t>
  </si>
  <si>
    <t>Ley 87-01. Linea de Tiempo SDSS</t>
  </si>
  <si>
    <t>Articulos de la Ley Importantes</t>
  </si>
  <si>
    <t>II. Estadísticas Afiliación del Sistema Dominicano de Seguridad Social</t>
  </si>
  <si>
    <t>II.1  Estadísticas Afiliación del Seguro Familiar de Salud (SFS)</t>
  </si>
  <si>
    <t>Evolución de Afiliación del SFS a la Población Nacional</t>
  </si>
  <si>
    <t>Afiliación  al Seguro Familiar de Salud por Regímenes de Financiamiento</t>
  </si>
  <si>
    <t xml:space="preserve">Evolución de la Afiliación al Seguro Familiar de Salud por Sexo </t>
  </si>
  <si>
    <t>Ditribución de la Afiliación al SFS por Grupo de Edad y Género</t>
  </si>
  <si>
    <t>Ditribución de la Afiliación al SFS por Región Geográfica y de Salud</t>
  </si>
  <si>
    <t>Población Afiliada en el Seguro Familiar de Salud y en Planes  Especiales de Salud para Pensionados
y Jubilados por Provincia</t>
  </si>
  <si>
    <t>II.2 Estadísticas Afiliación del Seguro Familiar de Salud (SFS) del Régimen Contributivo (RC)</t>
  </si>
  <si>
    <t>Afiliación  Anual  por Tipo al  SFS del  RC</t>
  </si>
  <si>
    <t>Afiliados al Seguro Familiar de  Salud del Régimen Contributivo por Sexo y Tipo de Afiliación</t>
  </si>
  <si>
    <t>Ditribución de la Afiliación al SFS-RC por Región Geográfica y de Salud</t>
  </si>
  <si>
    <t>II.3 Estadísticas Afiliación del Seguro Familiar de Salud (SFS) del Régimen Subsidiado (RS)</t>
  </si>
  <si>
    <t>Afiliación  Anual  por Tipo al  SFS del  RS</t>
  </si>
  <si>
    <t>Afiliados al Seguro Familiar de  Salud del Régimen Subsidiado por Sexo y Tipo de Afiliación</t>
  </si>
  <si>
    <t>Ditribución de la Afiliación al SFS-RS por Región Geográfica y de Salud</t>
  </si>
  <si>
    <t xml:space="preserve">II.4 Afiliación del Régimen Especial Transitorio (RET) Salud de Pensionados. </t>
  </si>
  <si>
    <t xml:space="preserve">Afiliación de los Regímenes Especiales de Salud para Pensionados del SFS </t>
  </si>
  <si>
    <t>Ditribución de la Afiliación por Régimen de Financiamiento y por Tipo de Afiliado</t>
  </si>
  <si>
    <t>Ditribución de la Afiliación por Régimen de Financiamiento y Categoria de ARS</t>
  </si>
  <si>
    <t>II.5 Estadísticas Afiliación al Seguro de Vejez, Discapacidad y Sobrevivencia (SVDS)</t>
  </si>
  <si>
    <t>Cantidad de Afiliados y Cotizantes Anual al SVDS del RC</t>
  </si>
  <si>
    <t>Comparación anual del número de Afiliados Cotizantes con la Población Ocupada Formal</t>
  </si>
  <si>
    <t>Cotizantes del SVDS RC por Rango de Edad</t>
  </si>
  <si>
    <t>Cotizantes del SVDS RC por Cantidad de Salario Mínimo Cotizable</t>
  </si>
  <si>
    <t>Traspasos Totales por Año</t>
  </si>
  <si>
    <t>Traspasos Recibidos en Entidades de CCI/ Reparto</t>
  </si>
  <si>
    <t>Traspasos Cedidos en Entidades de CCI / Reparto</t>
  </si>
  <si>
    <t>Traspasos Netos en  Entidades de CCI (Reparto)</t>
  </si>
  <si>
    <t>II.6  Estadísticas de Afiliación al Seguro de Riesgos Laborales</t>
  </si>
  <si>
    <t>Empresas y Empleados Afiliados Activos al SDSS por Sector</t>
  </si>
  <si>
    <t>Empresas Afiliadas Activas al SDSS, por Cantidad de Empleados Registrados en TSS</t>
  </si>
  <si>
    <t>Comparativo Afiliación al SRL en Relación a la Población Ocupada en el Sector Formal</t>
  </si>
  <si>
    <t>Afiliación al SRL por Grupo de Edad y Género</t>
  </si>
  <si>
    <t>Accidentabilidad Laboral de los Afiliados al SRL</t>
  </si>
  <si>
    <t>III. Estadísticas Ingreso y Egreso del Sistema Dominicano de Seguridad Social</t>
  </si>
  <si>
    <t>III.1 Ingreso y Egreso del SDSS</t>
  </si>
  <si>
    <t>Ingreso y egreso Anuales del SDSS</t>
  </si>
  <si>
    <t>Recaudo del RC del SDSS por Origen por Sector Económico</t>
  </si>
  <si>
    <t>III.2 Ingreso y Egreso por Seguros</t>
  </si>
  <si>
    <t>Análisis de Ingresos y Egresos por Seguros</t>
  </si>
  <si>
    <t>Fondos Pagados Anualmente por Cuentas al SFS del RC</t>
  </si>
  <si>
    <t>Fondos Pagados a las Administradora de Riesgos de Salud (ARS) del SFS del RC</t>
  </si>
  <si>
    <t>Distribución de las Inversiones de la  Cuenta Cuidado de la Salud por Instrumento</t>
  </si>
  <si>
    <t xml:space="preserve">Distribución de las Inversiones del SFS  y  SVDS del RC </t>
  </si>
  <si>
    <t>Aporte  del Gobierno Central y Pago a SENASA</t>
  </si>
  <si>
    <t>Pagos Anuales del  Seguro Familiar de Salud de los Pensionados De los Regímenes Especiales</t>
  </si>
  <si>
    <t>III.3  Ingreso y Egreso del SVDS</t>
  </si>
  <si>
    <t>Dispersión Histórica del SVDS</t>
  </si>
  <si>
    <t>IV.I.2  Análisis de Ingresos y Egresos del SDSS</t>
  </si>
  <si>
    <t>Pago Anual al SVDS por Cuentas del SVDS</t>
  </si>
  <si>
    <t>Pagos a Entidades del Seguro de Vejez, Discapacidad y Sobrevivencia</t>
  </si>
  <si>
    <t>Patrimonio de los Fondos de Pensiones por Año</t>
  </si>
  <si>
    <t>Composición de la Cartera Total de Inversión de los Fondos de Pensiones por Tipo de Emisor</t>
  </si>
  <si>
    <t>Composición de la Cartera Total de Inversión de los Fondos de Pensiones por Instrumento</t>
  </si>
  <si>
    <t>Rentabilidad Nominal Promedio de los Fondos de Pensiones</t>
  </si>
  <si>
    <t>Rentabilidad Promedio de los Fondos de Pensiones</t>
  </si>
  <si>
    <t>III.4  Ingreso y Egreso del  SRL</t>
  </si>
  <si>
    <t>Pagos Anuales al Seguro de Riesgo Laborales (SRL) por Cuentas</t>
  </si>
  <si>
    <t>IV. Estadísticas Beneficios, Solicitudes de Beneficios y Beneficiarios del Sistema Dominicano de Seguridad Social</t>
  </si>
  <si>
    <t>IV.1 Beneficiarios y Beneficios de Subsidios del SVDS y Pensiones Solidarias</t>
  </si>
  <si>
    <t>Pensiones Otorgadas por Año</t>
  </si>
  <si>
    <t xml:space="preserve">Monto de Pensión Promedio  del Sistema SVDS por Tipo de Beneficio </t>
  </si>
  <si>
    <t>Cantidad de Pensiones Solidarias por Año</t>
  </si>
  <si>
    <t>Cantidad de Pensiones Solidarias por Decretos</t>
  </si>
  <si>
    <t>IV.2 Solicitud de Beneficios de IDOPPRIL.  Instituto Dominicano de Prevención y Proteción de Riesgos Laborales</t>
  </si>
  <si>
    <t>Reporte de Accidente Laborales y Enfermedades Profesionales</t>
  </si>
  <si>
    <t>Reporte de Accidente Laborales y Enfermedades Profesionales por Región</t>
  </si>
  <si>
    <t>Reporte de Accidentes Laborales y Enfermedades Profesionales por Empresas</t>
  </si>
  <si>
    <t>Reporte de Accidentes Laborales y Enfermedades Profesionales por Sexo</t>
  </si>
  <si>
    <t>Reporte de Accidentes Laborales y Enfermedades Profesionales por Rango de Edad</t>
  </si>
  <si>
    <t>V. Estadísticas del Convenio Bilateral de Seguridad Social entre España y la República Dominicana</t>
  </si>
  <si>
    <t>Analisis del Convenio Bilateral</t>
  </si>
  <si>
    <t>Cantidad de Solicitudes y Tramitaciones Concluidas</t>
  </si>
  <si>
    <t>Cantidad de Solicitudes por Año y  Tipo de Beneficio</t>
  </si>
  <si>
    <t>Afiliados</t>
  </si>
  <si>
    <t>Período: Diciembre 2025</t>
  </si>
  <si>
    <t>Población</t>
  </si>
  <si>
    <t xml:space="preserve">Planes Especiales de Salud para Pensionados y Jubilados </t>
  </si>
  <si>
    <t>Dic.25</t>
  </si>
  <si>
    <t>Meses</t>
  </si>
  <si>
    <t>ARL</t>
  </si>
  <si>
    <t>AT</t>
  </si>
  <si>
    <t>EP</t>
  </si>
  <si>
    <t>Total</t>
  </si>
  <si>
    <t>Total Planes Especiales de Salud para Pensionados y Jubilados</t>
  </si>
  <si>
    <t xml:space="preserve">Ministerio de Hacienda </t>
  </si>
  <si>
    <t>Del Sector Salud (SS)</t>
  </si>
  <si>
    <t>De Fuerzas Armadas (FFAA)</t>
  </si>
  <si>
    <t>De Policía Nacional (PN)</t>
  </si>
  <si>
    <t>Año</t>
  </si>
  <si>
    <t>Decreto No. 342-09</t>
  </si>
  <si>
    <t>Decreto No.18-19</t>
  </si>
  <si>
    <t>Decreto No. 371-16</t>
  </si>
  <si>
    <t>Decreto No. 159-17</t>
  </si>
  <si>
    <t>Res. SISALRIL No. 207-2016</t>
  </si>
  <si>
    <t>2025</t>
  </si>
  <si>
    <t>Empresas</t>
  </si>
  <si>
    <t>Empleados</t>
  </si>
  <si>
    <t>Riesgos laborales</t>
  </si>
  <si>
    <t>Privada</t>
  </si>
  <si>
    <t xml:space="preserve">Masculino </t>
  </si>
  <si>
    <t>Pensionados</t>
  </si>
  <si>
    <t>Hombres</t>
  </si>
  <si>
    <t>Mujeres</t>
  </si>
  <si>
    <t>%Mujeres</t>
  </si>
  <si>
    <t>% Hombres</t>
  </si>
  <si>
    <t>Fijo</t>
  </si>
  <si>
    <t>Publica</t>
  </si>
  <si>
    <t xml:space="preserve">Femenino </t>
  </si>
  <si>
    <t>Centralizada</t>
  </si>
  <si>
    <t>Pendiente a Clasificar</t>
  </si>
  <si>
    <t>Pensionados/Empresas</t>
  </si>
  <si>
    <t xml:space="preserve">Publicas </t>
  </si>
  <si>
    <t>Privadas</t>
  </si>
  <si>
    <t>Autogestionadas</t>
  </si>
  <si>
    <t>Total de empresas</t>
  </si>
  <si>
    <t>Total de empleados</t>
  </si>
  <si>
    <t>Período:  Diciembre 2015 - Diciembre 2025</t>
  </si>
  <si>
    <t>Seguro Familiar de Salud (SFS)</t>
  </si>
  <si>
    <t>Pensionados/ Regimen de Financiamiento</t>
  </si>
  <si>
    <t>Hombre</t>
  </si>
  <si>
    <t>Mujer</t>
  </si>
  <si>
    <t>Afil. SISALRIL RC</t>
  </si>
  <si>
    <t>Hombres  RC</t>
  </si>
  <si>
    <t>Mujeres RC</t>
  </si>
  <si>
    <t>Titular</t>
  </si>
  <si>
    <t>Titulares</t>
  </si>
  <si>
    <t>Dependiente</t>
  </si>
  <si>
    <t>Dependientes directos</t>
  </si>
  <si>
    <t>Dependientes adicionales</t>
  </si>
  <si>
    <t>Edad</t>
  </si>
  <si>
    <t>Cotizantes</t>
  </si>
  <si>
    <t>%</t>
  </si>
  <si>
    <t>Hasta 19</t>
  </si>
  <si>
    <t>20-24</t>
  </si>
  <si>
    <t>25-29</t>
  </si>
  <si>
    <t>Regimen Contributivo</t>
  </si>
  <si>
    <t>30-34</t>
  </si>
  <si>
    <t>35-39</t>
  </si>
  <si>
    <t>40-44</t>
  </si>
  <si>
    <t>45-49</t>
  </si>
  <si>
    <t>50-54</t>
  </si>
  <si>
    <t>55-59</t>
  </si>
  <si>
    <t>60 y más</t>
  </si>
  <si>
    <t>TOTAL</t>
  </si>
  <si>
    <t>Distribución de Cotizantes por Rangos de Salario Mínimo</t>
  </si>
  <si>
    <t xml:space="preserve">Cantidad de Salarios Mínimos  </t>
  </si>
  <si>
    <t>Regimen Subsidiado</t>
  </si>
  <si>
    <t>0-1</t>
  </si>
  <si>
    <t>Afi. SISALRIL  RS</t>
  </si>
  <si>
    <t>Hombres RS</t>
  </si>
  <si>
    <t>Mujeres RS</t>
  </si>
  <si>
    <t>1-2</t>
  </si>
  <si>
    <t>2-3</t>
  </si>
  <si>
    <t xml:space="preserve">Dependientes </t>
  </si>
  <si>
    <t>3-4</t>
  </si>
  <si>
    <t>4-6</t>
  </si>
  <si>
    <t>6-8</t>
  </si>
  <si>
    <t>SIPEN</t>
  </si>
  <si>
    <t>8-10</t>
  </si>
  <si>
    <t>10-15</t>
  </si>
  <si>
    <t>Masculino</t>
  </si>
  <si>
    <t>15 y más</t>
  </si>
  <si>
    <t>Femenino</t>
  </si>
  <si>
    <t>Rentabilidad SVDS</t>
  </si>
  <si>
    <t xml:space="preserve"> Afiliados SRL por Grupos de Edad según Sexo del Afiliado. </t>
  </si>
  <si>
    <t>Nominal CCI</t>
  </si>
  <si>
    <t xml:space="preserve"> TOTAL </t>
  </si>
  <si>
    <t>% promedio del sistema</t>
  </si>
  <si>
    <t>IPC</t>
  </si>
  <si>
    <t xml:space="preserve">15-19   </t>
  </si>
  <si>
    <t>SISALRIL</t>
  </si>
  <si>
    <t xml:space="preserve">20-24   </t>
  </si>
  <si>
    <t xml:space="preserve"> Rango de Número de Empleados.</t>
  </si>
  <si>
    <t>Traspasos</t>
  </si>
  <si>
    <t xml:space="preserve">25-29   </t>
  </si>
  <si>
    <t xml:space="preserve">Personas trabajadoras cotizantes por ragno de trabajadores en la empresas y </t>
  </si>
  <si>
    <t xml:space="preserve">30-34   </t>
  </si>
  <si>
    <t>Mes</t>
  </si>
  <si>
    <t>Empresa</t>
  </si>
  <si>
    <t xml:space="preserve">Empleados </t>
  </si>
  <si>
    <t>Pensiones SVDS</t>
  </si>
  <si>
    <t xml:space="preserve">35-39   </t>
  </si>
  <si>
    <t xml:space="preserve">Discapacidad </t>
  </si>
  <si>
    <t xml:space="preserve">40-44   </t>
  </si>
  <si>
    <t>1-10</t>
  </si>
  <si>
    <t xml:space="preserve">Sobrevivencia </t>
  </si>
  <si>
    <t xml:space="preserve">45-49   </t>
  </si>
  <si>
    <t>11-50</t>
  </si>
  <si>
    <t xml:space="preserve">Retiro Programado </t>
  </si>
  <si>
    <t xml:space="preserve">50-54   </t>
  </si>
  <si>
    <t>51-150</t>
  </si>
  <si>
    <t>Pensiones Solidadrias</t>
  </si>
  <si>
    <t xml:space="preserve">55-59   </t>
  </si>
  <si>
    <t>151-300</t>
  </si>
  <si>
    <t xml:space="preserve">Pensión </t>
  </si>
  <si>
    <t xml:space="preserve">60-64   </t>
  </si>
  <si>
    <t>301-600</t>
  </si>
  <si>
    <t>Fondo estimado</t>
  </si>
  <si>
    <t xml:space="preserve">65-69   </t>
  </si>
  <si>
    <t>601-1,800</t>
  </si>
  <si>
    <t xml:space="preserve">Patrimonio </t>
  </si>
  <si>
    <t xml:space="preserve">70-74   </t>
  </si>
  <si>
    <t>Más de 1,800</t>
  </si>
  <si>
    <t xml:space="preserve">75-79   </t>
  </si>
  <si>
    <t xml:space="preserve">80-84   </t>
  </si>
  <si>
    <t>85 y Mas</t>
  </si>
  <si>
    <t>No Espec.</t>
  </si>
  <si>
    <t>ENFT formal</t>
  </si>
  <si>
    <t>ENFT informal</t>
  </si>
  <si>
    <t>Población en Edad de Trabajar (PET)</t>
  </si>
  <si>
    <t>Fuerza de Trabajo PEA</t>
  </si>
  <si>
    <t>PEA- Hombre</t>
  </si>
  <si>
    <t>PEA- Mujer</t>
  </si>
  <si>
    <t>Dispersado ARS</t>
  </si>
  <si>
    <t>SVDS-DISPERSION</t>
  </si>
  <si>
    <t xml:space="preserve">SVDS_Pago por Entidades </t>
  </si>
  <si>
    <t>No.</t>
  </si>
  <si>
    <t>ARS</t>
  </si>
  <si>
    <t xml:space="preserve"> CCI</t>
  </si>
  <si>
    <t xml:space="preserve">AFP Popular </t>
  </si>
  <si>
    <t>Primera ARS de Humano</t>
  </si>
  <si>
    <t>Reparto</t>
  </si>
  <si>
    <t>Scotia Crecer AFP</t>
  </si>
  <si>
    <t>SENASA RC</t>
  </si>
  <si>
    <t>TSS-INABIMA</t>
  </si>
  <si>
    <t>AFP Siembra</t>
  </si>
  <si>
    <t>MAPFRE Salud ARS (Palic Salud)</t>
  </si>
  <si>
    <t>Seguro Vida</t>
  </si>
  <si>
    <t>AFP Reservas</t>
  </si>
  <si>
    <t>Universal</t>
  </si>
  <si>
    <t>Autoseguro IDSS</t>
  </si>
  <si>
    <t>Fondo INABIMA</t>
  </si>
  <si>
    <t>SEMMA</t>
  </si>
  <si>
    <t>Comisión AFP</t>
  </si>
  <si>
    <t>Ministerio de Hacienda</t>
  </si>
  <si>
    <t>Futuro</t>
  </si>
  <si>
    <t>Comisión SIPEN</t>
  </si>
  <si>
    <t>AFP Atlántico</t>
  </si>
  <si>
    <t>Salud Segura</t>
  </si>
  <si>
    <t xml:space="preserve"> FSS</t>
  </si>
  <si>
    <t>Comisión TSS</t>
  </si>
  <si>
    <t>Serv. de Igualas Méd. Dr. Abel G.</t>
  </si>
  <si>
    <t>Dr. Yunen</t>
  </si>
  <si>
    <t>Comisión DIDA</t>
  </si>
  <si>
    <t>AFP JMMB BDI, SA</t>
  </si>
  <si>
    <t>Renacer</t>
  </si>
  <si>
    <t>AFP Romana</t>
  </si>
  <si>
    <t xml:space="preserve">Monumental </t>
  </si>
  <si>
    <t>Asoc. de Profesionales de la Salud</t>
  </si>
  <si>
    <t>Patrimonio por Fondo</t>
  </si>
  <si>
    <t>Autoseguro (IDSS)</t>
  </si>
  <si>
    <t>Grupo Med. Asociado</t>
  </si>
  <si>
    <t>Fondos</t>
  </si>
  <si>
    <t>SFS-DISPERSION</t>
  </si>
  <si>
    <t>Fondo BC</t>
  </si>
  <si>
    <t>Adm. Serv. Médicos Amor y Paz</t>
  </si>
  <si>
    <t>Cuentas de Capitalización Individual</t>
  </si>
  <si>
    <t>Cuidado de la Salud + ADA</t>
  </si>
  <si>
    <t>Fondo BR</t>
  </si>
  <si>
    <t>Reservas</t>
  </si>
  <si>
    <t>Fondo de 
Solidaridad Social</t>
  </si>
  <si>
    <t xml:space="preserve">FONAMAT </t>
  </si>
  <si>
    <t>AFP LEON</t>
  </si>
  <si>
    <t>METASALUD</t>
  </si>
  <si>
    <t>Fondos de Reparto Individualizado*</t>
  </si>
  <si>
    <t xml:space="preserve">Subsidios </t>
  </si>
  <si>
    <t>AFP CARIBALICO</t>
  </si>
  <si>
    <t>Serv. Dominicano de Salud</t>
  </si>
  <si>
    <t>Fondos Complementarios</t>
  </si>
  <si>
    <t>Comisión SISALRIL</t>
  </si>
  <si>
    <t>Totales Generales</t>
  </si>
  <si>
    <t>CMD</t>
  </si>
  <si>
    <t>INABIMA</t>
  </si>
  <si>
    <t>Estancias Infantiles (EI)</t>
  </si>
  <si>
    <t>La Colonial</t>
  </si>
  <si>
    <t>Pago de CONDEI</t>
  </si>
  <si>
    <t>ASISTANET (Constitución)</t>
  </si>
  <si>
    <t>Totales</t>
  </si>
  <si>
    <t xml:space="preserve">Plan Salud </t>
  </si>
  <si>
    <t>SRL-DISPERSION</t>
  </si>
  <si>
    <t>FFAA</t>
  </si>
  <si>
    <t>ISSPOL</t>
  </si>
  <si>
    <t>SFS-Pensionados Hacienda</t>
  </si>
  <si>
    <t>IGMAM</t>
  </si>
  <si>
    <t>SFS-Pensionados Policia Nacional</t>
  </si>
  <si>
    <t>Fondos de Solidaridad FSS (SRL)</t>
  </si>
  <si>
    <t>SEMUNASED</t>
  </si>
  <si>
    <t>SFS-Pensionados S. Salud</t>
  </si>
  <si>
    <t>Galeno</t>
  </si>
  <si>
    <t>SFS-Pensionados FFAA</t>
  </si>
  <si>
    <t xml:space="preserve">BMI </t>
  </si>
  <si>
    <t>SFS-Pensionados Estado</t>
  </si>
  <si>
    <t>UCEMED</t>
  </si>
  <si>
    <t>Plamedin</t>
  </si>
  <si>
    <t xml:space="preserve">  cateroria de riesgos SRL</t>
  </si>
  <si>
    <r>
      <t xml:space="preserve"> Afiliados S</t>
    </r>
    <r>
      <rPr>
        <b/>
        <sz val="26"/>
        <color rgb="FFFF0000"/>
        <rFont val="Calibri"/>
        <family val="2"/>
        <scheme val="minor"/>
      </rPr>
      <t>FS</t>
    </r>
    <r>
      <rPr>
        <b/>
        <sz val="26"/>
        <color theme="0"/>
        <rFont val="Calibri"/>
        <family val="2"/>
        <scheme val="minor"/>
      </rPr>
      <t xml:space="preserve"> por Grupos de Edad según Sexo del Afiliado. </t>
    </r>
  </si>
  <si>
    <t xml:space="preserve">Categoria  </t>
  </si>
  <si>
    <t>I</t>
  </si>
  <si>
    <t>0-4</t>
  </si>
  <si>
    <t>II</t>
  </si>
  <si>
    <t>5-9</t>
  </si>
  <si>
    <t>III</t>
  </si>
  <si>
    <t>10-14</t>
  </si>
  <si>
    <t>IV</t>
  </si>
  <si>
    <t>15-19</t>
  </si>
  <si>
    <t>60-64</t>
  </si>
  <si>
    <t>65-69</t>
  </si>
  <si>
    <t>70-74</t>
  </si>
  <si>
    <t>75-79</t>
  </si>
  <si>
    <t>80-84</t>
  </si>
  <si>
    <t>85 y mas</t>
  </si>
  <si>
    <t xml:space="preserve"> Afiliados SFS -RC por Grupos de Edad según Sexo del Afiliado. </t>
  </si>
  <si>
    <t xml:space="preserve"> Afiliados SFS-RS por Grupos de Edad según Sexo del Afiliado. </t>
  </si>
  <si>
    <t xml:space="preserve"> Afiliados SFS-RET por Grupos de Edad según Sexo del Afiliado. </t>
  </si>
  <si>
    <t>El Sistema Dominicano de Seguridad Social (SDSS) ha evolucionado a lo largo de los años, consolidándose como un pilar fundamental para la protección social en la República Dominicana. A continuación, se presenta una línea de tiempo destacando los hitos más importantes en su desarrollo:</t>
  </si>
  <si>
    <t>El Sistema Dominicano de Seguridad Social (SDSS) está estructurado en varios regímenes y seguros diseñados para proporcionar una cobertura integral a todos los afiliados. Estos regímenes y seguros están diseñados para cubrir diferentes riesgos sociales y económicos, asegurando así una protección efectiva y equitativa para todos los ciudadanos. A continuación, se describen los principales regímenes y seguros del SDSS:</t>
  </si>
  <si>
    <t>Cada uno de estos regímenes y seguros está diseñado para garantizar que los afiliados del SDSS tengan acceso a servicios esenciales que promuevan su bienestar y seguridad. Los beneficios incluidos en estos regimenes estan detallados a continuacion:</t>
  </si>
  <si>
    <r>
      <t xml:space="preserve">La estructura organizativa del </t>
    </r>
    <r>
      <rPr>
        <b/>
        <sz val="14"/>
        <color theme="1"/>
        <rFont val="Arial"/>
        <family val="2"/>
      </rPr>
      <t xml:space="preserve">SDSS </t>
    </r>
    <r>
      <rPr>
        <sz val="14"/>
        <color theme="1"/>
        <rFont val="Arial"/>
        <family val="2"/>
      </rPr>
      <t>incluye varias entidades clave, cada una con funciones específicas que contribuyen al logro de los objetivos del sistema:</t>
    </r>
  </si>
  <si>
    <t>La gobernanza del CNSS se fortalece a través de una estructura de toma de decisiones que incluye una Mesa del Consejo. Esta mesa es un comité ejecutivo compuesto por representantes clave de diferentes sectores, incluyendo el gobierno, empleadores, trabajadores, y otros actores relevantes. La Mesa del Consejo se encarga de la dirección estratégica del sistema, revisando y aprobando políticas, presupuestos y otras decisiones cruciales que afectan el funcionamiento del SDSS:</t>
  </si>
  <si>
    <r>
      <rPr>
        <b/>
        <sz val="24"/>
        <color theme="1"/>
        <rFont val="Arial"/>
        <family val="2"/>
      </rPr>
      <t xml:space="preserve">El Seguro Familiar de Salud.
</t>
    </r>
    <r>
      <rPr>
        <sz val="24"/>
        <color theme="1"/>
        <rFont val="Arial"/>
        <family val="2"/>
      </rPr>
      <t xml:space="preserve">Comprende la promoción de la salud, la prevención y el tratamiento de las enfermedades, la rehabilitación del enfermo, el embarazo, el parto y sus consecuencias. No comprende los tratamientos derivados de accidentes de tránsito, ni los accidentes de trabajo y las enfermedades profesionales, los cuales estarán cubiertos por la ley 4117, sobre Seguro Obligatorio de Vehículos de Motor y por el Seguro de Riesgos Laborales respectivamente.
De acuerdo al artículo 120  de la Ley 87-01 el Sistema Dominicano de Seguridad Social (SDSS) garantiza la libre elección familiar de la Administradora de Riesgos de Salud (ARS) y/o PSS de su preferencia. La selección que hace el afiliado titular es válida para todos sus dependientes.  Los afiliados pueden realizar cambios una vez por año, con un preaviso de 30 días. 
</t>
    </r>
    <r>
      <rPr>
        <b/>
        <sz val="24"/>
        <color theme="1"/>
        <rFont val="Arial"/>
        <family val="2"/>
      </rPr>
      <t>Art. 123.- Son Beneficiarios del Seguro Familiar de Salud del Régimen Contributivo:</t>
    </r>
    <r>
      <rPr>
        <sz val="24"/>
        <color theme="1"/>
        <rFont val="Arial"/>
        <family val="2"/>
      </rPr>
      <t xml:space="preserve">
a) El trabajador afiliado;
b) El pensionado del Régimen Contributivo, independientemente de su edad y estado de salud;
c) El cónyuge del afiliado y del pensionado o, a falta de éste el compañero de vida con quien haya mantenido
una vida marital durante los tres años anteriores a su inscripción, o haya procreado hijos, siempre que ambos no tengan impedimento legal para el matrimonio;
d) Los hijos menores de 18 años del afiliado;
e) Los hijos del afiliado hasta 21 años cuando sean estudiantes;
f ) Los hijos discapacitados, independientemente de su edad, que dependan del afiliado o del pensionado.
</t>
    </r>
    <r>
      <rPr>
        <b/>
        <sz val="24"/>
        <color theme="1"/>
        <rFont val="Arial"/>
        <family val="2"/>
      </rPr>
      <t>Párrafo I.- En forma complementaria, podrán incluir a otros familiares que dependan del afiliado o pensionado, siempre que el afiliado cubra el costo de su protección.</t>
    </r>
    <r>
      <rPr>
        <sz val="24"/>
        <color theme="1"/>
        <rFont val="Arial"/>
        <family val="2"/>
      </rPr>
      <t xml:space="preserve"> 
</t>
    </r>
    <r>
      <rPr>
        <b/>
        <sz val="24"/>
        <color theme="1"/>
        <rFont val="Arial"/>
        <family val="2"/>
      </rPr>
      <t xml:space="preserve">Art. 124 </t>
    </r>
    <r>
      <rPr>
        <sz val="24"/>
        <color theme="1"/>
        <rFont val="Arial"/>
        <family val="2"/>
      </rPr>
      <t xml:space="preserve">y Reglamento sobre Aspectos Generales de Afiliación al Seguro Familiar de Salud del Régimen Contributivo; 
</t>
    </r>
    <r>
      <rPr>
        <b/>
        <sz val="24"/>
        <color theme="1"/>
        <rFont val="Arial"/>
        <family val="2"/>
      </rPr>
      <t xml:space="preserve">Art. 14.- </t>
    </r>
    <r>
      <rPr>
        <sz val="24"/>
        <color theme="1"/>
        <rFont val="Arial"/>
        <family val="2"/>
      </rPr>
      <t xml:space="preserve"> Conservación Temporal del Derecho a Servicios de Salud. En virtud de las disposiciones del artículo 124 de la Ley 87-01, cuando el afiliado quede privado de un trabajo remunerado solicitará una evaluación de su situación, a fin de determinar en cuál de los otros regímenes califica. Durante sesenta (60) días conservará, junto a sus dependientes, el derecho a prestaciones de salud en especie, sin disfrute de prestaciones en dinero.
</t>
    </r>
    <r>
      <rPr>
        <b/>
        <sz val="24"/>
        <color theme="1"/>
        <rFont val="Arial"/>
        <family val="2"/>
      </rPr>
      <t>Reglamento sobre Aspectos Generales de Afiliación al Seguro Familiar de Salud del Régimen Contributivo - Art. 13.</t>
    </r>
    <r>
      <rPr>
        <sz val="24"/>
        <color theme="1"/>
        <rFont val="Arial"/>
        <family val="2"/>
      </rPr>
      <t xml:space="preserve">
Definición del afiliado titular cuando los dos cónyuges cotizan al SFS.- Cuando los dos cónyuges o compañeros de vida son afiliados cotizantes en el SFS, solo uno de ellos podrá constituirse en afiliado titular y deberán estar afiliados a la misma ARS/SENASA. El otro cónyuge o compañero de vida pasará a formar parte del núcleo familiar  como dependiente de aquel que haya sido elegido por ellos como afiliado titular.</t>
    </r>
  </si>
  <si>
    <r>
      <rPr>
        <b/>
        <sz val="28"/>
        <color theme="1"/>
        <rFont val="Arial"/>
        <family val="2"/>
      </rPr>
      <t xml:space="preserve">Art. 125  Serán beneficiarios del Seguro Familiar de Salud del Régimen Subsidiado:
</t>
    </r>
    <r>
      <rPr>
        <sz val="28"/>
        <color theme="1"/>
        <rFont val="Arial"/>
        <family val="2"/>
      </rPr>
      <t xml:space="preserve">
a) Los desempleados, urbanos y rurales, así como sus familiares;
b) Los discapacitados, urbanos y rurales, siempre que no dependan económicamente de un padre o tutor afiliado a otro régimen y tengan derecho a ser protegido en otro régimen;
c) Los indigentes, urbanos y rurales, así como sus familiares, bajo las modalidades solidarias que establecerá el Poder Ejecutivo a propuesta del Consejo Nacional de Seguridad Social.
</t>
    </r>
    <r>
      <rPr>
        <b/>
        <sz val="28"/>
        <color theme="1"/>
        <rFont val="Arial"/>
        <family val="2"/>
      </rPr>
      <t xml:space="preserve">
Art. 126.- Beneficiarios del Régimen Contributivo Subsidiado serán Beneficiarios del Seguro Familiar de Salud del Régimen Contributivo Subsidiado:
</t>
    </r>
    <r>
      <rPr>
        <sz val="28"/>
        <color theme="1"/>
        <rFont val="Arial"/>
        <family val="2"/>
      </rPr>
      <t xml:space="preserve">
a) Los profesionales y técnicos que trabajan en forma independiente, así como sus familiares;
b) Los trabajadores por cuenta propia, urbanos y rurales, así como sus familiares;
c) Los trabajadores a domicilio, así como sus familiares;
d) Los jubilados y pensionados del Régimen Contributivo Subsidiado. (Este régimen aun no se ha implementado)
</t>
    </r>
    <r>
      <rPr>
        <b/>
        <sz val="28"/>
        <color theme="1"/>
        <rFont val="Arial"/>
        <family val="2"/>
      </rPr>
      <t xml:space="preserve">Régimen Especial Transitorio:
</t>
    </r>
    <r>
      <rPr>
        <sz val="28"/>
        <color theme="1"/>
        <rFont val="Arial"/>
        <family val="2"/>
      </rPr>
      <t xml:space="preserve">
Corresponde a los Pensionados y Jubilados que reciben su pensión a través del Ministerio de Hacienda, que al mes de febrero de 2009 estuvieron oficialmente inscritos en la base de datos de dicha institución y no están acogidos a ningún otro régimen de financiamiento del SDSS.  En cumplimiento del Decreto 342-09 del Poder Ejecutivo dichos pensionados  tienen derecho a afiliarse en las ARS SENASA, SEMMA o Salud Segura.  
</t>
    </r>
    <r>
      <rPr>
        <b/>
        <sz val="28"/>
        <color theme="1"/>
        <rFont val="Arial"/>
        <family val="2"/>
      </rPr>
      <t xml:space="preserve">
Pago de Cápitas por los Afiliados al SFS (Cobertura de Afiliación)</t>
    </r>
    <r>
      <rPr>
        <sz val="28"/>
        <color theme="1"/>
        <rFont val="Arial"/>
        <family val="2"/>
      </rPr>
      <t xml:space="preserve">
La Tesorería de Seguridad Social realiza el pago a las Administradoras de Riesgos de Salud  por el Plan Básico de Salud  en base a un per cápita establecido por afiliado, lo que le da el derecho a cobertura . Esa Cobertura de Afiliación  en un período determinado puede contener pagos de Cápitas atrasados,  de igual forma pagos correspondientes a ese período corriente pueden ser efectuados en fechas posteriores, ya sea porque el empleador no transfirió su pago de notificación  o lo hizo de manera tardía, además puede contener  el pago de Cápitas de  Conservación Temporal del Derecho a Servicios de Salud, de los afiliados que han quedado privado de un trabajo remunerado y que mantienen el derecho a prestaciones en especie por 60 días,  en virtud de las disposiciones del artículo 124 de la Ley 87-01. 
Por último es importante aclarar que  la cantidad de afiliados titulares  del Seguro Familiar de Salud , los afiliados  cotizantes del Seguro de Vejez, Discapacidad y Sobrevivencia y los del Seguro de Riesgos  Laborales  del Régimen Contributivo , que en principio pudieran coincidir, con regularidad muestran   algunas diferencias debido a los siguientes aspectos:   
a)   De acuerdo al Art. 13. del Reglamento sobre Aspectos Generales de Afiliación al Seguro Familiar de Salud del Régimen Contributivo , cuando los dos cónyuges o compañeros de vida son afiliados cotizantes en el SFS, solo uno de ellos podrá constituirse en afiliado titular y deberán estar afiliados a la misma ARS/SENASA. El otro cónyuge o compañero de vida pasará a formar parte del núcleo familiar de aquel que haya sido elegido por ellos como afiliado titular, por tanto el trabajador afiliado que en el SFS pasa a ser dependiente cotizante , en el SVDS y SRL es afiliado cotizante.      
 b) El Reglamento sobre el Seguro de Riesgos Laborales, en su Art. 14 establece que dicho reglamento  será aplicado a todos los empleadores  que tengan dos o más trabajadores , incluyendo a los familiares del empleador que estén en la nómina de la empresa (aunque muchas empresa con un solo empleado están afiliadas. 
 c) Como solo existe una Administradora de Riesgos Laborales, cuando el empleador registra la nómina, los trabajadores son afiliados inmediatamente sin embargo en el caso del SVDS si el trabajador afiliado no ha escogido  una AFP y el empleador págala cotización esta queda pendiente por individualizar hasta el trabajador elija una o se le asigne de manera automática.                                                            
</t>
    </r>
  </si>
  <si>
    <t>Seguro Familiar de Salud  
Evolución de Afiliación del SFS a la Población Nacional</t>
  </si>
  <si>
    <t>Años</t>
  </si>
  <si>
    <t>Afiliación SFS</t>
  </si>
  <si>
    <t>Variación Porcentual Anual de la Poblacaion Afiliada</t>
  </si>
  <si>
    <t>Población Nacional estimada</t>
  </si>
  <si>
    <t xml:space="preserve"> Evolucion del % Población Total Afiliada al  SFS</t>
  </si>
  <si>
    <t>Tasa de Crecimiento Anual</t>
  </si>
  <si>
    <t>2008</t>
  </si>
  <si>
    <t>2009</t>
  </si>
  <si>
    <t>2010</t>
  </si>
  <si>
    <t>2011</t>
  </si>
  <si>
    <t>2012</t>
  </si>
  <si>
    <t>2013</t>
  </si>
  <si>
    <t>2014</t>
  </si>
  <si>
    <t>2015</t>
  </si>
  <si>
    <t>2016</t>
  </si>
  <si>
    <t>2017</t>
  </si>
  <si>
    <t>2018</t>
  </si>
  <si>
    <t>2019</t>
  </si>
  <si>
    <t>2020</t>
  </si>
  <si>
    <t>2021</t>
  </si>
  <si>
    <t>2022</t>
  </si>
  <si>
    <r>
      <rPr>
        <b/>
        <sz val="22"/>
        <color theme="1"/>
        <rFont val="Arial"/>
        <family val="2"/>
      </rPr>
      <t xml:space="preserve">Fuente: </t>
    </r>
    <r>
      <rPr>
        <sz val="22"/>
        <color theme="1"/>
        <rFont val="Arial"/>
        <family val="2"/>
      </rPr>
      <t xml:space="preserve">ONE,  SISALRIL.
</t>
    </r>
    <r>
      <rPr>
        <b/>
        <sz val="22"/>
        <color theme="1"/>
        <rFont val="Arial"/>
        <family val="2"/>
      </rPr>
      <t xml:space="preserve">Nota: </t>
    </r>
    <r>
      <rPr>
        <sz val="22"/>
        <color theme="1"/>
        <rFont val="Arial"/>
        <family val="2"/>
      </rPr>
      <t>La Población Nacional  total estimada,  fue ajustada por la publicación de la Oficina Nacional de Estadísticas (ONE): "Estimaciones y Proyecciones de Población",  basada en el censo 2010.  Estos datos serán actualizados una vez que la ONE publique los nuevos datos proyectados.</t>
    </r>
  </si>
  <si>
    <t>Seguro Familiar de Salud del Sistema Dominicano de Seguridad Social
Afiliación  al Seguro Familiar de Salud por Regímenes de Financiamiento</t>
  </si>
  <si>
    <t>Mes / Año</t>
  </si>
  <si>
    <t>Afiliación  RC</t>
  </si>
  <si>
    <t>Afiliación RS</t>
  </si>
  <si>
    <t xml:space="preserve">Total </t>
  </si>
  <si>
    <t xml:space="preserve">%  RC </t>
  </si>
  <si>
    <t xml:space="preserve">%   RS </t>
  </si>
  <si>
    <t xml:space="preserve">%Pensionados </t>
  </si>
  <si>
    <t>Dic. 2008</t>
  </si>
  <si>
    <t>Dic. 2009</t>
  </si>
  <si>
    <t>Dic. 2010</t>
  </si>
  <si>
    <t>Dic. 2011</t>
  </si>
  <si>
    <t>Dic. 2012</t>
  </si>
  <si>
    <t>Dic. 2013</t>
  </si>
  <si>
    <t>Dic. 2014</t>
  </si>
  <si>
    <t>Dic. 2015</t>
  </si>
  <si>
    <t>Dic. 2016</t>
  </si>
  <si>
    <t>Dic. 2017</t>
  </si>
  <si>
    <t>Dic.2018</t>
  </si>
  <si>
    <t>Dic.2019</t>
  </si>
  <si>
    <t>Dic.2020</t>
  </si>
  <si>
    <t>Dic.2021</t>
  </si>
  <si>
    <t>Dic.2022</t>
  </si>
  <si>
    <t>Dic.2023</t>
  </si>
  <si>
    <t>Dic. 2024</t>
  </si>
  <si>
    <t>Dic. 2025</t>
  </si>
  <si>
    <r>
      <rPr>
        <b/>
        <sz val="11"/>
        <color theme="1"/>
        <rFont val="Calibri"/>
        <family val="2"/>
        <scheme val="minor"/>
      </rPr>
      <t xml:space="preserve">Fuente: </t>
    </r>
    <r>
      <rPr>
        <sz val="11"/>
        <color theme="1"/>
        <rFont val="Calibri"/>
        <family val="2"/>
        <scheme val="minor"/>
      </rPr>
      <t xml:space="preserve">Superintendencia de Salud y Riesgos Laborales (SISALRIL). </t>
    </r>
  </si>
  <si>
    <t xml:space="preserve">Seguro Familiar de Salud  del Sistema Dominicano de Seguridad Social
Evolucon de la Afiliación al Seguro Familiar de Salud por Sexo </t>
  </si>
  <si>
    <t>Se</t>
  </si>
  <si>
    <t>RS-Hombres</t>
  </si>
  <si>
    <t>RS-Mujeres</t>
  </si>
  <si>
    <t xml:space="preserve">RC-Hombres </t>
  </si>
  <si>
    <t>RC-Mujeres</t>
  </si>
  <si>
    <t xml:space="preserve">RET-Hombres </t>
  </si>
  <si>
    <t>RET- Mujeres</t>
  </si>
  <si>
    <t xml:space="preserve">SFS-Hombres </t>
  </si>
  <si>
    <t xml:space="preserve">SFS-Mujeres  </t>
  </si>
  <si>
    <t xml:space="preserve">SFS-Total </t>
  </si>
  <si>
    <t>Indice de Masculinidad (IM) del  RC</t>
  </si>
  <si>
    <t>Indice de Femenidad  (IF)
RC</t>
  </si>
  <si>
    <t>Indice de Feminidad (IF) RS</t>
  </si>
  <si>
    <t>% Mujeres SFS</t>
  </si>
  <si>
    <t>% Hombres SFS</t>
  </si>
  <si>
    <t>Dic. 2007</t>
  </si>
  <si>
    <r>
      <rPr>
        <b/>
        <sz val="14"/>
        <color theme="1"/>
        <rFont val="Calibri"/>
        <family val="2"/>
        <scheme val="minor"/>
      </rPr>
      <t>Fuente:</t>
    </r>
    <r>
      <rPr>
        <sz val="14"/>
        <color theme="1"/>
        <rFont val="Calibri"/>
        <family val="2"/>
        <scheme val="minor"/>
      </rPr>
      <t xml:space="preserve"> Superintendencia de Salud y Riesgos Laborales (SISALRIL).  En la desagregación del total de afiliados al RC al SFS, no están incluidos los planes Salud para Pensionados y Jubilados, ya que estos no lo disponemos desagregados por sexo.</t>
    </r>
  </si>
  <si>
    <t>Seguro Familiar de Salud (SFS) 
Ditribución de la Afiliación al SFS por Grupo de Edad y Género</t>
  </si>
  <si>
    <t>Grupo</t>
  </si>
  <si>
    <t xml:space="preserve">Afiliados SFS  </t>
  </si>
  <si>
    <t xml:space="preserve"> % Hombres</t>
  </si>
  <si>
    <t xml:space="preserve"> %  Mujeres</t>
  </si>
  <si>
    <t>85 y más</t>
  </si>
  <si>
    <t>Grupo Etario</t>
  </si>
  <si>
    <t>Seguro Familiar de Salud (SFS)
Ditribución de la Afiliación al SFS por Región Geográfica y Región de Salud</t>
  </si>
  <si>
    <t>Región Geográfica</t>
  </si>
  <si>
    <t>Distrito Nacional</t>
  </si>
  <si>
    <t>Este</t>
  </si>
  <si>
    <t>Norte</t>
  </si>
  <si>
    <t>Sur</t>
  </si>
  <si>
    <t>Sin especificar</t>
  </si>
  <si>
    <t xml:space="preserve">Región de Salud </t>
  </si>
  <si>
    <t>Santo Domingo</t>
  </si>
  <si>
    <t>Norcentral</t>
  </si>
  <si>
    <t>Nordeste</t>
  </si>
  <si>
    <t>Cibao Occidental</t>
  </si>
  <si>
    <t>Cibao Central</t>
  </si>
  <si>
    <t>Valdesia</t>
  </si>
  <si>
    <t>Enriquillo</t>
  </si>
  <si>
    <t>El Valle</t>
  </si>
  <si>
    <t>Seguro Familiar de Salud (SFS)
Población Afiliada en el Seguro Familiar de Salud y en Planes  Especiales de Salud para Pensionados
y Jubilados por Provincia</t>
  </si>
  <si>
    <t>ID</t>
  </si>
  <si>
    <t>Provincias</t>
  </si>
  <si>
    <t>% Provincia</t>
  </si>
  <si>
    <t>1</t>
  </si>
  <si>
    <t>2</t>
  </si>
  <si>
    <t>No Especificada</t>
  </si>
  <si>
    <t>3</t>
  </si>
  <si>
    <t>4</t>
  </si>
  <si>
    <t>Santiago</t>
  </si>
  <si>
    <t>5</t>
  </si>
  <si>
    <t>San jose de Ocoa</t>
  </si>
  <si>
    <t>6</t>
  </si>
  <si>
    <t>La vega</t>
  </si>
  <si>
    <t>7</t>
  </si>
  <si>
    <t>Duarte</t>
  </si>
  <si>
    <t>8</t>
  </si>
  <si>
    <t>Puerto Plata</t>
  </si>
  <si>
    <t>9</t>
  </si>
  <si>
    <t>Elias Piña</t>
  </si>
  <si>
    <t>10</t>
  </si>
  <si>
    <t>San Pedro de Macorís</t>
  </si>
  <si>
    <t>11</t>
  </si>
  <si>
    <t>La Romana</t>
  </si>
  <si>
    <t>12</t>
  </si>
  <si>
    <t>Azua</t>
  </si>
  <si>
    <t>13</t>
  </si>
  <si>
    <t>La Altagracia</t>
  </si>
  <si>
    <t>14</t>
  </si>
  <si>
    <t>Espaillat</t>
  </si>
  <si>
    <t>15</t>
  </si>
  <si>
    <t>Monte Plata</t>
  </si>
  <si>
    <t>16</t>
  </si>
  <si>
    <t>Barahona</t>
  </si>
  <si>
    <t>17</t>
  </si>
  <si>
    <t>Sanchez Ramirez</t>
  </si>
  <si>
    <t>18</t>
  </si>
  <si>
    <t>Peravia</t>
  </si>
  <si>
    <t>19</t>
  </si>
  <si>
    <t>Monseñor Nouel</t>
  </si>
  <si>
    <t>20</t>
  </si>
  <si>
    <t>Valverde</t>
  </si>
  <si>
    <t>21</t>
  </si>
  <si>
    <t>Maria Trinidad Sanchez</t>
  </si>
  <si>
    <t>22</t>
  </si>
  <si>
    <t>Independencia</t>
  </si>
  <si>
    <t>23</t>
  </si>
  <si>
    <t>Hermanas Mirabal</t>
  </si>
  <si>
    <t>24</t>
  </si>
  <si>
    <t>Bahoruco</t>
  </si>
  <si>
    <t>25</t>
  </si>
  <si>
    <t>Montecristi</t>
  </si>
  <si>
    <t>26</t>
  </si>
  <si>
    <t>Samana</t>
  </si>
  <si>
    <t>27</t>
  </si>
  <si>
    <t>Hato Mayor del Rey</t>
  </si>
  <si>
    <t>28</t>
  </si>
  <si>
    <t>El Seybo</t>
  </si>
  <si>
    <t>29</t>
  </si>
  <si>
    <t>San Cristóbal</t>
  </si>
  <si>
    <t>30</t>
  </si>
  <si>
    <t>Santiago Rodriguez</t>
  </si>
  <si>
    <t>31</t>
  </si>
  <si>
    <t>Dajabon</t>
  </si>
  <si>
    <t>32</t>
  </si>
  <si>
    <t>San Juan de la Maguana</t>
  </si>
  <si>
    <t>33</t>
  </si>
  <si>
    <t>Pedernales</t>
  </si>
  <si>
    <t>Seguro Familiar de Salud (SFS) del Régimen Contributivo (RC)  
Afiliación  Anual  por Tipo al  SFS del  RC</t>
  </si>
  <si>
    <t>Afiliados Titulares RC</t>
  </si>
  <si>
    <t>Dependientes  Totales RC</t>
  </si>
  <si>
    <t>Depend.  Directos  RC</t>
  </si>
  <si>
    <t>Depend.  Adicionales RC</t>
  </si>
  <si>
    <t xml:space="preserve">Afiliación Total SFS RC </t>
  </si>
  <si>
    <t>%  Afiliados Titulares RC</t>
  </si>
  <si>
    <t>%  Afiliados Dep. Totales RC</t>
  </si>
  <si>
    <t>Indice de dependencia RC</t>
  </si>
  <si>
    <t>Indice de dependencia Adicionales</t>
  </si>
  <si>
    <t>Dic.2008</t>
  </si>
  <si>
    <t>Dic.2009</t>
  </si>
  <si>
    <t>Dic.2010</t>
  </si>
  <si>
    <t>Dic.2011</t>
  </si>
  <si>
    <t>Dic.2012</t>
  </si>
  <si>
    <t>Dic.2013</t>
  </si>
  <si>
    <t>Dic.2014</t>
  </si>
  <si>
    <t>Dic.2015</t>
  </si>
  <si>
    <t>Dic.2016</t>
  </si>
  <si>
    <t>Dic.2017</t>
  </si>
  <si>
    <t>Dic. 2020</t>
  </si>
  <si>
    <r>
      <t xml:space="preserve">Fuente: </t>
    </r>
    <r>
      <rPr>
        <sz val="20"/>
        <rFont val="Arial"/>
        <family val="2"/>
      </rPr>
      <t xml:space="preserve">Superintendencia de Salud y Riesgos Laborales (SISALRIL) </t>
    </r>
  </si>
  <si>
    <t>Seguro Familiar de Salud (SFS) del Régimen Contributivo (RC)  
Afiliados al Seguro Familiar de  Salud del Régimen Contributivo por Sexo y Tipo de Afiliación</t>
  </si>
  <si>
    <t>Período</t>
  </si>
  <si>
    <t>Titulares-Masc</t>
  </si>
  <si>
    <t>Dep-Dir-Masc</t>
  </si>
  <si>
    <t>Dep_Adic-Masc</t>
  </si>
  <si>
    <t>Total de Dep-Masc</t>
  </si>
  <si>
    <t>Total Masculino</t>
  </si>
  <si>
    <t>Titulares-Fem</t>
  </si>
  <si>
    <t>Dep-Dir-Fem</t>
  </si>
  <si>
    <t>Dep_Adic-Fem</t>
  </si>
  <si>
    <t>Total Dep-Fem</t>
  </si>
  <si>
    <t>Total 
Femenino</t>
  </si>
  <si>
    <t>Total Afiliados SFS RC</t>
  </si>
  <si>
    <r>
      <rPr>
        <b/>
        <sz val="18"/>
        <rFont val="Calibri"/>
        <family val="2"/>
        <scheme val="minor"/>
      </rPr>
      <t>Fuente:</t>
    </r>
    <r>
      <rPr>
        <sz val="18"/>
        <rFont val="Calibri"/>
        <family val="2"/>
        <scheme val="minor"/>
      </rPr>
      <t xml:space="preserve"> SISALRIL</t>
    </r>
  </si>
  <si>
    <t>Seguro Familiar de Salud (SFS) Régimen Contributivo (RC)
Ditribución de la Afiliación al SFS RC por Grupo de Edad y Género</t>
  </si>
  <si>
    <t>Afiliados por Grupo de Edad</t>
  </si>
  <si>
    <t>Afiliados al Seguro de Riesgo Laborales por grupo de edad y sexo.</t>
  </si>
  <si>
    <t>&gt;85</t>
  </si>
  <si>
    <t>Seguro Familiar de Salud (SFS) En el Régimen Contributivo (RC)
Ditribución de la Afiliación al SFS por Región Geográfica y Región de Salud</t>
  </si>
  <si>
    <t>0 - Santo Domingo</t>
  </si>
  <si>
    <t>II - Norcentral</t>
  </si>
  <si>
    <t>V - Este</t>
  </si>
  <si>
    <t>VIII - Cibao Central</t>
  </si>
  <si>
    <t>I - Valdesia</t>
  </si>
  <si>
    <t>VI - El Valle</t>
  </si>
  <si>
    <t>III - Nordeste</t>
  </si>
  <si>
    <t>IV - Enriquillo</t>
  </si>
  <si>
    <t>VII - Cibao Occidental</t>
  </si>
  <si>
    <t>No especificada</t>
  </si>
  <si>
    <t>Seguro Familiar de Salud (SFS) En el Régimen Contributivo (RC)
Población Afiliada en el Seguro Familiar de Salud y en Planes  Especiales de Salud para Pensionados y 
Jubilados por  Provincia</t>
  </si>
  <si>
    <t>San José de Ocoa</t>
  </si>
  <si>
    <t>Samaná</t>
  </si>
  <si>
    <t>Seguro Familiar de Salud (SFS) del Régimen Subsidiado (RS)
Afiliación del Seguro Familiar de Salud del Régimen Subsidiado por Tipo</t>
  </si>
  <si>
    <t xml:space="preserve">Afiliados Titulares </t>
  </si>
  <si>
    <t xml:space="preserve">Afiliados Dependientes </t>
  </si>
  <si>
    <t>Afiliados Totales</t>
  </si>
  <si>
    <t xml:space="preserve">% Afiliados   titulares </t>
  </si>
  <si>
    <t xml:space="preserve"> % Afiliados Dependientes</t>
  </si>
  <si>
    <t>Índice de dependencia RS</t>
  </si>
  <si>
    <t xml:space="preserve"> Dependendientes por cada 100 titulares</t>
  </si>
  <si>
    <t>Dic. 2022</t>
  </si>
  <si>
    <t>Dic. 2023</t>
  </si>
  <si>
    <r>
      <rPr>
        <b/>
        <sz val="10"/>
        <color theme="1"/>
        <rFont val="Arial"/>
        <family val="2"/>
      </rPr>
      <t>Fuente:</t>
    </r>
    <r>
      <rPr>
        <sz val="10"/>
        <color theme="1"/>
        <rFont val="Arial"/>
        <family val="2"/>
      </rPr>
      <t xml:space="preserve"> SIRALRIL</t>
    </r>
  </si>
  <si>
    <t>Seguro Familiar de Salud (SFS) del Régimen Subsidiado (RS)
Afiliados al Seguro Familiar de Salud del Régimen Subsidiado por Sexo y Tipo de Afiliación</t>
  </si>
  <si>
    <t>Titulares_Masc</t>
  </si>
  <si>
    <t>Dependientes Directos_Masc</t>
  </si>
  <si>
    <t>Titulares_Fem</t>
  </si>
  <si>
    <t>Dependientes Directos_Fem</t>
  </si>
  <si>
    <t>Total Femenino</t>
  </si>
  <si>
    <t>Total Afiliados SFS RS</t>
  </si>
  <si>
    <t>Dic.08</t>
  </si>
  <si>
    <t>Dic.09</t>
  </si>
  <si>
    <t>Dic.10</t>
  </si>
  <si>
    <t>Dic.11</t>
  </si>
  <si>
    <t>Dic.12</t>
  </si>
  <si>
    <t>Dic.13</t>
  </si>
  <si>
    <t>Dic.14</t>
  </si>
  <si>
    <t>Dic.15</t>
  </si>
  <si>
    <t>Dic.16</t>
  </si>
  <si>
    <t>Dic.17</t>
  </si>
  <si>
    <t>Dic. 18</t>
  </si>
  <si>
    <t>Dic.19</t>
  </si>
  <si>
    <t>Dic.20</t>
  </si>
  <si>
    <t>Dic.21</t>
  </si>
  <si>
    <t>Dic.22</t>
  </si>
  <si>
    <t>Dic.23</t>
  </si>
  <si>
    <t>Dic.24</t>
  </si>
  <si>
    <r>
      <rPr>
        <b/>
        <sz val="22"/>
        <color theme="1"/>
        <rFont val="Calibri"/>
        <family val="2"/>
        <scheme val="minor"/>
      </rPr>
      <t>Fuente</t>
    </r>
    <r>
      <rPr>
        <sz val="22"/>
        <color theme="1"/>
        <rFont val="Calibri"/>
        <family val="2"/>
        <scheme val="minor"/>
      </rPr>
      <t>: SISALRIL</t>
    </r>
  </si>
  <si>
    <t>Seguro Familiar de Salud (SFS) Régimen Subsidiado (RS)
Ditribución de la Afiliación al SFS RC por Grupo de Edad y Género</t>
  </si>
  <si>
    <t>Seguro Familiar de Salud (SFS) del Régimen Subsidiado (RS)
Ditribución de la Afiliación al SFS-RS por Región Geográfica y Región de Salud</t>
  </si>
  <si>
    <t>Seguro Familiar de Salud (SFS) del Régimen Subsidiado (RS)
Población Afiliada en el Seguro Familiar de Salud - RS y en Planes Especiales de
Salud para Pensionados y Jubilados por Provincia</t>
  </si>
  <si>
    <t>Sánchez Ramírez</t>
  </si>
  <si>
    <t>María Trinidad Sánchez</t>
  </si>
  <si>
    <t>Santiago Rodríguez</t>
  </si>
  <si>
    <t>Dajabón</t>
  </si>
  <si>
    <t xml:space="preserve">Régimen Especial Transitorio y Plan de Servicios de Salud para Pensionados 
Afiliación de los Regímenes Especiales de Salud para Pensionados del SFS </t>
  </si>
  <si>
    <t>De Policía Nacional
 (PN)</t>
  </si>
  <si>
    <t xml:space="preserve">Total Planes </t>
  </si>
  <si>
    <t>Total Ministerio de Hacienda y Economía</t>
  </si>
  <si>
    <t>2023</t>
  </si>
  <si>
    <t>2024</t>
  </si>
  <si>
    <r>
      <t xml:space="preserve">Fuente: SISALRIL. </t>
    </r>
    <r>
      <rPr>
        <sz val="9"/>
        <color theme="1"/>
        <rFont val="Arial"/>
        <family val="2"/>
      </rPr>
      <t>Régimen Contributivo. A partir de la Base de Datos de Dispersión. UNIPAGO. Régimen Subsidiado: A partir de la Base de Datos de Dispersión.TSS. Planes  Especiales de Salud para Pensionados y Jubilados: A partir de las Bases de Datos TSS, UNIPAGO y remitidas por las ARS.</t>
    </r>
  </si>
  <si>
    <r>
      <rPr>
        <b/>
        <sz val="9"/>
        <color theme="1"/>
        <rFont val="Arial"/>
        <family val="2"/>
      </rPr>
      <t>Notas: 1/</t>
    </r>
    <r>
      <rPr>
        <sz val="9"/>
        <color theme="1"/>
        <rFont val="Arial"/>
        <family val="2"/>
      </rPr>
      <t xml:space="preserve"> Plan de Servicios de Salud  para pensionados y jubilados que reciben sus retribuciones a través de la Dirección General de Jubilaciones y  Pensiones del Ministerio de Hacienda de la República Dominicana.</t>
    </r>
  </si>
  <si>
    <t>Seguro Familiar de Salud (SFS) Regímenes Especiales de Salud para Pensionados
Ditribución de la Afiliación por Régimen de Financiamiento y por Tipo de Afiliado</t>
  </si>
  <si>
    <t>Dependientes</t>
  </si>
  <si>
    <t>Indice de Dependencia</t>
  </si>
  <si>
    <t>Seguro Familiar de Salud (SFS) Regímenes Especiales de Salud para Pensionados
Ditribución de la Afiliación por Régimen de Financiamiento y Categoría de ARS</t>
  </si>
  <si>
    <t>Categoria de ARS</t>
  </si>
  <si>
    <t>Pública</t>
  </si>
  <si>
    <t>Privado</t>
  </si>
  <si>
    <t>Autogestión</t>
  </si>
  <si>
    <r>
      <rPr>
        <b/>
        <sz val="16"/>
        <color theme="1"/>
        <rFont val="Arial"/>
        <family val="2"/>
      </rPr>
      <t>El propósito del Seguro de Riesgos Laborales</t>
    </r>
    <r>
      <rPr>
        <sz val="16"/>
        <color theme="1"/>
        <rFont val="Arial"/>
        <family val="2"/>
      </rPr>
      <t xml:space="preserve"> es prevenir y cubrir daños ocasionados por accidentes de trabajo  y/o enfermedades profesionales. Comprenden toda lesión corporal y todo estado mórbido que el trabajador sufra con ocasión o por consecuencia del trabajo que presta por cuenta ajena . Incluye los tratamientos por accidentes de tránsito  en horas laborables y/o en la ruta hacia o desde el centro de trabajo.
</t>
    </r>
    <r>
      <rPr>
        <b/>
        <sz val="16"/>
        <color theme="1"/>
        <rFont val="Arial"/>
        <family val="2"/>
      </rPr>
      <t xml:space="preserve">
Son beneficiarios del Seguro de Riesgos Laborales:
</t>
    </r>
    <r>
      <rPr>
        <sz val="16"/>
        <color theme="1"/>
        <rFont val="Arial"/>
        <family val="2"/>
      </rPr>
      <t xml:space="preserve">
a) El(la) afiliado(a);
b) Los dependientes señalados a continuación, en caso de pensión de sobrevivencia;
c) La(el) esposa(o) del afiliado(a) y del(a) pensionado(a) o, a falta de éste(a) la(el) compañera(o) de vida con quien haya mantenido una vida marital durante los tres años anteriores a su inscripción, o haya procreado hijos, siempre que ambos no tengan impedimento legal para el matrimonio;
d) Los hijos menores de 18 años del afiliado;
e) Los hijos menores de 21 años del afiliado que sean estudiantes;
f ) Los hijos discapacitados, independientemente de su edad, que dependan del afiliado o del pensionado.
</t>
    </r>
    <r>
      <rPr>
        <b/>
        <sz val="16"/>
        <color theme="1"/>
        <rFont val="Arial"/>
        <family val="2"/>
      </rPr>
      <t>El Seguro de Riesgos Laborales cubre los siguientes eventos:</t>
    </r>
    <r>
      <rPr>
        <sz val="16"/>
        <color theme="1"/>
        <rFont val="Arial"/>
        <family val="2"/>
      </rPr>
      <t xml:space="preserve">
a) Toda lesión corporal y todo estado mórbido que el trabajador o aprendiz sufra por consecuencia del trabajo que realiza;
b) Las lesiones del trabajador durante el tiempo y en el lugar del trabajo, salvo prueba en contrario;
c) Los accidentes de trabajo ocurridos con conexión o por consecuencia de las tareas encomendadas por el empleador, aunque estas fuesen distintas de la categoría profesional del trabajador;
d) Los accidentes acaecidos en actos de salvamento y en otros de naturaleza análoga, cuando unos y otros tengan conexión con el trabajo;
e) Los accidentes de tránsito dentro de la ruta y de la jornada normal de trabajo;
f ) Las enfermedades cuya causa directa provenga del ejercicio de la profesión o el trabajo que realice una persona y que le ocasione discapacidad o muerte.
</t>
    </r>
    <r>
      <rPr>
        <b/>
        <sz val="16"/>
        <color theme="1"/>
        <rFont val="Arial"/>
        <family val="2"/>
      </rPr>
      <t xml:space="preserve">El Seguro de Riesgos Laborales garantizará las siguientes prestaciones:
</t>
    </r>
    <r>
      <rPr>
        <sz val="16"/>
        <color theme="1"/>
        <rFont val="Arial"/>
        <family val="2"/>
      </rPr>
      <t xml:space="preserve">
I. Prestaciones en especie:
a) Atención médica y asistencia odontológica;
b) Prótesis, anteojos y aparatos ortopédicos, y su reparación.
II. Prestaciones en dinero:
a) Subsidio por discapacidad temporal, cuando el riesgo del trabajo hubiese ocasionado una discapacidad temporal para trabajar conforme a lo establecido en el Código de Trabajo;
b) Indemnización por discapacidad;
c) Pensión por discapacidad.
</t>
    </r>
  </si>
  <si>
    <t>Datos Generales del Sistema Dominicano de la Seguridad Social (SDSS) 
Empresas y Empleados Afiliados Activos al SDSS por Sector</t>
  </si>
  <si>
    <t>Empresas Privadas</t>
  </si>
  <si>
    <t xml:space="preserve"> Empresas Públicas </t>
  </si>
  <si>
    <t>Empresas Públicas Centralizadas</t>
  </si>
  <si>
    <t>Empresas Pendiente en Clasificar</t>
  </si>
  <si>
    <t>Total Empresas</t>
  </si>
  <si>
    <t xml:space="preserve"> Empleados Privados</t>
  </si>
  <si>
    <t xml:space="preserve">Empleados  Públicos </t>
  </si>
  <si>
    <t>Empleados Públicos Centralizados</t>
  </si>
  <si>
    <t>Total  Empleados</t>
  </si>
  <si>
    <t>Empresas y Empleados sin claficar</t>
  </si>
  <si>
    <t>Relación Promedio Empleados / Empresas</t>
  </si>
  <si>
    <t>Dic.18</t>
  </si>
  <si>
    <r>
      <t>Fuente</t>
    </r>
    <r>
      <rPr>
        <sz val="10"/>
        <color rgb="FF000000"/>
        <rFont val="Arial"/>
        <family val="2"/>
      </rPr>
      <t xml:space="preserve">: SISALRIL.  
</t>
    </r>
    <r>
      <rPr>
        <b/>
        <sz val="10"/>
        <color rgb="FF000000"/>
        <rFont val="Arial"/>
        <family val="2"/>
      </rPr>
      <t>Nota.</t>
    </r>
    <r>
      <rPr>
        <sz val="10"/>
        <color rgb="FF000000"/>
        <rFont val="Arial"/>
        <family val="2"/>
      </rPr>
      <t xml:space="preserve"> Pendiente a clasificar empresas/empleados_incremento en la clasificación.</t>
    </r>
  </si>
  <si>
    <t>Seguro de Riesgos Laborales
Accidentabilidad Laboral de los Afiliados al SRL</t>
  </si>
  <si>
    <t>Afiliación al SRL</t>
  </si>
  <si>
    <t>Total Casos de Accid. Laborales y Enf. Prof.</t>
  </si>
  <si>
    <t>Accidentabilidad Afiliados
(No. de accidentes por cada 100,000 afiliados)</t>
  </si>
  <si>
    <t xml:space="preserve">Tasa de accidentabilidad   </t>
  </si>
  <si>
    <t>Dic. 2018</t>
  </si>
  <si>
    <t>Dic. 2019</t>
  </si>
  <si>
    <t>Dic. 2021</t>
  </si>
  <si>
    <t xml:space="preserve">Promedio de Tasa </t>
  </si>
  <si>
    <r>
      <rPr>
        <b/>
        <sz val="18"/>
        <color theme="1"/>
        <rFont val="Arial"/>
        <family val="2"/>
      </rPr>
      <t>Fuente:</t>
    </r>
    <r>
      <rPr>
        <sz val="18"/>
        <color theme="1"/>
        <rFont val="Arial"/>
        <family val="2"/>
      </rPr>
      <t xml:space="preserve">  IDOPPRILL Y  SISALRIL</t>
    </r>
  </si>
  <si>
    <t>Seguro de Riesgos Laborales
Comparativo Afiliación al SRL en Relación a la Población Ocupada en el Sector Formal</t>
  </si>
  <si>
    <t>Ocupada Sector Formal</t>
  </si>
  <si>
    <t>Afiliados  SRL</t>
  </si>
  <si>
    <t>% Crecimiento</t>
  </si>
  <si>
    <t>Seguro de Riesgos Laborales
Afiliación al SRL por Grupo de Edad y Género</t>
  </si>
  <si>
    <t>N/D</t>
  </si>
  <si>
    <t xml:space="preserve">
El sistema de pensión tiene como objetivo reemplazar la pérdida o reducción del ingreso por vejez, fallecimiento, discapacidad, cesantía en edad avanzada y sobrevivencia. Tiene una estructura mixta de beneficio que combina la constitución y el desarrollo de una cuenta personal para cada afiliado, con la solidaridad social en favor de los trabajadores y la población de ingresos bajos, en el marco de las políticas y principios de la seguridad social. En adición, permite aportes adicionales con la finalidad de obtener prestaciones complementarias. Los sistemas de pensiones establecidos mediante las leyes 1896, del 30 de diciembre de 1948, y 379 del 11 de diciembre de 1981, mantienen su vigencia para los actuales pensionados y jubilados, para los afiliados en proceso de retiro para la población que permanece en dicho sistema en conformidad con el artículo 38 de la Ley 87-01.
La afiliación del trabajador asalariado y del empleador al régimen provisional es obligatoria, única y permanente independientemente de que el beneficiario permanezca o no en actividad, ejerza dos o más trabajos de manera simultánea pase a trabajar en el sector informal, emigre del país o cambie de Administradora de Fondos de Pensiones (AFP).
El sistema previsional del Régimen Contributivo contempla las siguientes prestaciones:
a) Pensión por vejez;
b) Pensión por discapacidad, total o parcial;
c) Pensión por cesantía por edad avanzada;
d) Pensión por sobrevivencia.
Cada trabajador que ingresa al sistema está en la obligación de seleccionar su Administradora de Fondos de Pensiones,  informarlo a su empleador en un plazo establecido. Si el empleado no lo hace, el empleador tiene la obligación de inscribirlo a la AFP a la que se hayan afiliado la mayor parte de sus empleados. Cuando un trabajador preste servicio a dos o más empleadores deberá seleccionar a uno de éstos e informar a los demás el número de afiliación a fin de que éstos puedan remitir a la misma cuenta las cotizaciones correspondientes.
En la actualidad el sistema de pensiones cuenta con cinco AFP, cuatro privada (Popular, Siembra, Scotia Crecer y Romana) y  una AFP pública, la AFP Reservas, la cual tiene a su cargo la administración del Fondo de Solidaridad Social, el Fondo de Reparto del Banco de Reservas ( que cubre a sus empleados y funcionarios) y el fondo de Capitalización Individual. Además de las AFP el sistema de pensiones lo integran los siguientes fondo de reparto: Fondo de Pensiones y Jubilaciones del Banco Central, Fondo de Pensiones y Jubilaciones del Ministerio de Hacienda y el fondo del Instituto Nacional de Bienestar Magisterial (INABIMA).
El proceso de afiliación al Seguro de Vejez, Discapacidad y Sobrevivencia se inicia en febrero de 2003 cuando se pone en funcionamiento el Régimen Contributivo. </t>
  </si>
  <si>
    <t xml:space="preserve">  </t>
  </si>
  <si>
    <t>Seguro de Vejez, Discapacidad y Sobrevivencia (SVDS)
Cantidad de Afiliados y Cotizantes Anual al SVDS del RC</t>
  </si>
  <si>
    <t xml:space="preserve">
</t>
  </si>
  <si>
    <t xml:space="preserve">Afiliados </t>
  </si>
  <si>
    <t>Densidad de Cotizantes</t>
  </si>
  <si>
    <r>
      <rPr>
        <b/>
        <sz val="16"/>
        <color theme="1"/>
        <rFont val="Arial"/>
        <family val="2"/>
      </rPr>
      <t xml:space="preserve">Fuente:  </t>
    </r>
    <r>
      <rPr>
        <sz val="16"/>
        <color theme="1"/>
        <rFont val="Arial"/>
        <family val="2"/>
      </rPr>
      <t xml:space="preserve">SIPEN. </t>
    </r>
  </si>
  <si>
    <t xml:space="preserve">Trabajadores Cotizantes </t>
  </si>
  <si>
    <t>Población Ocupada Formal</t>
  </si>
  <si>
    <t>% Cotizantes/ Pobl. Asalariada</t>
  </si>
  <si>
    <r>
      <rPr>
        <b/>
        <sz val="16"/>
        <color theme="1"/>
        <rFont val="Arial"/>
        <family val="2"/>
      </rPr>
      <t xml:space="preserve">Fuente:  </t>
    </r>
    <r>
      <rPr>
        <sz val="16"/>
        <color theme="1"/>
        <rFont val="Arial"/>
        <family val="2"/>
      </rPr>
      <t xml:space="preserve">SIPEN. Banco Central de la RD.  
</t>
    </r>
    <r>
      <rPr>
        <b/>
        <sz val="16"/>
        <color theme="1"/>
        <rFont val="Arial"/>
        <family val="2"/>
      </rPr>
      <t>Nota:</t>
    </r>
    <r>
      <rPr>
        <sz val="16"/>
        <color theme="1"/>
        <rFont val="Arial"/>
        <family val="2"/>
      </rPr>
      <t xml:space="preserve"> Las estadísticas de la población ocupada formal del BC del año, serán actualizada una vez sean publicadas.
</t>
    </r>
  </si>
  <si>
    <t xml:space="preserve">Seguro de Vejez, Discapacidad y Sobrevivencia (SVDS)
Cotizantes del SVDS RC por Rango de Edad
</t>
  </si>
  <si>
    <t>La distribución de los cotizantes al SVDS revela una concentración en la población en edad laboral media, con un 30% de los cotizantes entre 25 y 34 años y un 11.1% entre 20 y 24 años y un 13.4% entre  35 a 39 años, lo que indica que la base contributiva del sistema está compuesta mayoritariamente por trabajadores jóvenes y adultos en pleno desarrollo de su carrera profesional. Este grupo es crucial para la sostenibilidad del sistema de pensiones, ya que sus aportes representan la principal fuente de financiamiento de las prestaciones actuales y futuras, al tiempo que aseguran la capacidad de generar reservas que soporten el retiro de los afiliados más antiguos. Además, la concentración en estas edades refleja la integración de los trabajadores al empleo formal, pues son los que más probabilidades tienen de mantenerse activos y con cotizaciones regulares, lo que fortalece la estabilidad del SVDS.
Por otro lado, los cotizantes en edad cercana al retiro (50 años o más) representan un 22.9% del total, mientras que los menores de 20 años apenas constituyen el 1.6% de la población cotizante. Esto evidencia que el sistema depende de la incorporación temprana de los trabajadores al RC y de la continuidad de sus aportes a lo largo de su vida laboral. La proporción de cotizantes mayores resalta la importancia de políticas que promuevan la permanencia en el empleo formal hasta la edad de retiro y la suficiencia de los aportes acumulados para garantizar pensiones adecuadas. La estructura por edad refleja un equilibrio crítico entre la base joven-adulta que financia el sistema y la población cercana a jubilarse que será beneficiaria, mostrando la necesidad de estrategias de inclusión laboral y educación previsional que aseguren la cobertura y sostenibilidad del SVDS en el largo plazo.</t>
  </si>
  <si>
    <t xml:space="preserve">Menor de 19 </t>
  </si>
  <si>
    <t>20-24 años</t>
  </si>
  <si>
    <t>25-29 años</t>
  </si>
  <si>
    <t>30-34 años</t>
  </si>
  <si>
    <t>35-39 años</t>
  </si>
  <si>
    <t>40-44 años</t>
  </si>
  <si>
    <t>45-49 años</t>
  </si>
  <si>
    <t>50-54 años</t>
  </si>
  <si>
    <t>55-59 años</t>
  </si>
  <si>
    <t xml:space="preserve">60 ó más </t>
  </si>
  <si>
    <t>Fuente: SIPEN</t>
  </si>
  <si>
    <t>Seguro de Vejez, Discapacidad y Sobrevivencia (SVDS)
Cotizantes del SVDS RC por Cantidad de Salario Mínimo Cotizable</t>
  </si>
  <si>
    <t>Cantidad de Salarios Mínimos Cotizables</t>
  </si>
  <si>
    <t>0-1 salario</t>
  </si>
  <si>
    <t xml:space="preserve">1-2 salarios </t>
  </si>
  <si>
    <t xml:space="preserve">2-3 salarios  </t>
  </si>
  <si>
    <t xml:space="preserve">3-4 salarios </t>
  </si>
  <si>
    <t xml:space="preserve">4-6 salarios  </t>
  </si>
  <si>
    <t xml:space="preserve">6-8 salarios </t>
  </si>
  <si>
    <t xml:space="preserve">8-10 salarios </t>
  </si>
  <si>
    <t xml:space="preserve">10-15 salarios </t>
  </si>
  <si>
    <t xml:space="preserve">15 ó más salarios </t>
  </si>
  <si>
    <r>
      <rPr>
        <b/>
        <sz val="14"/>
        <color theme="1"/>
        <rFont val="Arial"/>
        <family val="2"/>
      </rPr>
      <t>Fuente:</t>
    </r>
    <r>
      <rPr>
        <sz val="14"/>
        <color theme="1"/>
        <rFont val="Arial"/>
        <family val="2"/>
      </rPr>
      <t xml:space="preserve"> SIPEN</t>
    </r>
  </si>
  <si>
    <t>Seguro de Vejez, Discapacidad y Sobrevivencia (SVDS)
Evolución de los Afiliados y Cotizantes del SVDS por Género</t>
  </si>
  <si>
    <t>Afiliados Masculino</t>
  </si>
  <si>
    <t>Afiliados Femeninos</t>
  </si>
  <si>
    <t>Total 
Afiliados</t>
  </si>
  <si>
    <t>Cotizantes Masculinos</t>
  </si>
  <si>
    <t xml:space="preserve">Cotizantes Femenino </t>
  </si>
  <si>
    <t>Total 
Cotizantes</t>
  </si>
  <si>
    <t>dc-17</t>
  </si>
  <si>
    <t>Seguro de Vejez, Discapacidad y Sobrevivencia (SVDS)
Traspasos Totales por Año</t>
  </si>
  <si>
    <t>Períodos</t>
  </si>
  <si>
    <t>Casos</t>
  </si>
  <si>
    <t>Seguro de Vejez, Discapacidad y Sobrevivencia (SVDS)
Traspasos Recibidos en Entidades de CCI/ Reparto</t>
  </si>
  <si>
    <t>Traspasos Recibidos en AFP</t>
  </si>
  <si>
    <t>Traspasos Recibidos Reparto</t>
  </si>
  <si>
    <t>Atlántico</t>
  </si>
  <si>
    <t>Crecer</t>
  </si>
  <si>
    <t>JMMB-BDI</t>
  </si>
  <si>
    <t>Popular</t>
  </si>
  <si>
    <t>Romana</t>
  </si>
  <si>
    <t>Siembra</t>
  </si>
  <si>
    <t>Plan  Sustitutivo del Banco Central</t>
  </si>
  <si>
    <t>Plan  Sustitutivo del Banco de Reservas</t>
  </si>
  <si>
    <t>Plan Sustitutivo INABIMA</t>
  </si>
  <si>
    <t>Total Reparto</t>
  </si>
  <si>
    <t>Total General</t>
  </si>
  <si>
    <t>.</t>
  </si>
  <si>
    <t>Notas:</t>
  </si>
  <si>
    <r>
      <rPr>
        <vertAlign val="superscript"/>
        <sz val="12"/>
        <rFont val="Arial"/>
        <family val="2"/>
      </rPr>
      <t>1</t>
    </r>
    <r>
      <rPr>
        <sz val="12"/>
        <rFont val="Arial"/>
        <family val="2"/>
      </rPr>
      <t>Camino fue absorbido por Siembra, el 7 de Enero del 2005.</t>
    </r>
  </si>
  <si>
    <r>
      <rPr>
        <vertAlign val="superscript"/>
        <sz val="12"/>
        <rFont val="Arial"/>
        <family val="2"/>
      </rPr>
      <t>2</t>
    </r>
    <r>
      <rPr>
        <sz val="12"/>
        <rFont val="Arial"/>
        <family val="2"/>
      </rPr>
      <t>Caribalico fue absorbido por Siembra, el 10 de Mayo del 2007.</t>
    </r>
  </si>
  <si>
    <r>
      <rPr>
        <vertAlign val="superscript"/>
        <sz val="12"/>
        <rFont val="Arial"/>
        <family val="2"/>
      </rPr>
      <t>3</t>
    </r>
    <r>
      <rPr>
        <sz val="12"/>
        <rFont val="Arial"/>
        <family val="2"/>
      </rPr>
      <t>León fue absorbido por Siembra, el 29 de Junio del 2007.</t>
    </r>
  </si>
  <si>
    <r>
      <rPr>
        <vertAlign val="superscript"/>
        <sz val="12"/>
        <rFont val="Arial"/>
        <family val="2"/>
      </rPr>
      <t>4</t>
    </r>
    <r>
      <rPr>
        <sz val="12"/>
        <rFont val="Arial"/>
        <family val="2"/>
      </rPr>
      <t>Porvenir fue absorbido por Scotia Crecer anteriormente llamada BBVA Crecer, el 29 de Octubre del 2004.</t>
    </r>
  </si>
  <si>
    <t>Seguro de Vejez, Discapacidad y Sobrevivencia (SVDS)
Traspasos Cedidos en Entidades de CCI / Reparto</t>
  </si>
  <si>
    <t xml:space="preserve">Traspasos Cedidos en AFP y Reparto </t>
  </si>
  <si>
    <t>Total AFP</t>
  </si>
  <si>
    <t>FPBC</t>
  </si>
  <si>
    <t>Bco Reservas</t>
  </si>
  <si>
    <t>Seguro de Vejez, Discapacidad y Sobrevivencia (SVDS)
Traspasos Netos en  Entidades de CCI (Reparto)</t>
  </si>
  <si>
    <t xml:space="preserve">Traspasos Netos  en AFP y Reparto </t>
  </si>
  <si>
    <r>
      <rPr>
        <b/>
        <sz val="22"/>
        <color theme="1"/>
        <rFont val="Arial"/>
        <family val="2"/>
      </rPr>
      <t xml:space="preserve">Ingresos
</t>
    </r>
    <r>
      <rPr>
        <sz val="22"/>
        <color theme="1"/>
        <rFont val="Arial"/>
        <family val="2"/>
      </rPr>
      <t xml:space="preserve">
Los ingresos del Sistema Dominicano  de Seguridad Social provienen de:
a) Recaudo por pago de cotizaciones por los Trabajadores y Empleadores; (Notificaciones del período corriente, atrasos, multas, intereses y recargo)
b) Aportes del Gobierno Central;
c) Rendimientos de Inversiones
</t>
    </r>
    <r>
      <rPr>
        <b/>
        <sz val="22"/>
        <color theme="1"/>
        <rFont val="Arial"/>
        <family val="2"/>
      </rPr>
      <t xml:space="preserve">Recaudación
</t>
    </r>
    <r>
      <rPr>
        <sz val="22"/>
        <color theme="1"/>
        <rFont val="Arial"/>
        <family val="2"/>
      </rPr>
      <t xml:space="preserve">El Sistema Dominicano de Seguridad Social (SDSS) se basa en un modelo de recaudación centralizada a cargo exclusivo de la TSS.  La TSS por mandato de la Ley 87-01 opera el Sistema de Recaudación, Distribución y Pago (SUIR), el cual es el sistema informático que permite a los empleadores registrar sus nóminas y novedades (altas, cambios de salario y bajas), así como realizar los pagos correspondientes a través de la red financiera nacional.
A partir de las informaciones de las nóminas registradas por los empleadores tanto públicos como privados, la TSS genera mensualmente una liquidación o notificación de pago en la cual se calculan los aportes de cada trabajador, en función de su salario cotizable y los porcentajes de contribución y aporte contemplados en la Ley.  Antes del tercer día hábil (laborable) del mes siguiente, el empleador debe realizar el pago de su notificación en los bancos recaudadores autorizados. Si el empleador no paga antes de la fecha límite de pago, se generan recargos e intereses acumulativos por cada mes de atraso.
</t>
    </r>
    <r>
      <rPr>
        <b/>
        <sz val="22"/>
        <color theme="1"/>
        <rFont val="Arial"/>
        <family val="2"/>
      </rPr>
      <t>Intereses, Recargo y Multas</t>
    </r>
    <r>
      <rPr>
        <sz val="22"/>
        <color theme="1"/>
        <rFont val="Arial"/>
        <family val="2"/>
      </rPr>
      <t xml:space="preserve"> 
Con relación  al Seguro de Vejez, Discapacidad y Sobrevivencia (SVDS), el empleador que comete una infracción debe pagar un recargo de un 5% mensual acumulativo del monto involucrado en la retención indebida. En adición, el retraso en el pago y/o el hacerlo en forma incompleta, da lugar al inicio de una acción penal por parte de la Administradora de Fondos de Pensiones (AFP) correspondiente. Las AFP que incurran en infracciones señaladas en la ley 87-01 y sus normas complementarias son sancionadas con una multa no menor a 50 veces ni mayor de 300 veces al salario mínimo nacional. 
El monto de los recargos es abonado en la cuenta personal del afiliado; Los intereses por el recargo de la comisión de la Administradora de Fondos de Pensiones (AFP) corresponde a ésta y las multas son depositadas en el Fondo de Solidaridad Social. 
En cuanto a el Seguro Familiar de Salud (SFS) y el Seguro de Riesgos Laborales (SRL),  el empleador público o privado que incurra en cualquiera de las infracciones señaladas en el artículo 181 de la ley, debe pagar un recargo del 5% mensual acumulativo del monto involucrado en la retención indebida. La Administradora de Riesgos de Salud (ARS) que incurra en cualquiera de las infracciones debe pagar una multa no menor de 50 veces ni mayor de 200 veces el salario mínimo nacional.  En lo que respecta al Seguro Familiar de Salud y al Seguro de Riesgos Laborales, el monto de los recargos es abonado a la cuenta de subsidios
</t>
    </r>
    <r>
      <rPr>
        <b/>
        <sz val="22"/>
        <color theme="1"/>
        <rFont val="Arial"/>
        <family val="2"/>
      </rPr>
      <t xml:space="preserve">Rendimientos, </t>
    </r>
    <r>
      <rPr>
        <sz val="22"/>
        <color theme="1"/>
        <rFont val="Arial"/>
        <family val="2"/>
      </rPr>
      <t xml:space="preserve">se refiere a los beneficio percibidos a través de las inversiones de los recursos disponibles en las cuentas del Seguro Familiar de Salud.
</t>
    </r>
    <r>
      <rPr>
        <b/>
        <sz val="22"/>
        <color theme="1"/>
        <rFont val="Arial"/>
        <family val="2"/>
      </rPr>
      <t xml:space="preserve">
Aportes del Gobierno.- </t>
    </r>
    <r>
      <rPr>
        <sz val="22"/>
        <color theme="1"/>
        <rFont val="Arial"/>
        <family val="2"/>
      </rPr>
      <t xml:space="preserve"> El Estado Dominicano participa por diferentes vías en el financiamiento del Sistema Dominicano de Seguridad Social:
</t>
    </r>
    <r>
      <rPr>
        <b/>
        <sz val="22"/>
        <color theme="1"/>
        <rFont val="Arial"/>
        <family val="2"/>
      </rPr>
      <t xml:space="preserve">a) En el Régimen contributivo </t>
    </r>
    <r>
      <rPr>
        <sz val="22"/>
        <color theme="1"/>
        <rFont val="Arial"/>
        <family val="2"/>
      </rPr>
      <t xml:space="preserve"> realiza su aporte como empleador  para financiar la cobertura de los trabajadores del sector público, además desde septiembre del 2007 hasta diciembre del 2009 proporcionó los recursos para cubrir las atenciones médicas por  accidentes de tránsito las cuales  están excluidas de la cobertura del Seguro Familiar de Salud.
</t>
    </r>
  </si>
  <si>
    <r>
      <t>b</t>
    </r>
    <r>
      <rPr>
        <b/>
        <sz val="14"/>
        <color theme="1"/>
        <rFont val="Arial"/>
        <family val="2"/>
      </rPr>
      <t>) El Régimen Subsidiado</t>
    </r>
    <r>
      <rPr>
        <sz val="14"/>
        <color theme="1"/>
        <rFont val="Arial"/>
        <family val="2"/>
      </rPr>
      <t xml:space="preserve"> es financiado totalmente por el gobierno  para proteger a las personas que viven en condiciones de vulnerabilidad  y que no tienen capacidad contributiva, en la actualidad a través del  Seguro Familiar de Salud y próximamente con la implementación de las pensiones solidarias.
c) </t>
    </r>
    <r>
      <rPr>
        <b/>
        <sz val="14"/>
        <color theme="1"/>
        <rFont val="Arial"/>
        <family val="2"/>
      </rPr>
      <t>Régimen Contributivo Subsidiado (no ha iniciado)</t>
    </r>
    <r>
      <rPr>
        <sz val="14"/>
        <color theme="1"/>
        <rFont val="Arial"/>
        <family val="2"/>
      </rPr>
      <t xml:space="preserve"> se financiará con aportes del trabajador y un subsidio estatal para suplir la falta de empleador.
d) </t>
    </r>
    <r>
      <rPr>
        <b/>
        <sz val="14"/>
        <color theme="1"/>
        <rFont val="Arial"/>
        <family val="2"/>
      </rPr>
      <t>Aportes realizados por el Gobierno par financiar  el Plan de Servicios  de Salud Especial Transitorio para los Pensionados y Jubilados</t>
    </r>
    <r>
      <rPr>
        <sz val="14"/>
        <color theme="1"/>
        <rFont val="Arial"/>
        <family val="2"/>
      </rPr>
      <t xml:space="preserve"> que reciben  su pensión a través de la Dirección General de jubilaciones y Pensiones del Ministerio de Hacienda, conjuntamente con los aportes de los pensionados y jubilados.  Por otro lado otro aporte del Gobierno Central a la Seguridad Social es  la asignación  presupuestal anual para las operaciones de las entidades del sistema y la implementación de proyectos.
</t>
    </r>
    <r>
      <rPr>
        <b/>
        <sz val="14"/>
        <color theme="1"/>
        <rFont val="Arial"/>
        <family val="2"/>
      </rPr>
      <t>Egresos</t>
    </r>
    <r>
      <rPr>
        <sz val="14"/>
        <color theme="1"/>
        <rFont val="Arial"/>
        <family val="2"/>
      </rPr>
      <t xml:space="preserve">
Los egresos del SDSS corresponden a los pagos que realiza el sistema para cubrir a los afiliados a las Administradoras de Fondos de Pensiones (AFP), Administradoras de Riesgos de Salud (ARS), Administradora de Riesgos Laborales, Superintendencias de  Pensiones y de Salud y Riesgos Laborales y a la Administradora de Estancias Infantiles. 
Dichos recursos son destinados por seguro de la manera siguiente:
</t>
    </r>
    <r>
      <rPr>
        <b/>
        <sz val="14"/>
        <color theme="1"/>
        <rFont val="Arial"/>
        <family val="2"/>
      </rPr>
      <t xml:space="preserve">a. Seguro de Vejez, Discapacidad y Sobrevivencia a las cuentas  de : </t>
    </r>
    <r>
      <rPr>
        <sz val="14"/>
        <color theme="1"/>
        <rFont val="Arial"/>
        <family val="2"/>
      </rPr>
      <t xml:space="preserve">
Capitalización Individual,  
Reparto, 
Seguro de Vida, 
Comisión  de la AFP, 
Comisión  de SIPEN y 
Fondo de Solidaridad Social. 
</t>
    </r>
    <r>
      <rPr>
        <b/>
        <sz val="14"/>
        <color theme="1"/>
        <rFont val="Arial"/>
        <family val="2"/>
      </rPr>
      <t xml:space="preserve">b. Seguro Familiar de Salud a las cuentas de:  </t>
    </r>
    <r>
      <rPr>
        <sz val="14"/>
        <color theme="1"/>
        <rFont val="Arial"/>
        <family val="2"/>
      </rPr>
      <t xml:space="preserve">
Cuidado de la Salud, 
Fonamat, 
Subsidios de Enfermedad y de Maternidad y Lactancia, 
Comisión SISALRL y 
Estancias Infantiles; 
c. Seguro de Riesgos Laborales  a las cuentas de : 
Prestaciones a Beneficiario  ARL Salud Segura, 
Comisión SISALRIL y 
Fondo de solidaridad Social.
Y por último en el Régimen Especial Transitorio a las Administradoras de Riesgos de Salud ARS Salud Segura, SENASA y SEMMA, para cubrir la afiliación al seguro de salud de los pensionados y jubilados del ministerio de Hacienda.</t>
    </r>
  </si>
  <si>
    <t>Seguro Familiar de Salud (SFS) del Régimen Contributivo (RC)
Fondos Pagados Anualmente por Cuentas al SFS del RC</t>
  </si>
  <si>
    <t>Cuentas</t>
  </si>
  <si>
    <t>Cuidado de la Salud</t>
  </si>
  <si>
    <r>
      <t xml:space="preserve">Fuente: </t>
    </r>
    <r>
      <rPr>
        <sz val="9"/>
        <color theme="1"/>
        <rFont val="Arial"/>
        <family val="2"/>
      </rPr>
      <t>TSS</t>
    </r>
  </si>
  <si>
    <t>Seguro Familiar de Salud (SFS) del Régimen Contributivo (RC)
Fondos Pagados a las Administradora de Riesgos de Salud (ARS) del SFS del RC</t>
  </si>
  <si>
    <t>Entre los años 2022 a diciembre de 2025, los fondos pagados a las Administradoras de Riesgos de Salud (ARS) del Régimen Contributivo (RC) del Seguro Familiar de Salud (SFS) ascendieron a un total de RD$366,538.52 millones, reflejando la magnitud de los recursos canalizados para garantizar la cobertura médica de los trabajadores formales.  Las ARS SENASA RC y Primera ARS de Humano concentran la mayor proporción de estos recursos, con RD$221,805.12 millones (60.5%), consolidándose como los principales actores del sistema.  
Durante el período enero–diciembre de 2025, el monto desembolsado alcanzó RD$102,616.38 millones, lo que representa un ritmo de ejecución sostenido frente al total de años anteriores. Las demás ARS privadas mantienen participaciones menores, destacando MAPFRE Salud ARS (11.2% del total general) y Universal (6.0%). La ARS de menor tamaño como ARS Plan Salud, Amor y Paz o Grupo Médico Asociado registran montos inferiores al 1% del total. La distribución evidencia una alta concentración del mercado en pocas administradoras, aunque con una expansión gradual en la cobertura y flujo de recursos hacia las demás entidades, reflejando la consolidación y madurez del Régimen Contributivo dentro del Sistema Dominicano de Seguridad Social.</t>
  </si>
  <si>
    <t>MAPFRE Salud ARS</t>
  </si>
  <si>
    <t>Relación de Inversiones Financieras_Gestión de Fondos
Distribución de las Inversiones de la  Cuenta Cuidado de la Salud por Instrumento</t>
  </si>
  <si>
    <t>Instrumentos</t>
  </si>
  <si>
    <t xml:space="preserve"> Total Invertido</t>
  </si>
  <si>
    <t>Certificados Financieros</t>
  </si>
  <si>
    <t>Títulos Desmaterializados  (REPO)</t>
  </si>
  <si>
    <t>Fideicomiso de Adm. Y Fuente de Pago, Garantía e inversión CIIC</t>
  </si>
  <si>
    <t>Titulos Notas Desmaterializadas</t>
  </si>
  <si>
    <t>Fuente: Informes de la TSS</t>
  </si>
  <si>
    <t xml:space="preserve">Relación de Inversiones Financieras_Gestión de Fondos
Distribución de las Inversiones del SFS  y  SVDS del RC </t>
  </si>
  <si>
    <t>Cuenta Personal No Individualizable</t>
  </si>
  <si>
    <t>Seguro de Vida No Individualizable</t>
  </si>
  <si>
    <t>Comisión AFP No Individualizable</t>
  </si>
  <si>
    <t xml:space="preserve">Aportes Voluntarios No individualizable </t>
  </si>
  <si>
    <t>Fuente: TSS</t>
  </si>
  <si>
    <t>Monto Dispersado para los Planes de Servicios de Salud Especiales para Pensionados y
 Jubilados por Periodo de Cobertura según Decreto y Administradora de Riesgos de Salud</t>
  </si>
  <si>
    <t>Pagos a Pensionados</t>
  </si>
  <si>
    <t>Total de Pensionados</t>
  </si>
  <si>
    <r>
      <rPr>
        <b/>
        <sz val="18"/>
        <color theme="1"/>
        <rFont val="Arial"/>
        <family val="2"/>
      </rPr>
      <t xml:space="preserve">Fuente: </t>
    </r>
    <r>
      <rPr>
        <sz val="18"/>
        <color theme="1"/>
        <rFont val="Arial"/>
        <family val="2"/>
      </rPr>
      <t>SISALRIL</t>
    </r>
  </si>
  <si>
    <t>Seguro de Vejez, Discapacidad y Sobrevivencia (SVDS)
Dispersión Histórica del SVDS</t>
  </si>
  <si>
    <t>Dispersión SVDS</t>
  </si>
  <si>
    <t>Seguro de Vejez, Discapacidad y Sobrevivencia (SVDS)
Pagos Anual por Cuentas del SVDS (RD$)</t>
  </si>
  <si>
    <t>Período:  Diciembre 2022 - Noviembre 2025</t>
  </si>
  <si>
    <t>Cuenta de Capitalizacion Individual CCI</t>
  </si>
  <si>
    <t>Sistema de Reparto</t>
  </si>
  <si>
    <t>Comision SIPEN</t>
  </si>
  <si>
    <t>Fondos de solidaridad social (FSS)</t>
  </si>
  <si>
    <t>Operación TSS</t>
  </si>
  <si>
    <t>Operación DIDA</t>
  </si>
  <si>
    <t>Seguro de Vejez, Discapacidad y Sobrevivencia (SVDS) 
Pagos a Entidades del Seguro de Vejez, Discapacidad y Sobrevivencia (SVDS)</t>
  </si>
  <si>
    <r>
      <rPr>
        <b/>
        <sz val="14"/>
        <color theme="1"/>
        <rFont val="Calibri"/>
        <family val="2"/>
        <scheme val="minor"/>
      </rPr>
      <t>Nota:</t>
    </r>
    <r>
      <rPr>
        <sz val="14"/>
        <color theme="1"/>
        <rFont val="Calibri"/>
        <family val="2"/>
        <scheme val="minor"/>
      </rPr>
      <t xml:space="preserve"> AFP León y AFP CARIBALICO fueron absorbidas por AFP Siembra en 2007.</t>
    </r>
  </si>
  <si>
    <r>
      <rPr>
        <b/>
        <sz val="14"/>
        <color theme="1"/>
        <rFont val="Calibri"/>
        <family val="2"/>
        <scheme val="minor"/>
      </rPr>
      <t xml:space="preserve">Fuente: TSS.  </t>
    </r>
    <r>
      <rPr>
        <sz val="14"/>
        <color theme="1"/>
        <rFont val="Calibri"/>
        <family val="2"/>
        <scheme val="minor"/>
      </rPr>
      <t>Los pagos a las AFP incluye: CCI, Comisión, Seguro de Vida y Fondo de Solidaridad Social en AFP Reservas.</t>
    </r>
  </si>
  <si>
    <r>
      <rPr>
        <b/>
        <sz val="12"/>
        <color theme="1"/>
        <rFont val="Calibri"/>
        <family val="2"/>
        <scheme val="minor"/>
      </rPr>
      <t>Fuente:</t>
    </r>
    <r>
      <rPr>
        <sz val="12"/>
        <color theme="1"/>
        <rFont val="Calibri"/>
        <family val="2"/>
        <scheme val="minor"/>
      </rPr>
      <t xml:space="preserve"> TSS.  Los pagos a las AFP incluye:</t>
    </r>
    <r>
      <rPr>
        <b/>
        <sz val="12"/>
        <color theme="1"/>
        <rFont val="Calibri"/>
        <family val="2"/>
        <scheme val="minor"/>
      </rPr>
      <t xml:space="preserve"> </t>
    </r>
    <r>
      <rPr>
        <sz val="12"/>
        <color theme="1"/>
        <rFont val="Calibri"/>
        <family val="2"/>
        <scheme val="minor"/>
      </rPr>
      <t>CCI, Comisión, Seguro de Vida y Fondo de Solidaridad Social en AFP Reservas.</t>
    </r>
  </si>
  <si>
    <r>
      <rPr>
        <b/>
        <sz val="12"/>
        <color theme="1"/>
        <rFont val="Calibri"/>
        <family val="2"/>
        <scheme val="minor"/>
      </rPr>
      <t>Nota:</t>
    </r>
    <r>
      <rPr>
        <sz val="12"/>
        <color theme="1"/>
        <rFont val="Calibri"/>
        <family val="2"/>
        <scheme val="minor"/>
      </rPr>
      <t xml:space="preserve"> AFP León y AFP CARIBALICO fueron absorbidas por AFP Siembra en 2007.</t>
    </r>
  </si>
  <si>
    <t>Seguro de Vejez, Discapacidad y Sobrevivencia (SVDS)
Patrimonio de los Fondos de Pensiones por año (Millones RD$)</t>
  </si>
  <si>
    <t>Período:  Diciembre 2018 - Diciembre 2025</t>
  </si>
  <si>
    <t>Patrimonio Fondos de Pensiones 
(RD$ Millones)</t>
  </si>
  <si>
    <t>Tasa de crecimiento Anual</t>
  </si>
  <si>
    <t>Producto Interno Bruto (PIB) 
(RD$ Millones)*</t>
  </si>
  <si>
    <t>Valor estimado  
% Patrimonio/ PIB</t>
  </si>
  <si>
    <r>
      <rPr>
        <b/>
        <sz val="16"/>
        <color theme="1"/>
        <rFont val="Calibri"/>
        <family val="2"/>
        <scheme val="minor"/>
      </rPr>
      <t xml:space="preserve">Nota: </t>
    </r>
    <r>
      <rPr>
        <sz val="16"/>
        <color theme="1"/>
        <rFont val="Calibri"/>
        <family val="2"/>
        <scheme val="minor"/>
      </rPr>
      <t>El porcentaje del PIB correspondiente al año 2025 se presenta utilizando el valor publicado por el Banco Central para el año 2024. Este dato será actualizado una vez que el Banco Central publique la cifra oficial del 2025.</t>
    </r>
  </si>
  <si>
    <t xml:space="preserve"> Seguro de Vejez, Discapacidad y Sobrevivencia (SVDS)
Composición del Patrimonio de Fondos de Pensiones</t>
  </si>
  <si>
    <t>Composicion de Patrimonio de Fondo de Pensiones</t>
  </si>
  <si>
    <r>
      <rPr>
        <b/>
        <sz val="16"/>
        <color theme="1"/>
        <rFont val="Calibri"/>
        <family val="2"/>
        <scheme val="minor"/>
      </rPr>
      <t xml:space="preserve">Fuente: </t>
    </r>
    <r>
      <rPr>
        <sz val="16"/>
        <color theme="1"/>
        <rFont val="Calibri"/>
        <family val="2"/>
        <scheme val="minor"/>
      </rPr>
      <t>Sipen</t>
    </r>
  </si>
  <si>
    <t>Seguro de Vejez, Discapacidad y Sobrevivencia (SVDS)
Rentabilidad Promedio  de los Fondos de Pensiones</t>
  </si>
  <si>
    <t xml:space="preserve">Rentabilidad  Promedio de los Fondos de Pensiones </t>
  </si>
  <si>
    <t>Rentabilidad Nominal del Sistema</t>
  </si>
  <si>
    <t>Inflación Acumulada</t>
  </si>
  <si>
    <t>Rentabilidad Real</t>
  </si>
  <si>
    <t xml:space="preserve">Seguro de Vejez, Discapacidad y Sobrevivencia (SVDS)
Rentabilidad Nominal Promedio  de los Fondos de Pensiones </t>
  </si>
  <si>
    <t xml:space="preserve">
</t>
  </si>
  <si>
    <t xml:space="preserve">Rentabilidad Nominal Promedio de los Fondos de Pensiones </t>
  </si>
  <si>
    <t xml:space="preserve">Promedio CCI </t>
  </si>
  <si>
    <t>Promedio Sistema</t>
  </si>
  <si>
    <t>Seguro de Vejez, Discapacidad y Sobrevivencia (SVDS)
Pensiones Otorgadas por Año</t>
  </si>
  <si>
    <t>Pensiones Otorgadas SVDS</t>
  </si>
  <si>
    <t>Discapacidad</t>
  </si>
  <si>
    <t>Sobrevivencia</t>
  </si>
  <si>
    <t>Retiro Programado</t>
  </si>
  <si>
    <t>Total Pensiones</t>
  </si>
  <si>
    <t>% Discapacidad</t>
  </si>
  <si>
    <t>% Sobrevivencia</t>
  </si>
  <si>
    <t>2003-2007</t>
  </si>
  <si>
    <r>
      <t xml:space="preserve">Fuente:  SIPEN.
Notas: </t>
    </r>
    <r>
      <rPr>
        <sz val="16"/>
        <rFont val="Arial"/>
        <family val="2"/>
      </rPr>
      <t xml:space="preserve">Los pensionados de INABIMA, entraron en diciembre 2018. 
En abril 2020 debido a la emergencia sanitaria declarada en el país por el COVID-19, no se realizaron reuniones de CTD, por lo tanto, no fueron certificados casos. </t>
    </r>
  </si>
  <si>
    <t xml:space="preserve">Seguro de Vejez, Discapacidad y Sobrevivencia
Monto de Pensión Promedio  del Sistema SVDS por Tipo de Beneficio </t>
  </si>
  <si>
    <t>Concepto</t>
  </si>
  <si>
    <t>RD$</t>
  </si>
  <si>
    <t>Sobreviviencia</t>
  </si>
  <si>
    <t>Discapacidad Parcial</t>
  </si>
  <si>
    <t>Discapacidad  Total</t>
  </si>
  <si>
    <t>Retiro programado**</t>
  </si>
  <si>
    <r>
      <t>Fuente:</t>
    </r>
    <r>
      <rPr>
        <sz val="14"/>
        <rFont val="Arial"/>
        <family val="2"/>
      </rPr>
      <t xml:space="preserve"> SIPEN. </t>
    </r>
  </si>
  <si>
    <t>Nota **:  Dato a septiembre 2025. Boletín SIPEN</t>
  </si>
  <si>
    <t>A Julio 2025</t>
  </si>
  <si>
    <t>El comportamiento de las pensiones solidarias entre 2019 y 2025 refleja una expansión significativa en la cobertura de este componente no contributivo del sistema previsional, llegando a septiembre 2025 a un total de 77,299 pensiones solidarias. En 2019 se otorgaron apenas 1,122 pensiones, mientras que en 2022 se registró el mayor número con 19,999 beneficiarios, evidenciando los esfuerzos por ampliar la protección social a adultos mayores en condiciones de vulnerabilidad. No obstante, a partir de 2023 se observa una reducción en el número de nuevas pensiones otorgadas, con 4,648 en 2024 y 10,299 en 2025, lo que podría vincularse a ajustes en los criterios de elegibilidad o al proceso de depuración de beneficiarios.
El monto mensual promedio de estas pensiones se mantiene en RD$6,000, lo que representa una inversión pública acumulada estimada de RD$6,029.32 millones en el período analizado. Este esfuerzo financiero constituye un pilar fundamental para la reducción de la pobreza en la población envejeciente, personas con discapacidad, entre otras,  garantizando un ingreso mínimo a quienes lo necesitan.</t>
  </si>
  <si>
    <t>Cantidad Pensiones Otorgadas</t>
  </si>
  <si>
    <t>Pensión RD$</t>
  </si>
  <si>
    <t>RD$ Estimado Anual</t>
  </si>
  <si>
    <r>
      <t>Fuente:</t>
    </r>
    <r>
      <rPr>
        <sz val="18"/>
        <rFont val="Arial"/>
        <family val="2"/>
      </rPr>
      <t xml:space="preserve"> CNSS/DGJP</t>
    </r>
  </si>
  <si>
    <t>Decreto</t>
  </si>
  <si>
    <t>Cantidad Pensión</t>
  </si>
  <si>
    <t>435-19</t>
  </si>
  <si>
    <t>54-20</t>
  </si>
  <si>
    <t>88-20</t>
  </si>
  <si>
    <t>194-20</t>
  </si>
  <si>
    <t>704-20</t>
  </si>
  <si>
    <t>729-20</t>
  </si>
  <si>
    <t>629-21</t>
  </si>
  <si>
    <t>693-21</t>
  </si>
  <si>
    <t>762-21</t>
  </si>
  <si>
    <t>859-21</t>
  </si>
  <si>
    <t>342-22</t>
  </si>
  <si>
    <t>593-22</t>
  </si>
  <si>
    <t>605-22</t>
  </si>
  <si>
    <t>733-22</t>
  </si>
  <si>
    <t>745-22</t>
  </si>
  <si>
    <t>757-22</t>
  </si>
  <si>
    <t>766-22</t>
  </si>
  <si>
    <t>759-22</t>
  </si>
  <si>
    <t>139-23</t>
  </si>
  <si>
    <t>153-23</t>
  </si>
  <si>
    <t>250-23</t>
  </si>
  <si>
    <t>368-23</t>
  </si>
  <si>
    <t>445-23</t>
  </si>
  <si>
    <t>468-23</t>
  </si>
  <si>
    <t>484-23</t>
  </si>
  <si>
    <t>505-23</t>
  </si>
  <si>
    <t>689-23</t>
  </si>
  <si>
    <t>427-24</t>
  </si>
  <si>
    <t>132-25</t>
  </si>
  <si>
    <t>148-25</t>
  </si>
  <si>
    <t>164-25</t>
  </si>
  <si>
    <t>544-25</t>
  </si>
  <si>
    <t>Seguro de Riesgos Laborales
Pagos Anuales al Seguro de Riesgo Laborales (SRL) por Cuentas</t>
  </si>
  <si>
    <t>SRL DISPERSION</t>
  </si>
  <si>
    <t>Fecha</t>
  </si>
  <si>
    <t xml:space="preserve"> Prestaciones de Beneficios
 (ARL Salud Segura)</t>
  </si>
  <si>
    <t>% / Total</t>
  </si>
  <si>
    <t>% / Total2</t>
  </si>
  <si>
    <t>% / Total3</t>
  </si>
  <si>
    <t>Total por Año</t>
  </si>
  <si>
    <t>`</t>
  </si>
  <si>
    <t>Solicitud de Beneficios de IDOPPRIL
Instituto Dominicano de Prevención y Proteción de Riesgos Laborales
Reporte de Accidentes Laborales y Enfermedades Profesionales</t>
  </si>
  <si>
    <t>Accidentes de Trabajo</t>
  </si>
  <si>
    <t>Enfermedades Profesionales</t>
  </si>
  <si>
    <t>Total Casos</t>
  </si>
  <si>
    <t>% Accidentes Laborales</t>
  </si>
  <si>
    <t>% Enfermedades Profesionales</t>
  </si>
  <si>
    <t>Fuente: IDOPPRILL</t>
  </si>
  <si>
    <t>Solicitud de Beneficios de IDOPPRIL
Instituto Dominicano de Prevención y Proteción de Riesgos Laborales
Reporte de Accidentes Laborales y Enfermedades Profesionales por Región</t>
  </si>
  <si>
    <t xml:space="preserve">Año </t>
  </si>
  <si>
    <t>Región 0</t>
  </si>
  <si>
    <t>Región I</t>
  </si>
  <si>
    <t>Región II</t>
  </si>
  <si>
    <t>Región III</t>
  </si>
  <si>
    <t>Región IV</t>
  </si>
  <si>
    <t>Región V</t>
  </si>
  <si>
    <t>Región VI</t>
  </si>
  <si>
    <t>Región VII</t>
  </si>
  <si>
    <t>Total Anual</t>
  </si>
  <si>
    <t>% Región 0</t>
  </si>
  <si>
    <t>% Región I</t>
  </si>
  <si>
    <t>% Región II</t>
  </si>
  <si>
    <t>% Región III</t>
  </si>
  <si>
    <t>% Región IV</t>
  </si>
  <si>
    <t>% Región V</t>
  </si>
  <si>
    <t>% Región VI</t>
  </si>
  <si>
    <t>% Región VII</t>
  </si>
  <si>
    <t>Solicitud de Beneficios de IDOPPRIL
Instituto Dominicano de Prevención y Proteción de Riesgos Laborales
Reporte de Accidentes Laborales y Enfermedades Profesionales por Rango de Edad</t>
  </si>
  <si>
    <t>Menor de 20 años</t>
  </si>
  <si>
    <t>20 - 29</t>
  </si>
  <si>
    <t>30 - 39</t>
  </si>
  <si>
    <t>40 - 49</t>
  </si>
  <si>
    <t>50 - 59</t>
  </si>
  <si>
    <t>Mayor o igual a 60 años</t>
  </si>
  <si>
    <t>2007</t>
  </si>
  <si>
    <r>
      <t xml:space="preserve">Fuente: </t>
    </r>
    <r>
      <rPr>
        <sz val="14"/>
        <color theme="1"/>
        <rFont val="Arial"/>
        <family val="2"/>
      </rPr>
      <t>IDOPPRIL</t>
    </r>
  </si>
  <si>
    <t>Solicitud de Beneficios de IDOPPRIL
Instituto Dominicano de Prevención y Proteción de Riesgos Laborales
Reporte de Accidentes Laborales y Enfermedades Profesionales por Empresas</t>
  </si>
  <si>
    <t>Sector Público</t>
  </si>
  <si>
    <t>Sector Privado</t>
  </si>
  <si>
    <t>% Público</t>
  </si>
  <si>
    <t>% Privado</t>
  </si>
  <si>
    <t>Solicitud de Beneficios de IDOPPRIL
Instituto Dominicano de Prevención y Proteción de Riesgos Laborales
Reporte de Accidentes Laborales y Enfermedades Profesionales por Sexo</t>
  </si>
  <si>
    <t>% Femenino</t>
  </si>
  <si>
    <t>% Masculino</t>
  </si>
  <si>
    <t>Convenio Bilateral de Seguridad Social entre España y la República Dominicana
Cantidad de Solicitudes y Tramitaciones Concluidas</t>
  </si>
  <si>
    <t>Período: Enero 2024 - Diciembre 2025</t>
  </si>
  <si>
    <t xml:space="preserve">Entre 2024 al 2025, el Convenio Bilateral de Seguridad Social entre España y la República Dominicana registró un total de 5,147 solicitudes introducidas;  24,808 gestiones realizadas; 5,043 atenciones a usuarios y 3,393 expedientes concluidos, según datos del CNSS. Estos resultados reflejan el fortalecimiento de la cooperación entre los países en materia de protección social, garantizando la continuidad de derechos y beneficios para los trabajadores migrantes y pensionados.  </t>
  </si>
  <si>
    <t>Solicitudes</t>
  </si>
  <si>
    <t xml:space="preserve">Introducción </t>
  </si>
  <si>
    <t xml:space="preserve">Gestiones realizadas  </t>
  </si>
  <si>
    <t xml:space="preserve">Atención a usuarios </t>
  </si>
  <si>
    <t xml:space="preserve">Expedientes concluidos </t>
  </si>
  <si>
    <r>
      <rPr>
        <b/>
        <sz val="10"/>
        <rFont val="Arial"/>
        <family val="2"/>
      </rPr>
      <t>Fuente:</t>
    </r>
    <r>
      <rPr>
        <sz val="10"/>
        <rFont val="Arial"/>
        <family val="2"/>
      </rPr>
      <t xml:space="preserve"> CNSS.  Convenios Internacionales</t>
    </r>
  </si>
  <si>
    <t>Convenio Bilateral de Seguridad Social entre España y la República Dominicana
Cantidad de Solicitudes por Año y  Tipo de Beneficio</t>
  </si>
  <si>
    <t>Período: 2024 - 2025</t>
  </si>
  <si>
    <t>Durante el período comprendido entre 2024 a diciembre 2025, la Ejecución del Convenio Multilateral Iberoamericano de Seguridad Social (CMISS) desde España alcanzó un total de 4,325 gestiones, según datos del CNSS. De estas, 2,776 correspondieron a certificaciones de legislación aplicable para trabajadores desplazados, mientras que 289 fueron solicitudes de pensión por vejez, 145 por invalidez y 42 por supervivencia. Además, se tramitaron 112 certificaciones de períodos cotizados, 643 reiteraciones y 318 depósitos de documentos requeridos. 
Durante el período comprendido, la Ejecución del Convenio Multilateral Iberoamericano de Seguridad Social (CMISS) desde la República Dominicana alcanzó un total de 700 gestiones, según datos del Consejo Nacional de Seguridad Social (CNSS). De estas, 418 correspondieron a certificaciones emitidas entre los niveles descentralizados y centralizados, 40 a pensiones por vejez, 37 a pensiones por supervivencia (viudedad), 24 por orfandad y 2 por invalidez. Además, se realizaron 27 certificaciones de legislación aplicable para trabajadores desplazados, 7 certificaciones de períodos cotizados y 145 depósitos de documentos requeridos, reflejando una mayor eficiencia administrativa y cooperación internacional en la protección de los derechos de los trabajadores dominicanos en el ámbito iberoamericano.</t>
  </si>
  <si>
    <t>EJECUCIÓN CMISS DESDE ESPAÑA</t>
  </si>
  <si>
    <t>EJECUCIÓN CMISS DESDE DOM.</t>
  </si>
  <si>
    <t>Pensión por Invalidez (incapacidad)</t>
  </si>
  <si>
    <t>Pensión por Vejez (Jubilación)</t>
  </si>
  <si>
    <t>Pensión por Supervivencia (Viudedad/Orfandad)</t>
  </si>
  <si>
    <t>Pensión por Supervivencia (Viudedad)</t>
  </si>
  <si>
    <t>Certificación de Períodos cotizados</t>
  </si>
  <si>
    <t>Pensión por Supervivencia (Orfandad)</t>
  </si>
  <si>
    <t xml:space="preserve">Reiteraciones </t>
  </si>
  <si>
    <t>Deposito de documentos requeridos</t>
  </si>
  <si>
    <t>Certificación de legislación aplicable (Desplazados)</t>
  </si>
  <si>
    <t>Certificaciones emitidas descentralizadas-centralizadas</t>
  </si>
  <si>
    <t>Fuente: CNSS.  Convenios Internacionales</t>
  </si>
  <si>
    <t>Ene. 2026</t>
  </si>
  <si>
    <t>Ene.26</t>
  </si>
  <si>
    <t>2026</t>
  </si>
  <si>
    <t>Período:  Diciembre 2009 - Enero 2026</t>
  </si>
  <si>
    <t>Período:  Diciembre 2007 - Enero 2026</t>
  </si>
  <si>
    <t>Período: Enero 2026</t>
  </si>
  <si>
    <t>Período:  Diciembre 2008 - Enero 2026</t>
  </si>
  <si>
    <t>Período:  Diciembre 2010 - Enero 2026</t>
  </si>
  <si>
    <t>Enero 2026</t>
  </si>
  <si>
    <t>Período: 2020 -Enero 2026</t>
  </si>
  <si>
    <t>Período:  Diciembre 2003 - Enero 2026</t>
  </si>
  <si>
    <t>Período:  Diciembre 2015 - Enero 2026</t>
  </si>
  <si>
    <t>Período: 2024 - Enero 2026</t>
  </si>
  <si>
    <t>Período: 2022 - Enero 2026</t>
  </si>
  <si>
    <t>PIB 2025</t>
  </si>
  <si>
    <t>acum</t>
  </si>
  <si>
    <t>ipc BC</t>
  </si>
  <si>
    <t>TABLA RESUMEN_ENERO 2026</t>
  </si>
  <si>
    <t>Prestaciones de Beneficios</t>
  </si>
  <si>
    <t>feb</t>
  </si>
  <si>
    <t>febrero</t>
  </si>
  <si>
    <t>ONE PROYECCION POR AÑO</t>
  </si>
  <si>
    <t>Banco Central RD 2025 (Cuarto Trimestre)</t>
  </si>
  <si>
    <r>
      <rPr>
        <b/>
        <sz val="18"/>
        <color theme="1"/>
        <rFont val="Arial"/>
        <family val="2"/>
      </rPr>
      <t>Fuente</t>
    </r>
    <r>
      <rPr>
        <sz val="18"/>
        <color theme="1"/>
        <rFont val="Arial"/>
        <family val="2"/>
      </rPr>
      <t xml:space="preserve">: SISALRIL y Banco Central RD. Encuesta Nacional Continua de Fuerza de Trabajo (ENCFT) .  El dato será actualizado, una vez que el BC publique.
</t>
    </r>
    <r>
      <rPr>
        <b/>
        <sz val="18"/>
        <color theme="1"/>
        <rFont val="Arial"/>
        <family val="2"/>
      </rPr>
      <t xml:space="preserve">Nota: </t>
    </r>
    <r>
      <rPr>
        <sz val="18"/>
        <color theme="1"/>
        <rFont val="Arial"/>
        <family val="2"/>
      </rPr>
      <t xml:space="preserve"> último dato del sector formal al cuarto trimestre 2025</t>
    </r>
  </si>
  <si>
    <t>2022-2024</t>
  </si>
  <si>
    <t>Total Inversion Fondos (AFI Universal) Renta 
Valores</t>
  </si>
  <si>
    <t>Otros Rubros</t>
  </si>
  <si>
    <r>
      <t>El comportamiento de la afiliación al</t>
    </r>
    <r>
      <rPr>
        <b/>
        <sz val="28"/>
        <rFont val="Arial"/>
        <family val="2"/>
      </rPr>
      <t xml:space="preserve"> Seguro Familiar de Salud (SFS)</t>
    </r>
    <r>
      <rPr>
        <sz val="28"/>
        <rFont val="Arial"/>
        <family val="2"/>
      </rPr>
      <t xml:space="preserve"> entre 2008 y </t>
    </r>
    <r>
      <rPr>
        <b/>
        <sz val="28"/>
        <rFont val="Arial"/>
        <family val="2"/>
      </rPr>
      <t>enero de 2026</t>
    </r>
    <r>
      <rPr>
        <sz val="28"/>
        <rFont val="Arial"/>
        <family val="2"/>
      </rPr>
      <t xml:space="preserve"> evidencia un crecimiento sostenido y significativo, alcanzando una cobertura estimada de </t>
    </r>
    <r>
      <rPr>
        <b/>
        <sz val="28"/>
        <rFont val="Arial"/>
        <family val="2"/>
      </rPr>
      <t>96.5%</t>
    </r>
    <r>
      <rPr>
        <sz val="28"/>
        <rFont val="Arial"/>
        <family val="2"/>
      </rPr>
      <t xml:space="preserve"> de la población nacional. En 2008, la cantidad de afiliados era de </t>
    </r>
    <r>
      <rPr>
        <b/>
        <sz val="28"/>
        <rFont val="Arial"/>
        <family val="2"/>
      </rPr>
      <t>2,916,902,</t>
    </r>
    <r>
      <rPr>
        <sz val="28"/>
        <rFont val="Arial"/>
        <family val="2"/>
      </rPr>
      <t xml:space="preserve"> lo que representaba apenas el </t>
    </r>
    <r>
      <rPr>
        <b/>
        <sz val="28"/>
        <rFont val="Arial"/>
        <family val="2"/>
      </rPr>
      <t>31.3%</t>
    </r>
    <r>
      <rPr>
        <sz val="28"/>
        <rFont val="Arial"/>
        <family val="2"/>
      </rPr>
      <t xml:space="preserve"> de la población nacional estimada de</t>
    </r>
    <r>
      <rPr>
        <b/>
        <sz val="28"/>
        <rFont val="Arial"/>
        <family val="2"/>
      </rPr>
      <t xml:space="preserve"> 9,327,818</t>
    </r>
    <r>
      <rPr>
        <sz val="28"/>
        <rFont val="Arial"/>
        <family val="2"/>
      </rPr>
      <t xml:space="preserve"> habitantes. A partir de ese año, la cobertura aumentó de manera progresiva, superando el</t>
    </r>
    <r>
      <rPr>
        <b/>
        <sz val="28"/>
        <rFont val="Arial"/>
        <family val="2"/>
      </rPr>
      <t xml:space="preserve"> 62.3%</t>
    </r>
    <r>
      <rPr>
        <sz val="28"/>
        <rFont val="Arial"/>
        <family val="2"/>
      </rPr>
      <t xml:space="preserve"> en 2014, con niveles de crecimiento anual importantes durante este período inicial. El año 2020 registró un salto notable, al alcanzar una cobertura de</t>
    </r>
    <r>
      <rPr>
        <b/>
        <sz val="28"/>
        <rFont val="Arial"/>
        <family val="2"/>
      </rPr>
      <t xml:space="preserve"> 95.9%</t>
    </r>
    <r>
      <rPr>
        <sz val="28"/>
        <rFont val="Arial"/>
        <family val="2"/>
      </rPr>
      <t>, con una tasa de crecimiento anual de</t>
    </r>
    <r>
      <rPr>
        <b/>
        <sz val="28"/>
        <rFont val="Arial"/>
        <family val="2"/>
      </rPr>
      <t xml:space="preserve"> 23.8%</t>
    </r>
    <r>
      <rPr>
        <sz val="28"/>
        <rFont val="Arial"/>
        <family val="2"/>
      </rPr>
      <t xml:space="preserve"> respecto al año anterior. Este incremento extraordinario podría asociarse a los efectos de la pandemia de COVID-19 y a las medidas gubernamentales orientadas a ampliar la protección social y sanitaria, especialmente en el Régimen Subsidiado.</t>
    </r>
  </si>
  <si>
    <t>Entre diciembre de 2008 y enero de 2026, la afiliación total al Seguro Familiar de Salud (SFS) mostró un crecimiento sostenido, al pasar de 2.9 millones a 10.6 millones de afiliados, equivalente a un incremento superior al 260%. Este comportamiento refleja la consolidación progresiva del SDSS y el avance de las políticas de ampliación de cobertura. En los primeros años (2008–2014), el crecimiento fue acelerado, impulsado por la expansión del Régimen Contributivo (RC) y del Régimen Subsidiado (RS). Entre 2015 y 2019, la afiliación continuó aumentando hasta superar los 8 millones de beneficiarios. A partir de 2020 se observa el mayor salto del período, al sobrepasar los 10 millones de afiliados, con predominio del RS, que pasó a representar el 57.1% del total. En enero de 2026, la estructura de afiliación se situó en 45.6% en el RC, 53.3% en el RS y 1.1% en pensionados, manteniéndose una cobertura cercana a la universalidad.</t>
  </si>
  <si>
    <t xml:space="preserve">Hombres 49.6% / Mujeres 50.4% </t>
  </si>
  <si>
    <r>
      <t>La afiliación al</t>
    </r>
    <r>
      <rPr>
        <b/>
        <sz val="48"/>
        <rFont val="Arial"/>
        <family val="2"/>
      </rPr>
      <t xml:space="preserve"> Seguro Familiar de Salud (SFS)</t>
    </r>
    <r>
      <rPr>
        <sz val="48"/>
        <rFont val="Arial"/>
        <family val="2"/>
      </rPr>
      <t xml:space="preserve"> presenta una distribución bastante equilibrada por sexo, con un total de 10,566,065 afiliados, de los cuales </t>
    </r>
    <r>
      <rPr>
        <b/>
        <sz val="48"/>
        <rFont val="Arial"/>
        <family val="2"/>
      </rPr>
      <t>5,244,765 (49.6%)</t>
    </r>
    <r>
      <rPr>
        <sz val="48"/>
        <rFont val="Arial"/>
        <family val="2"/>
      </rPr>
      <t xml:space="preserve"> son hombres y </t>
    </r>
    <r>
      <rPr>
        <b/>
        <sz val="48"/>
        <rFont val="Arial"/>
        <family val="2"/>
      </rPr>
      <t>5,321,300 (50.4%)</t>
    </r>
    <r>
      <rPr>
        <sz val="48"/>
        <rFont val="Arial"/>
        <family val="2"/>
      </rPr>
      <t xml:space="preserve"> son mujeres. Por grupos de edad, la afiliación aumenta progresivamente desde la niñez hasta alcanzar su punto máximo en el </t>
    </r>
    <r>
      <rPr>
        <b/>
        <sz val="48"/>
        <rFont val="Arial"/>
        <family val="2"/>
      </rPr>
      <t>grupo de 30-34 años</t>
    </r>
    <r>
      <rPr>
        <sz val="48"/>
        <rFont val="Arial"/>
        <family val="2"/>
      </rPr>
      <t xml:space="preserve">, con </t>
    </r>
    <r>
      <rPr>
        <b/>
        <sz val="48"/>
        <rFont val="Arial"/>
        <family val="2"/>
      </rPr>
      <t>904,113</t>
    </r>
    <r>
      <rPr>
        <sz val="48"/>
        <rFont val="Arial"/>
        <family val="2"/>
      </rPr>
      <t xml:space="preserve"> afiliados, distribuidos de forma prácticamente equilibrada entre hombres y mujeres. A partir de ese tramo se observa una disminución gradual en los grupos de mayor edad, lo que puede asociarse al envejecimiento poblacional y a la menor proporción relativa de personas en edades avanzadas. En cuanto a la composición por sexo, en los grupos de 0-14 años predominan ligeramente los hombres, mientras que desde 15-19 años las mujeres comienzan a superar o igualar a los hombres en varios tramos, tendencia que se hace más marcada en las edades más avanzadas. En el grupo de 85 años y más, por ejemplo, se registran 158,202 mujeres frente a</t>
    </r>
    <r>
      <rPr>
        <b/>
        <sz val="48"/>
        <rFont val="Arial"/>
        <family val="2"/>
      </rPr>
      <t xml:space="preserve"> 140,700</t>
    </r>
    <r>
      <rPr>
        <sz val="48"/>
        <rFont val="Arial"/>
        <family val="2"/>
      </rPr>
      <t xml:space="preserve"> hombres, es decir, </t>
    </r>
    <r>
      <rPr>
        <b/>
        <sz val="48"/>
        <rFont val="Arial"/>
        <family val="2"/>
      </rPr>
      <t>17,502</t>
    </r>
    <r>
      <rPr>
        <sz val="48"/>
        <rFont val="Arial"/>
        <family val="2"/>
      </rPr>
      <t xml:space="preserve"> mujeres más, lo que refleja la mayor supervivencia femenina y la necesidad de considerar estas diferencias en la planificación de los servicios de salud y atención a la población adulta mayor.</t>
    </r>
  </si>
  <si>
    <r>
      <t>La afiliación del</t>
    </r>
    <r>
      <rPr>
        <b/>
        <sz val="12"/>
        <rFont val="Arial"/>
        <family val="2"/>
      </rPr>
      <t xml:space="preserve"> Seguro Familiar de Salud (SFS)</t>
    </r>
    <r>
      <rPr>
        <sz val="12"/>
        <rFont val="Arial"/>
        <family val="2"/>
      </rPr>
      <t xml:space="preserve"> por región geográfica muestra una clara concentración en el Distrito Nacional, que agrupa el </t>
    </r>
    <r>
      <rPr>
        <b/>
        <sz val="12"/>
        <rFont val="Arial"/>
        <family val="2"/>
      </rPr>
      <t>38.4% del total de afiliados al sistema</t>
    </r>
    <r>
      <rPr>
        <sz val="12"/>
        <rFont val="Arial"/>
        <family val="2"/>
      </rPr>
      <t>, equivalente a</t>
    </r>
    <r>
      <rPr>
        <b/>
        <sz val="12"/>
        <rFont val="Arial"/>
        <family val="2"/>
      </rPr>
      <t xml:space="preserve"> 4,053,504</t>
    </r>
    <r>
      <rPr>
        <sz val="12"/>
        <rFont val="Arial"/>
        <family val="2"/>
      </rPr>
      <t xml:space="preserve"> personas. Este resultado refleja la alta densidad poblacional y la concentración de actividades económicas y laborales en la capital. En contraste, las regiones Este </t>
    </r>
    <r>
      <rPr>
        <b/>
        <sz val="12"/>
        <rFont val="Arial"/>
        <family val="2"/>
      </rPr>
      <t>(6.3%),</t>
    </r>
    <r>
      <rPr>
        <sz val="12"/>
        <rFont val="Arial"/>
        <family val="2"/>
      </rPr>
      <t xml:space="preserve"> Norte </t>
    </r>
    <r>
      <rPr>
        <b/>
        <sz val="12"/>
        <rFont val="Arial"/>
        <family val="2"/>
      </rPr>
      <t>(22.2%)</t>
    </r>
    <r>
      <rPr>
        <sz val="12"/>
        <rFont val="Arial"/>
        <family val="2"/>
      </rPr>
      <t xml:space="preserve"> y Sur (11.9%) presentan participaciones menores, evidenciando una distribución desigual entre el principal centro urbano y otras zonas del país. De igual manera, por Región de Salud se observa una marcada concentración en la región Santo Domingo, que reúne igualmente el 38.4% del total, equivalente a 4,053,504 afiliados. En segundo lugar, sobresalen Norcentral </t>
    </r>
    <r>
      <rPr>
        <b/>
        <sz val="12"/>
        <rFont val="Arial"/>
        <family val="2"/>
      </rPr>
      <t>(10.3%)</t>
    </r>
    <r>
      <rPr>
        <sz val="12"/>
        <rFont val="Arial"/>
        <family val="2"/>
      </rPr>
      <t xml:space="preserve"> y Este (6.3%), seguidas de Valdesia </t>
    </r>
    <r>
      <rPr>
        <b/>
        <sz val="12"/>
        <rFont val="Arial"/>
        <family val="2"/>
      </rPr>
      <t>(5.1%)</t>
    </r>
    <r>
      <rPr>
        <sz val="12"/>
        <rFont val="Arial"/>
        <family val="2"/>
      </rPr>
      <t xml:space="preserve"> y Cibao Central </t>
    </r>
    <r>
      <rPr>
        <b/>
        <sz val="12"/>
        <rFont val="Arial"/>
        <family val="2"/>
      </rPr>
      <t>(4.8%)</t>
    </r>
    <r>
      <rPr>
        <sz val="12"/>
        <rFont val="Arial"/>
        <family val="2"/>
      </rPr>
      <t xml:space="preserve">, lo que refleja la importancia demográfica y económica de estas zonas. En contraste, regiones como Cibao Occidental </t>
    </r>
    <r>
      <rPr>
        <b/>
        <sz val="12"/>
        <rFont val="Arial"/>
        <family val="2"/>
      </rPr>
      <t>(2.5%),</t>
    </r>
    <r>
      <rPr>
        <sz val="12"/>
        <rFont val="Arial"/>
        <family val="2"/>
      </rPr>
      <t xml:space="preserve"> Enriquillo</t>
    </r>
    <r>
      <rPr>
        <b/>
        <sz val="12"/>
        <rFont val="Arial"/>
        <family val="2"/>
      </rPr>
      <t xml:space="preserve"> (2.9%)</t>
    </r>
    <r>
      <rPr>
        <sz val="12"/>
        <rFont val="Arial"/>
        <family val="2"/>
      </rPr>
      <t xml:space="preserve"> y Nordeste</t>
    </r>
    <r>
      <rPr>
        <b/>
        <sz val="12"/>
        <rFont val="Arial"/>
        <family val="2"/>
      </rPr>
      <t xml:space="preserve"> (4.5%)</t>
    </r>
    <r>
      <rPr>
        <sz val="12"/>
        <rFont val="Arial"/>
        <family val="2"/>
      </rPr>
      <t xml:space="preserve"> registran menores niveles de afiliación. Por otro lado, destaca el grupo de “Sin especificar”, que representa el </t>
    </r>
    <r>
      <rPr>
        <b/>
        <sz val="12"/>
        <rFont val="Arial"/>
        <family val="2"/>
      </rPr>
      <t>21.2%</t>
    </r>
    <r>
      <rPr>
        <sz val="12"/>
        <rFont val="Arial"/>
        <family val="2"/>
      </rPr>
      <t xml:space="preserve"> del total, es decir, </t>
    </r>
    <r>
      <rPr>
        <b/>
        <sz val="12"/>
        <rFont val="Arial"/>
        <family val="2"/>
      </rPr>
      <t>2,240,706</t>
    </r>
    <r>
      <rPr>
        <sz val="12"/>
        <rFont val="Arial"/>
        <family val="2"/>
      </rPr>
      <t xml:space="preserve"> afiliados cuya ubicación geográfica no está registrada. Este porcentaje sugiere limitaciones en la calidad o actualización de los datos administrativos, lo que puede dificultar el análisis territorial de la cobertura y la focalización de políticas públicas en salud y seguridad social.</t>
    </r>
  </si>
  <si>
    <r>
      <t>La afiliación del</t>
    </r>
    <r>
      <rPr>
        <b/>
        <sz val="18"/>
        <rFont val="Arial"/>
        <family val="2"/>
      </rPr>
      <t xml:space="preserve"> Seguro Familiar de Salud (SFS</t>
    </r>
    <r>
      <rPr>
        <sz val="18"/>
        <rFont val="Arial"/>
        <family val="2"/>
      </rPr>
      <t xml:space="preserve">), por provincias, revela que la afiliación se concentra principalmente en el Distrito Nacional, que representa 27.1% del total de afiliados, equivalente a </t>
    </r>
    <r>
      <rPr>
        <b/>
        <sz val="18"/>
        <rFont val="Arial"/>
        <family val="2"/>
      </rPr>
      <t>2,860,691</t>
    </r>
    <r>
      <rPr>
        <sz val="18"/>
        <rFont val="Arial"/>
        <family val="2"/>
      </rPr>
      <t xml:space="preserve"> personas, seguido por Santo Domingo (9.8%) y Santiago (6.9%), lo que evidencia la centralización de la población y de la actividad económica en estas áreas urbanas. Otras provincias, como San Cristóbal</t>
    </r>
    <r>
      <rPr>
        <b/>
        <sz val="18"/>
        <rFont val="Arial"/>
        <family val="2"/>
      </rPr>
      <t xml:space="preserve"> (3.5%)</t>
    </r>
    <r>
      <rPr>
        <sz val="18"/>
        <rFont val="Arial"/>
        <family val="2"/>
      </rPr>
      <t xml:space="preserve">, </t>
    </r>
    <r>
      <rPr>
        <b/>
        <sz val="18"/>
        <rFont val="Arial"/>
        <family val="2"/>
      </rPr>
      <t>La Vega (2.7%)</t>
    </r>
    <r>
      <rPr>
        <sz val="18"/>
        <rFont val="Arial"/>
        <family val="2"/>
      </rPr>
      <t xml:space="preserve"> y </t>
    </r>
    <r>
      <rPr>
        <b/>
        <sz val="18"/>
        <rFont val="Arial"/>
        <family val="2"/>
      </rPr>
      <t>Puerto Plata (2.0%)</t>
    </r>
    <r>
      <rPr>
        <sz val="18"/>
        <rFont val="Arial"/>
        <family val="2"/>
      </rPr>
      <t xml:space="preserve">, presentan niveles moderados de afiliación, mientras que la mayoría de las provincias registran porcentajes inferiores al 2%, reflejando una dispersión geográfica de la población en zonas con menor densidad o con mayor presencia de empleo informal. Es importante destacar el grupo de </t>
    </r>
    <r>
      <rPr>
        <b/>
        <sz val="18"/>
        <rFont val="Arial"/>
        <family val="2"/>
      </rPr>
      <t>“No Especificada”</t>
    </r>
    <r>
      <rPr>
        <sz val="18"/>
        <rFont val="Arial"/>
        <family val="2"/>
      </rPr>
      <t xml:space="preserve">, que alcanza un 21.2% del total de afiliados, es decir, </t>
    </r>
    <r>
      <rPr>
        <b/>
        <sz val="18"/>
        <rFont val="Arial"/>
        <family val="2"/>
      </rPr>
      <t>2,240,706</t>
    </r>
    <r>
      <rPr>
        <sz val="18"/>
        <rFont val="Arial"/>
        <family val="2"/>
      </rPr>
      <t xml:space="preserve"> personas, lo que indica una limitación importante en la identificación territorial precisa de los registros. La mejora en la precisión de los datos por provincia permitiría orientar de manera más efectiva los programas de cobertura, priorizar áreas con menor afiliación y asegurar una distribución más equitativa de los beneficios del sistema.</t>
    </r>
  </si>
  <si>
    <r>
      <rPr>
        <sz val="26"/>
        <rFont val="Arial"/>
        <family val="2"/>
      </rPr>
      <t>Entre diciembre de 2008 y enero de 2026, el</t>
    </r>
    <r>
      <rPr>
        <b/>
        <sz val="26"/>
        <rFont val="Arial"/>
        <family val="2"/>
      </rPr>
      <t xml:space="preserve"> Seguro Familiar de Salud (SFS)</t>
    </r>
    <r>
      <rPr>
        <sz val="26"/>
        <rFont val="Arial"/>
        <family val="2"/>
      </rPr>
      <t xml:space="preserve"> del Régimen Contributivo muestra un crecimiento importante de la afiliación, pasando de 1,692,259 afiliados en 2008 a 4,816,718 en enero de 2026, lo que representa un incremento absoluto superior al 180% en el período analizado. Este crecimiento refleja tanto la expansión del empleo formal como el fortalecimiento de los mecanismos de afiliación y control del sistema. El aumento más pronunciado se observa entre 2008 y 2014, cuando la afiliación total creció en más de 1.4 millones de personas, evidenciando una etapa de consolidación del RC.
La proporción entre afiliados titulares y dependientes ha mostrado una estabilidad relativa a lo largo de los años. En 2008, los titulares representaban el 57.1% del total, frente al 42.9% de dependientes, mientras que en enero de 2026 los porcentajes se sitúan en </t>
    </r>
    <r>
      <rPr>
        <b/>
        <sz val="26"/>
        <rFont val="Arial"/>
        <family val="2"/>
      </rPr>
      <t>46.4% y 53.6%</t>
    </r>
    <r>
      <rPr>
        <sz val="26"/>
        <rFont val="Arial"/>
        <family val="2"/>
      </rPr>
      <t xml:space="preserve">, respectivamente. Esto refleja una tendencia hacia una mayor cobertura familiar, donde los dependientes tienen un peso creciente dentro del total de beneficiarios. El índice de dependencia total ha evolucionado de </t>
    </r>
    <r>
      <rPr>
        <b/>
        <sz val="26"/>
        <rFont val="Arial"/>
        <family val="2"/>
      </rPr>
      <t xml:space="preserve">0.75 en 2008 </t>
    </r>
    <r>
      <rPr>
        <sz val="26"/>
        <rFont val="Arial"/>
        <family val="2"/>
      </rPr>
      <t xml:space="preserve">a </t>
    </r>
    <r>
      <rPr>
        <b/>
        <sz val="26"/>
        <rFont val="Arial"/>
        <family val="2"/>
      </rPr>
      <t>1.15 en enero de 2026,</t>
    </r>
    <r>
      <rPr>
        <sz val="26"/>
        <rFont val="Arial"/>
        <family val="2"/>
      </rPr>
      <t xml:space="preserve"> indicando que actualmente por cada titular afiliado existe, en promedio,</t>
    </r>
    <r>
      <rPr>
        <b/>
        <sz val="26"/>
        <rFont val="Arial"/>
        <family val="2"/>
      </rPr>
      <t xml:space="preserve"> 1.15 </t>
    </r>
    <r>
      <rPr>
        <sz val="26"/>
        <rFont val="Arial"/>
        <family val="2"/>
      </rPr>
      <t xml:space="preserve">dependientes cubiertos, lo que confirma la madurez del esquema de protección familiar.
Por su parte, el índice de dependencia adicional, que mide los dependientes no directos, se ha mantenido estable en 0.02, lo que sugiere que el sistema conserva un control adecuado sobre la extensión de la cobertura fuera del núcleo familiar primario. En conjunto, se observa un crecimiento sostenido y equilibrado del Régimen Contributivo, con una estructura cada vez más orientada a la protección familiar y con una relación estable entre titulares y dependientes, consolidando al SFS como uno de los pilares fundamentales del Sistema Dominicano de Seguridad Social.. </t>
    </r>
    <r>
      <rPr>
        <sz val="26"/>
        <color rgb="FFFFFFFF"/>
        <rFont val="Arial"/>
        <family val="2"/>
      </rPr>
      <t>Diciembre 2007 -  Diciembre  2021</t>
    </r>
  </si>
  <si>
    <r>
      <t>El comportamiento de la afiliación al</t>
    </r>
    <r>
      <rPr>
        <b/>
        <sz val="48"/>
        <rFont val="Arial"/>
        <family val="2"/>
      </rPr>
      <t xml:space="preserve"> Seguro Familiar de Salud (SFS) </t>
    </r>
    <r>
      <rPr>
        <sz val="48"/>
        <rFont val="Arial"/>
        <family val="2"/>
      </rPr>
      <t>del Régimen Contributivo según grupo de edad evidencia una estructura poblacional predominantemente joven y en edad productiva. Los mayores niveles de afiliación se concentran entre los 0 y 34 años, representando más del 58% del total, lo que refleja una fuerte cobertura entre la población infantil dependiente y los trabajadores jóvenes económicamente activos.</t>
    </r>
    <r>
      <rPr>
        <b/>
        <sz val="48"/>
        <rFont val="Arial"/>
        <family val="2"/>
      </rPr>
      <t xml:space="preserve"> Los grupos de 5-9 años (9.3%), 10-14 años (9.4%) y 30-34 años (9.3%)</t>
    </r>
    <r>
      <rPr>
        <sz val="48"/>
        <rFont val="Arial"/>
        <family val="2"/>
      </rPr>
      <t xml:space="preserve"> son los más representativos, mostrando un equilibrio entre la cobertura familiar y laboral dentro del RC.
En términos de distribución por sexo, el RC mantiene una composición prácticamente equilibrada, con</t>
    </r>
    <r>
      <rPr>
        <b/>
        <sz val="48"/>
        <rFont val="Arial"/>
        <family val="2"/>
      </rPr>
      <t xml:space="preserve"> 49.5%</t>
    </r>
    <r>
      <rPr>
        <sz val="48"/>
        <rFont val="Arial"/>
        <family val="2"/>
      </rPr>
      <t xml:space="preserve"> de hombres y</t>
    </r>
    <r>
      <rPr>
        <b/>
        <sz val="48"/>
        <rFont val="Arial"/>
        <family val="2"/>
      </rPr>
      <t xml:space="preserve"> 50.5%</t>
    </r>
    <r>
      <rPr>
        <sz val="48"/>
        <rFont val="Arial"/>
        <family val="2"/>
      </rPr>
      <t xml:space="preserve"> de mujeres afiliadas. En los grupos etarios más jóvenes </t>
    </r>
    <r>
      <rPr>
        <b/>
        <sz val="48"/>
        <rFont val="Arial"/>
        <family val="2"/>
      </rPr>
      <t>(0-19 años)</t>
    </r>
    <r>
      <rPr>
        <sz val="48"/>
        <rFont val="Arial"/>
        <family val="2"/>
      </rPr>
      <t xml:space="preserve">, los hombres registran una ligera mayoría, en coherencia con la estructura familiar de los dependientes. A partir de los </t>
    </r>
    <r>
      <rPr>
        <b/>
        <sz val="48"/>
        <rFont val="Arial"/>
        <family val="2"/>
      </rPr>
      <t>20-24</t>
    </r>
    <r>
      <rPr>
        <sz val="48"/>
        <rFont val="Arial"/>
        <family val="2"/>
      </rPr>
      <t xml:space="preserve"> años, las mujeres comienzan a superar a los hombres en varios tramos de edad, tendencia que se acentúa especialmente desde los </t>
    </r>
    <r>
      <rPr>
        <b/>
        <sz val="48"/>
        <rFont val="Arial"/>
        <family val="2"/>
      </rPr>
      <t>70 años</t>
    </r>
    <r>
      <rPr>
        <sz val="48"/>
        <rFont val="Arial"/>
        <family val="2"/>
      </rPr>
      <t xml:space="preserve"> en adelante, alcanzando</t>
    </r>
    <r>
      <rPr>
        <b/>
        <sz val="48"/>
        <rFont val="Arial"/>
        <family val="2"/>
      </rPr>
      <t xml:space="preserve"> 59.7%</t>
    </r>
    <r>
      <rPr>
        <sz val="48"/>
        <rFont val="Arial"/>
        <family val="2"/>
      </rPr>
      <t xml:space="preserve"> en el grupo de</t>
    </r>
    <r>
      <rPr>
        <b/>
        <sz val="48"/>
        <rFont val="Arial"/>
        <family val="2"/>
      </rPr>
      <t xml:space="preserve"> 85 años y más</t>
    </r>
    <r>
      <rPr>
        <sz val="48"/>
        <rFont val="Arial"/>
        <family val="2"/>
      </rPr>
      <t>. Este patrón confirma la mayor esperanza de vida femenina y su permanencia dentro del sistema de salud.</t>
    </r>
  </si>
  <si>
    <r>
      <t>La distribución de los afiliados al</t>
    </r>
    <r>
      <rPr>
        <b/>
        <sz val="12"/>
        <color theme="1"/>
        <rFont val="Arial"/>
        <family val="2"/>
      </rPr>
      <t xml:space="preserve"> Seguro Familiar de Salud (SFS) </t>
    </r>
    <r>
      <rPr>
        <sz val="12"/>
        <color theme="1"/>
        <rFont val="Arial"/>
        <family val="2"/>
      </rPr>
      <t xml:space="preserve">en el Régimen Contributivo, tanto por región geográfica como por región de salud, refleja un total de 4,816,718 afiliados. En ambas clasificaciones, se observa una fuerte concentración en el Distrito Nacional y en la Región de Salud Santo Domingo, que agrupan el 32.9% del total de afiliados, evidenciando la alta densidad poblacional y la concentración del empleo formal en el área metropolitana.
Las regiones del Norte ocupan el segundo lugar en el desglose geográfico, con </t>
    </r>
    <r>
      <rPr>
        <b/>
        <sz val="12"/>
        <color theme="1"/>
        <rFont val="Arial"/>
        <family val="2"/>
      </rPr>
      <t>24.7%</t>
    </r>
    <r>
      <rPr>
        <sz val="12"/>
        <color theme="1"/>
        <rFont val="Arial"/>
        <family val="2"/>
      </rPr>
      <t xml:space="preserve"> del total, impulsadas por la actividad económica e industrial de Santiago y sus provincias vecinas. Por su parte, las regiones Este y Sur presentan menores proporciones (7.7% y 12.6%, respectivamente), mientras que en la clasificación por región de salud destacan también V-Este </t>
    </r>
    <r>
      <rPr>
        <b/>
        <sz val="12"/>
        <color theme="1"/>
        <rFont val="Arial"/>
        <family val="2"/>
      </rPr>
      <t>(12.2%)</t>
    </r>
    <r>
      <rPr>
        <sz val="12"/>
        <color theme="1"/>
        <rFont val="Arial"/>
        <family val="2"/>
      </rPr>
      <t>, II-Norcentral</t>
    </r>
    <r>
      <rPr>
        <b/>
        <sz val="12"/>
        <color theme="1"/>
        <rFont val="Arial"/>
        <family val="2"/>
      </rPr>
      <t xml:space="preserve"> (7.7%)</t>
    </r>
    <r>
      <rPr>
        <sz val="12"/>
        <color theme="1"/>
        <rFont val="Arial"/>
        <family val="2"/>
      </rPr>
      <t xml:space="preserve"> y VI-El Valle </t>
    </r>
    <r>
      <rPr>
        <b/>
        <sz val="12"/>
        <color theme="1"/>
        <rFont val="Arial"/>
        <family val="2"/>
      </rPr>
      <t>(5.2%).</t>
    </r>
    <r>
      <rPr>
        <sz val="12"/>
        <color theme="1"/>
        <rFont val="Arial"/>
        <family val="2"/>
      </rPr>
      <t xml:space="preserve"> En contraste, regiones como Valdesia (2.8%), Enriquillo </t>
    </r>
    <r>
      <rPr>
        <b/>
        <sz val="12"/>
        <color theme="1"/>
        <rFont val="Arial"/>
        <family val="2"/>
      </rPr>
      <t>(2.9%</t>
    </r>
    <r>
      <rPr>
        <sz val="12"/>
        <color theme="1"/>
        <rFont val="Arial"/>
        <family val="2"/>
      </rPr>
      <t xml:space="preserve">), Cibao Central </t>
    </r>
    <r>
      <rPr>
        <b/>
        <sz val="12"/>
        <color theme="1"/>
        <rFont val="Arial"/>
        <family val="2"/>
      </rPr>
      <t>(4.5%)</t>
    </r>
    <r>
      <rPr>
        <sz val="12"/>
        <color theme="1"/>
        <rFont val="Arial"/>
        <family val="2"/>
      </rPr>
      <t>, Cibao Occidental (4.7%) y Nordeste (5.0%) muestran menores niveles de afiliación, asociados a una menor concentración poblacional y laboral formal. Un aspecto relevante es el alto porcentaje de afiliados sin especificar región (22.2%), lo que sugiere la necesidad de fortalecer los registros administrativos para una mejor planificación territorial de la cobertura sanitaria. Los datos muestran una marcada desigualdad regional en la afiliación contributiva, concentrándose principalmente en los principales centros urbanos y productivos del país.</t>
    </r>
  </si>
  <si>
    <t>La distribución provincial de la afiliación al Régimen Contributivo (RC) del Seguro Familiar de Salud (SFS) para enero de 2026 refleja una concentración significativa en las zonas urbanas y de mayor desarrollo económico. El Distrito Nacional encabeza la lista con 1,081,843 afiliados, equivalente al 22.5% del total nacional, seguido por la provincia de Santo Domingo (9.2%) y Santiago (8.1%). En conjunto, estas tres demarcaciones concentran cerca del 40% de los afiliados, lo que pone de manifiesto el peso de las áreas metropolitanas en la generación de empleo formal y su consecuente aporte al sistema contributivo.
Las provincias rurales o de menor desarrollo económico, como Pedernales (0.2%), Dajabón (0.6%), Samaná (0.6%) e Independencia (0.6%), registran los niveles más bajos de afiliación, lo que evidencia las desigualdades territoriales en la cobertura del RC. Las provincias del Este, como La Romana (2.0%), La Altagracia (2.0%) y San Pedro de Macorís (2.3%), presentan participaciones moderadas, influenciadas por la actividad turística y de servicios, que genera empleos formales en dichas zonas. Cabe destacar que un 22.2% de los afiliados aparece bajo la categoría “No Especificada”, lo que representa una proporción considerable que podría corresponder a registros con información incompleta o a trabajadores cuya localización geográfica no ha sido precisada, limitando la exactitud de los análisis territoriales y planteando un desafío para el fortalecimiento de los sistemas de registro y seguimiento.</t>
  </si>
  <si>
    <t>Entre diciembre de 2008 y enero de 2026, la afiliación al Régimen Subsidiado (RS) del Seguro Familiar de Salud evidencia un crecimiento sostenido y estructural, al pasar de 1.2 millones de afiliados en 2008 a 5.6 millones en enero de 2026. Este aumento refleja la expansión progresiva del sistema de protección social, especialmente a partir de 2020, cuando se registró un salto significativo vinculado a las políticas públicas de ampliación de cobertura durante la pandemia. Asimismo, la estructura de la afiliación ha cambiado notablemente: los titulares, que en 2008 representaban solo el 40.0%, alcanzan en enero de 2026 el 85.0%, mientras que los dependientes disminuyen del 60.0% al 15.0%, mostrando una clara tendencia hacia la afiliación individual directa.
El índice de dependencia del RS respalda esta transformación, al pasar de 1.50 dependientes por titular en 2008 a 0.18 en enero de 2026, es decir, 18 dependientes por cada 100 titulares, lo que indica una reducción progresiva de la dependencia familiar y un fortalecimiento de la cobertura personal. Este comportamiento refleja la consolidación del Régimen Subsidiado como uno de los principales instrumentos de inclusión sanitaria en la República Dominicana, garantizando acceso a los servicios de salud a poblaciones vulnerables y en condiciones de informalidad laboral.</t>
  </si>
  <si>
    <t>Entre diciembre de 2008 y enero de 2026, la afiliación al Régimen Subsidiado (RS) del Seguro Familiar de Salud evidencia un crecimiento sostenido en ambos sexos, pasando de 1.2 millones de afiliados en 2008 a 5.6 millones en enero de 2026. Desde el inicio, las mujeres han representado una proporción ligeramente superior dentro del total, aunque con el paso de los años la diferencia entre ambos sexos se ha reducido, manteniéndose una distribución casi equilibrada en los años recientes. Este comportamiento refleja la expansión de la cobertura en amplios segmentos de la población, especialmente en grupos vulnerables, consolidando el acceso a los servicios de salud.
A nivel estructural, se observa una tendencia creciente en la afiliación de titulares tanto masculinos como femeninos, acompañada por una reducción sostenida en la cantidad de dependientes directos, lo que sugiere una mayor autonomía de los asegurados dentro del sistema. En 2008, los hombres representaban 545,438 afiliados y las mujeres 679,205, mientras que en enero de 2026 estas cifras se sitúan en 2,801,908 y 2,828,830, respectivamente. Este crecimiento paralelo en ambos grupos evidencia una cobertura con alta cercanía por género y el fortalecimiento del Régimen Subsidiado como mecanismo de inclusión social, garantizando acceso a la salud en condiciones de mayor equidad entre hombres y mujeres.</t>
  </si>
  <si>
    <t>Analizando la afiliación al Régimen Subsidiado (RS) por grupos de edad a enero de 2026, se observa que la distribución mantiene una concentración importante en la población adulta joven y de mediana edad. Los grupos entre 25 y 54 años representan aproximadamente 40% del total de afiliados, lo que refleja que la cobertura se focaliza en personas en edad productiva, mientras que los grupos infantiles (0-14 años) representan 8.1% del total y los adultos mayores de 65 años y más concentran alrededor de 20.4%. Esto indica que el RS continúa orientado a cubrir poblaciones con menor capacidad de inserción en esquemas contributivos, manteniendo también una participación relevante de grupos vulnerables como niños y adultos mayores.
En términos de género, la distribución es relativamente equilibrada: de los 5,630,738 afiliados, 2,801,908 son hombres (49.8%) y 2,828,830 son mujeres (50.2%). Sin embargo, se observa un ligero predominio femenino en los grupos de mayor edad, especialmente a partir de los 60 años, reflejando la mayor esperanza de vida de las mujeres. Este patrón tiene implicaciones importantes para la planificación de los servicios de salud, ya que los programas de prevención y atención especializada deberán considerar tanto la alta concentración de adultos en edad productiva como el creciente peso relativo de las mujeres en la población adulta mayor.</t>
  </si>
  <si>
    <t>A enero de 2026, la afiliación al Régimen Subsidiado (RS) en República Dominicana muestra una concentración significativa en determinadas áreas, tanto desde la perspectiva geográfica como por regiones de salud. La mayor concentración de beneficiarios se encuentra en el Distrito Nacional / región de Santo Domingo, con 2,468,905 afiliados, representando 43.8% del total. Le siguen la región Norte con 1,153,091 afiliados (20.5%), la región Sur con 657,100 (11.7%) y la región Este con 296,930 afiliados (5.3%). En la clasificación por región de salud, después de Santo Domingo (43.8%), destacan Norcentral (9.0%), Valdesia (5.2%), Este (5.3%), Nordeste (4.6%) y Cibao Central (4.6%), mientras que Cibao Occidental (2.3%), Enriquillo (3.0%) y El Valle (3.4%) registran menores niveles de afiliación.
Un elemento crítico es la categoría de afiliados “sin especificar”, que alcanza 1,054,712 personas (18.7%), evidenciando limitaciones en la clasificación geográfica y regional de la base de datos del RS. Esta situación reduce la precisión del análisis territorial y dificulta la planificación de recursos y políticas de salud, ya que una parte importante de los beneficiarios no puede asignarse a una región concreta. En conjunto, la afiliación mantiene un patrón concentrado en las principales ciudades y zonas densamente pobladas, mientras que las regiones menos pobladas presentan menores niveles de cobertura registrada.</t>
  </si>
  <si>
    <t>A partir de los datos de afiliación al Régimen Subsidiado (RS) en República Dominicana a enero de 2026, se observa que la distribución de los afiliados presenta una concentración significativa en ciertas provincias y un porcentaje elevado de registros sin identificar. El Distrito Nacional lidera con 1,778,848 afiliados, representando 31.6% del total, seguido por Santo Domingo con 595,948 afiliados (10.6%) y Santiago con 341,137 (6.1%). Otras provincias muestran niveles de afiliación mucho menores, generalmente por debajo del 3.5% del total, lo que indica una marcada concentración de beneficiarios en áreas urbanas y con mayor densidad poblacional.
Un aspecto relevante es el registro de 1,054,712 afiliados “No Especificada”, equivalente al 18.7% del total, reflejando posibles desafíos en la sistematización y actualización de la base de datos del régimen. Esto evidencia la necesidad de fortalecer los mecanismos de registro y control para garantizar que todos los beneficiarios estén correctamente asignados a su provincia correspondiente, mejorando así la precisión del análisis territorial y la focalización de las políticas de salud.</t>
  </si>
  <si>
    <t>El comportamiento de los Planes Especiales de Salud para pensionados y jubilados muestra un crecimiento sostenido en la afiliación al Seguro Familiar de Salud (SFS) entre 2009 y enero de 2026, impulsado por la expansión institucional del programa. En sus inicios, la cobertura estaba limitada al Ministerio de Hacienda y Economía mediante el Decreto 342-09, con apenas 18,748 afiliados en 2009. A partir de 2017 se evidencia un punto de inflexión con la incorporación de nuevos sectores: Salud (Decreto 371-16), Fuerzas Armadas (Decreto 159-17) y Policía Nacional (Resolución SISALRIL No. 207-2016), lo que elevó significativamente el número de beneficiarios y consolidó el carácter inclusivo del sistema.
Entre 2017 y enero de 2026, el total de planes pasó de 72,326 a 118,609, lo que representa un incremento de alrededor de 64% en el período. El Ministerio de Hacienda y Economía mantiene la mayor proporción de afiliados (47,129), aunque muestra una transición entre los Decretos 342-09 y 18-19, reflejando una reestructuración administrativa de los planes. Por su parte, las Fuerzas Armadas y la Policía Nacional registran un crecimiento sostenido, alcanzando 32,062 y 33,996 afiliados, respectivamente, mientras el Sector Salud registra 5,422. Este comportamiento evidencia una política de ampliación gradual del aseguramiento en salud para los pensionados del Estado, fortaleciendo la protección social y garantizando la continuidad de la cobertura médica</t>
  </si>
  <si>
    <r>
      <t xml:space="preserve">La estructura de la afiliación al Seguro Familiar de Salud (SFS) en los Regímenes Especiales de Salud para Pensionados a diciembre de 2025 evidencia que la mayoría de los beneficiarios son titulares, con </t>
    </r>
    <r>
      <rPr>
        <b/>
        <sz val="11"/>
        <rFont val="Arial"/>
        <family val="2"/>
      </rPr>
      <t>84,574</t>
    </r>
    <r>
      <rPr>
        <sz val="11"/>
        <rFont val="Arial"/>
        <family val="2"/>
      </rPr>
      <t xml:space="preserve"> afiliados </t>
    </r>
    <r>
      <rPr>
        <b/>
        <sz val="11"/>
        <rFont val="Arial"/>
        <family val="2"/>
      </rPr>
      <t>(71.1%)</t>
    </r>
    <r>
      <rPr>
        <sz val="11"/>
        <rFont val="Arial"/>
        <family val="2"/>
      </rPr>
      <t>, mientras que los dependientes ascienden a 34,409 (28.9%). Esto implica un índice de dependencia de</t>
    </r>
    <r>
      <rPr>
        <b/>
        <sz val="11"/>
        <rFont val="Arial"/>
        <family val="2"/>
      </rPr>
      <t xml:space="preserve"> 0.41,</t>
    </r>
    <r>
      <rPr>
        <sz val="11"/>
        <rFont val="Arial"/>
        <family val="2"/>
      </rPr>
      <t xml:space="preserve"> es decir, que por cada 100 titulares existen aproximadamente 41 dependientes afiliados, lo cual refleja una cobertura complementaria moderada dentro del núcleo familiar del pensionado. Este resultado muestra que, aunque la protección sanitaria alcanza principalmente a los titulares, una proporción relevante de los pensionados ha extendido el beneficio a sus familiares directos, fortaleciendo así el alcance social y la protección familiar dentro de este régimen especial.</t>
    </r>
  </si>
  <si>
    <t>La distribución de la afiliación al Seguro Familiar de Salud (SFS) en los Regímenes Especiales de Salud para Pensionados a enero de 2026 refleja una marcada concentración en el sector público, que agrupa 114,328 afiliados, equivalente al 96.4% del total. Esto evidencia que la gran mayoría de los pensionados y jubilados cubiertos por estos planes pertenecen a instituciones del Estado, en coherencia con la naturaleza de los decretos y resoluciones que sustentan estos regímenes especiales. En contraste, las ARS privadas apenas representan el 0.4% de la afiliación, lo que muestra una participación marginal en este segmento del sistema.
Por su parte, las ARS de autogestión concentran 3,803 afiliados (3.2%), principalmente vinculados a instituciones públicas con esquemas propios de administración del riesgo en salud. Este patrón reafirma el carácter predominantemente estatal del aseguramiento en salud para los pensionados, en consonancia con el principio de solidaridad y protección social del Sistema Dominicano de Seguridad Social. No obstante, la reducida participación del sector privado y de autogestión sugiere una oportunidad para seguir fortaleciendo la eficiencia administrativa y la calidad de los servicios ofrecidos a esta población.</t>
  </si>
  <si>
    <t xml:space="preserve">El comportamiento del mercado laboral formal muestra un crecimiento tanto en el número de empresas como de empleados entre diciembre de 2008 y enero de 2026, reflejando la expansión de la economía y el fortalecimiento del sistema de seguridad social. El número total de empresas activas pasó de 41,679 en 2008 a 114,423 en enero de 2026, lo que representa un incremento superior al 170% en el período.
De igual manera, el total de trabajadores aumentó de 1.18 millones en 2008 a 2.57 millones en enero de 2026, más que duplicando la cantidad de personas protegidas por el sistema. Los empleados privados representan la mayor proporción, alcanzando 1.8 millones, mientras que los empleados públicos y centralizados suman cerca de 773 mil trabajadores, lo que evidencia la expansión del empleo formal en ambos sectores. La relación promedio de empleados por empresa ha mostrado una tendencia a la baja, pasando de 28.25 en 2008 a 22.50 en enero de 2026, lo que sugiere una mayor formalización de pequeñas y medianas empresas dentro del sistema.  </t>
  </si>
  <si>
    <t>El comportamiento del empleo formal y la afiliación a la Seguridad Social (SRL) entre 2008 y enero de 2026 evidencia un crecimiento importante en la formalización del trabajo en la República Dominicana, con algunas fluctuaciones coyunturales. En diciembre de 2008, el total de ocupados en el sector formal ascendía a 1.57 millones de trabajadores, mientras que los afiliados a la Seguridad Social alcanzaban 1.18 millones, reflejando una cobertura equivalente al 75.2% de los ocupados formales. A lo largo de los años, ambas variables muestran incrementos constantes, especialmente a partir de 2014, impulsados por el fortalecimiento del Régimen Contributivo y las mejoras en la fiscalización y registro laboral.
Para enero de 2026, los ocupados en el sector formal ascienden a 2.55 millones y los afiliados al sistema a 2.57 millones, lo que representa un incremento acumulado de alrededor de 62.6% y 118.7%, respectivamente, con relación a 2008. Este crecimiento refleja una mayor sincronización entre el empleo formal y la cobertura del Sistema Dominicano de Seguridad Social (SDSS), donde la cantidad de afiliados supera ligeramente el número de ocupados formales, señal de una cobertura más amplia que incorpora a trabajadores con múltiples registros o cotizaciones activas. En conjunto, los datos evidencian el fortalecimiento del empleo formal y la expansión de la protección social en el país, pese a caídas temporales como la observada en 2020 por efecto de la pandemia.</t>
  </si>
  <si>
    <t>La distribución por edad y sexo muestra una marcada concentración de la población trabajadora afiliada en los grupos de edad entre 25 y 44 años, que en conjunto reúnen más de la mitad del total registrado. Los hombres presentan mayor participación en casi todos los rangos etarios, especialmente entre los 45 y 74 años, reflejando su predominio en la fuerza laboral formal. No obstante, en los grupos de 25-29, 30-34 y 35-39 años la brecha entre hombres y mujeres es mucho menor, lo que evidencia una mayor incorporación femenina al mercado laboral formal en las edades centrales de actividad económica.
A partir de los 50 años, la cantidad de afiliados comienza a descender de forma sostenida, con una reducción más pronunciada después de los 60 años, lo que refleja el retiro gradual del mercado laboral activo. Los grupos de 65 años y más representan una proporción reducida del total, en consonancia con las edades de jubilación y la transición hacia el régimen de pensiones. En conjunto, los datos reflejan una estructura laboral relativamente joven y predominantemente masculina, con un núcleo fuerte de afiliación en edades productivas medias y una participación femenina importante, aunque todavía menor en el total general.</t>
  </si>
  <si>
    <t>Entre diciembre de 2008 y enero de 2026, la afiliación al SVDS ha mostrado un crecimiento sostenido tanto en cotizantes como en afiliados totales. Los cotizantes pasaron de 929,743 en 2008 a 2,181,704 en enero de 2026, mientras que los afiliados aumentaron de 1,983,720 a 5,594,305 en el mismo período. Este crecimiento refleja la expansión del sistema previsional y la incorporación progresiva de trabajadores al Régimen Contributivo, mostrando que cada vez más personas forman parte formalmente del sistema de pensiones y seguridad social en el país.
Sin embargo, la densidad de cotización, es decir, la proporción de afiliados que efectivamente realizan aportes, ha mostrado una tendencia general a la baja. De 50.97% en 2009, la densidad descendió a 39.00% en enero de 2026, con caídas más pronunciadas a partir de 2019 y especialmente en 2020, probablemente asociadas a la pandemia y a la intermitencia en el empleo formal. Esto indica que, aunque la cobertura del SVDS se ha ampliado, persisten retos importantes relacionados con la continuidad de las cotizaciones, un factor crítico para garantizar la sostenibilidad y suficiencia de las pensiones a largo plazo.</t>
  </si>
  <si>
    <t>Entre 2008 y enero de 2026, el número de trabajadores cotizantes al SVDS ha mostrado un crecimiento importante, pasando de 929,743 en 2008 a 2,181,704 en enero de 2026, mientras que la población ocupada formal aumentó de 1,566,047 a 2,546,027 en el mismo período. Este incremento refleja tanto la expansión del sistema previsional como la gradual formalización del empleo en el país, evidenciando que cada vez más trabajadores están integrados al Régimen Contributivo de pensiones y seguridad social.
El porcentaje de cotizantes sobre la población ocupada formal evidencia un notable fortalecimiento de la cobertura a lo largo de los años, pasando de 59.37% en 2008 a niveles superiores al 90% en varios años recientes, aunque con variaciones posteriores, situándose en 85.69% en enero de 2026. Este comportamiento muestra que una alta proporción de los trabajadores formales contribuye efectivamente al SVDS, lo que favorece la sostenibilidad del sistema de pensiones. Las variaciones recientes reflejan el impacto de factores coyunturales y cambios en la dinámica del empleo formal, subrayando la necesidad de mantener políticas que garanticen la continuidad y estabilidad de las cotizaciones.</t>
  </si>
  <si>
    <t>La mayor parte de los cotizantes al SVDS se concentra en los niveles salariales más bajos, ya que 35.8% cotiza entre 0 y 1 salario mínimo y 40.6% entre 1 y 2 salarios mínimos, lo que significa que más de 76% de los trabajadores aporta sobre ingresos relativamente bajos. Esta concentración refleja la estructura del mercado laboral formal dominicano, donde predominan remuneraciones cercanas al salario mínimo, y confirma la relevancia del SVDS como instrumento de protección social para la mayoría de los empleados de menores ingresos.
Por otro lado, solo una proporción reducida de cotizantes se ubica en los niveles salariales más altos: 0.4% cotiza con 15 o más salarios mínimos, mientras que apenas 1.6% se concentra entre 6 y 10 salarios mínimos. Esto evidencia una distribución fuertemente concentrada en la base de la pirámide salarial, con implicaciones importantes para la suficiencia de los aportes y la sostenibilidad del sistema. La estructura salarial de los cotizantes pone de relieve la vulnerabilidad relativa de una gran parte de los trabajadores formales y la necesidad de políticas que fortalezcan la cobertura y los beneficios del SVDS para los segmentos de menores ingresos.</t>
  </si>
  <si>
    <t>Entre diciembre de 2008 y enero de 2026, tanto los afiliados masculinos como femeninos al SVDS han mostrado un crecimiento sostenido. Los afiliados masculinos pasaron de 1,165,631 en 2008 a 3,032,353 en enero de 2026, mientras que los femeninos aumentaron de 818,089 a 2,561,952 en el mismo período. Esto refleja una expansión continua de la cobertura del sistema de pensiones para ambos sexos, observándose además una reducción gradual de la brecha de género en la afiliación, aunque los hombres continúan representando una proporción ligeramente mayor del total de afiliados.
En cuanto a los cotizantes, también se observa una tendencia creciente, aunque con fluctuaciones vinculadas a factores coyunturales como la pandemia y variaciones en el empleo formal. Los cotizantes masculinos pasaron de 634,008 en 2008 a 1,112,797 en enero de 2026, y las cotizantes femeninas de 484,285 a 1,068,907. La proporción de cotizantes respecto a los afiliados muestra que, si bien una parte importante de los afiliados contribuye activamente al sistema, la densidad de cotización presenta cambios en algunos años, lo que resalta la importancia de fortalecer políticas que promuevan la continuidad de las aportaciones y una mayor estabilidad contributiva para hombres y mujeres.</t>
  </si>
  <si>
    <t>Entre diciembre de 2010 y enero de 2026, los traspasos totales en el SVDS han mostrado una tendencia general creciente, pasando de 10,644 casos en 2010 a 94,184 en diciembre de 2025, con un acumulado de 826,743 traspasos hasta enero de 2026. Se observan variaciones importantes en algunos años, como la caída a 23,483 en 2020, probablemente asociada al impacto de la pandemia sobre el empleo formal y la movilidad de los trabajadores, seguida de una recuperación progresiva entre 2021 y 2025. En enero de 2026 se registran 4,746 casos, lo que refleja la continuidad de este comportamiento. En conjunto, esta dinámica evidencia la movilidad de los afiliados dentro del sistema, la búsqueda de mejores condiciones y la importancia de contar con un régimen ágil que permita los traspasos sin afectar la continuidad de los derechos previsionales.</t>
  </si>
  <si>
    <t>Entre diciembre de 2010 y enero de 2026, los traspasos recibidos por las AFP muestran una tendencia general creciente, con algunos altibajos asociados a la dinámica del mercado y a factores externos. Los traspasos totales hacia AFP pasaron de 3,219 casos en 2010 a 87,400 en diciembre de 2025, y 4,589 adicionales en enero de 2026, acumulando 728,277 casos en el período. La mayor parte de estos movimientos se concentra en administradoras como Reservas, Crecer, Popular, Siembra y Atlántico, lo que refleja tanto la movilidad de los afiliados como la preferencia por entidades con mayor presencia en el mercado. El período 2016–2019 destaca por incrementos significativos, mientras que 2020 muestra una caída notable, probablemente vinculada al impacto de la pandemia sobre la actividad económica y la formalidad laboral.
En cuanto a los planes de reparto, los traspasos también presentan una participación importante, aunque menor que la observada en las AFP. Los planes del Ministerio de Hacienda, Banco Central, Banco de Reservas e INABIMA acumulan 98,476 traspasos en el período, con aumentos relevantes en 2022–2024, principalmente por la movilidad de afiliados entre esquemas previsionales. En conjunto, el sistema registra 823,583 traspasos acumulados entre diciembre de 2010 y enero de 2026, lo que evidencia un nivel significativo de movilidad dentro del SVDS y resalta la importancia de garantizar procesos ágiles que preserven la continuidad de los derechos previsionales de los afiliados.</t>
  </si>
  <si>
    <r>
      <t xml:space="preserve">El Seguro Familiar de Salud (SFS) del Régimen Contributivo (RC) alcanzó un total de </t>
    </r>
    <r>
      <rPr>
        <b/>
        <sz val="12"/>
        <rFont val="Arial"/>
        <family val="2"/>
      </rPr>
      <t>RD$118,295.65</t>
    </r>
    <r>
      <rPr>
        <sz val="12"/>
        <rFont val="Arial"/>
        <family val="2"/>
      </rPr>
      <t xml:space="preserve"> millones entre</t>
    </r>
    <r>
      <rPr>
        <b/>
        <sz val="12"/>
        <rFont val="Arial"/>
        <family val="2"/>
      </rPr>
      <t xml:space="preserve"> 2025</t>
    </r>
    <r>
      <rPr>
        <sz val="12"/>
        <rFont val="Arial"/>
        <family val="2"/>
      </rPr>
      <t xml:space="preserve"> y enero de</t>
    </r>
    <r>
      <rPr>
        <b/>
        <sz val="12"/>
        <rFont val="Arial"/>
        <family val="2"/>
      </rPr>
      <t xml:space="preserve"> 2026</t>
    </r>
    <r>
      <rPr>
        <sz val="12"/>
        <rFont val="Arial"/>
        <family val="2"/>
      </rPr>
      <t xml:space="preserve">, evidenciando la magnitud de los recursos destinados al financiamiento de los servicios de salud, subsidios y gestión del sistema. El principal componente corresponde al Cuidado de la Salud, con </t>
    </r>
    <r>
      <rPr>
        <b/>
        <sz val="12"/>
        <rFont val="Arial"/>
        <family val="2"/>
      </rPr>
      <t>RD$109,960.17</t>
    </r>
    <r>
      <rPr>
        <sz val="12"/>
        <rFont val="Arial"/>
        <family val="2"/>
      </rPr>
      <t xml:space="preserve"> millones, lo que representa el 93.0% del total ejecutado, reafirmando el peso predominante de los gastos médicos y asistenciales dentro del RC.
El Fondo Nacional de </t>
    </r>
    <r>
      <rPr>
        <b/>
        <sz val="12"/>
        <rFont val="Arial"/>
        <family val="2"/>
      </rPr>
      <t>Atención Médica por Accidentes de Tránsito (FONAMAT)</t>
    </r>
    <r>
      <rPr>
        <sz val="12"/>
        <rFont val="Arial"/>
        <family val="2"/>
      </rPr>
      <t xml:space="preserve"> acumuló </t>
    </r>
    <r>
      <rPr>
        <b/>
        <sz val="12"/>
        <rFont val="Arial"/>
        <family val="2"/>
      </rPr>
      <t>RD$2,034.06</t>
    </r>
    <r>
      <rPr>
        <sz val="12"/>
        <rFont val="Arial"/>
        <family val="2"/>
      </rPr>
      <t xml:space="preserve"> millones, mientras que los subsidios por maternidad, lactancia y enfermedad común sumaron RD$5,509.86 millones, reflejando el compromiso del sistema con la protección social y el apoyo económico a los trabajadores ante contingencias temporales. Por su parte, la Comisión SISALRIL, con RD$791.56 millones, representa los costos de regulación, supervisión y administración del sistema. En conjunto, las cifras muestran una estructura de gasto ampliamente concentrada en la atención de salud, en consonancia con la expansión de la cobertura y la consolidación del Seguro Familiar de Salud como pilar fundamental del Sistema Dominicano de Seguridad Social.</t>
    </r>
  </si>
  <si>
    <t>A enero de 2026, la distribución de las inversiones financieras de la Cuenta Cuidado de la Salud refleja una estrategia conservadora, concentrada en instrumentos de bajo riesgo. Los Títulos Notas Desmaterializadas representan la mayor participación, con RD$4,452.79 millones (42.67%), seguidos por los Títulos Desmaterializados (REPO) con RD$3,425.49 millones (32.83%) y los Certificados Financieros con RD$1,684.74 millones (16.14%). En conjunto, estos tres instrumentos concentran más del 91% del total invertido.
Por su parte, el Fideicomiso CIIC alcanza RD$455.00 millones (4.36%), mientras que la inversión en AFI Universal Renta Valores suma RD$205.46 millones (1.97%) y Otros Rubros RD$211.76 millones (2.03%). En general, la estructura del portafolio muestra una clara orientación hacia la seguridad, la liquidez y la estabilidad en la administración de los recursos.</t>
  </si>
  <si>
    <t>A enero de 2026, la distribución de las inversiones del SFS y del SVDS del Régimen Contributivo muestra una estructura concentrada en dos cuentas principales. La Cuenta Cuidado de la Salud representa la mayor proporción, con RD$10,435.24 millones (64.37%), seguida por la Cuenta Personal No Individualizable con RD$4,901.99 millones (30.24%), lo que evidencia que ambas concentran más del 94% del total invertido.
Las demás cuentas presentan participaciones menores: el Seguro de Vida No Individualizable alcanza 3.10%, los Aportes Voluntarios No Individualizables 1.44% y la Comisión AFP No Individualizable 0.85%. En conjunto, esta composición refleja una estructura de inversión enfocada principalmente en sostener la cobertura de salud y la gestión de los recursos previsionales del sistema.</t>
  </si>
  <si>
    <t>El monto dispersado y el total de pensionados evidencian una tendencia general de crecimiento a lo largo del período 2009–enero de 2026, aunque no siempre de forma proporcional. En los primeros años (2009–2016), el número de pensionados se mantiene relativamente estable, con leves fluctuaciones, mientras que los pagos muestran un crecimiento moderado y luego cierta estabilidad en torno a los RD$300 millones anuales, asociado al comportamiento del cápita y a la composición de la población cubierta.
A partir de 2017 se observa un cambio estructural en la tendencia, caracterizado por un fuerte incremento tanto en el número de pensionados como en los montos dispersados. La población beneficiaria pasa de 27,409 en 2016 a 72,326 en 2017, y continúa creciendo de forma sostenida hasta alcanzar 118,983 en 2025 y 118,609 en enero de 2026. De igual manera, los pagos ascienden desde RD$569.26 millones en 2017 hasta RD$3,331.79 millones en 2025, mientras que en enero de 2026 ya se registran RD$278.27 millones, reflejando la expansión y el mayor peso financiero de esta cobertura dentro del sistema.</t>
  </si>
  <si>
    <t xml:space="preserve">La dispersión histórica del SVDS ha mostrado un crecimiento constante y significativo durante el período 2015–enero de 2026. Partiendo de RD$38,018.2 millones en 2015, los montos dispersados aumentaron progresivamente hasta alcanzar RD$109,335.1 millones en 2025, con una leve interrupción en 2020, cuando se registró una reducción respecto al año anterior. En enero de 2026 ya se habían dispersado RD$9,442.0 millones, lo que refleja la continuidad del flujo de pagos del sistema.
Este comportamiento evidencia el incremento sostenido de las obligaciones previsionales, asociado tanto al crecimiento de la población beneficiaria como a la evolución de los montos pagados por pensiones y otras prestaciones. En conjunto, el total acumulado asciende a RD$751,896.6 millones, confirmando la expansión y el peso cada vez mayor del SVDS dentro del Sistema Dominicano de Seguridad Social. </t>
  </si>
  <si>
    <t>Entre 2022 y enero de 2026, el Seguro de Vejez, Discapacidad y Sobrevivencia (SVDS) realizó pagos acumulados por aproximadamente RD$387,804.58 millones, destacándose la Cuenta de Capitalización Individual (CCI), que concentró más del 81.2% del total con RD$315,046.49 millones desembolsados. Este dato refleja la importancia del esquema de capitalización como base del sistema, mientras que el Sistema de Reparto y el Seguro de Vida aportaron montos relevantes de RD$13,880.05 millones y RD$32,737.11 millones, respectivamente, complementando la protección financiera para los afiliados y sus beneficiarios.
Además, se registraron pagos por RD$1,399.52 millones en el Autoseguro IDSS y cerca de RD$5,030.55 millones en comisiones y administración del sistema, incluyendo la Comisión AFP, SIPEN, y las operaciones de TSS y DIDA. Los Fondos de Solidaridad Social (FSS) sumaron RD$14,863.91 millones, evidenciando su peso dentro del componente solidario del sistema. En conjunto, la estructura de pagos confirma el predominio de la capitalización individual, acompañado de mecanismos complementarios que sostienen la operación, supervisión y protección social del SVDS.</t>
  </si>
  <si>
    <t>Entre 2022 y enero de 2026, los pagos totales a las entidades del SVDS alcanzaron aproximadamente RD$278,469.45 millones, reflejando la distribución financiera dentro del Régimen Contributivo. Las AFP dominan el reparto de estos recursos, destacándose AFP Popular con RD$73,690.89 millones, seguida por Scotia Crecer AFP con RD$52,426.76 millones, AFP Siembra con RD$45,795.04 millones y AFP Reservas con RD$43,861.05 millones. Además, el Fondo INABIMA recibió RD$37,397.74 millones, mostrando la relevancia de los fondos complementarios dentro del sistema de pensiones dominicano.
Asimismo, otras entidades y fondos, como el Ministerio de Hacienda, SIPEN, Fondo BR, Fondo BC, el Autoseguro IDSS y las comisiones de TSS y DIDA, gestionaron montos menores, pero significativos para el funcionamiento integral del sistema. Estos pagos sostienen la operatividad, supervisión y administración del SVDS, garantizando la protección social a través de un esquema financieramente estructurado, con una alta concentración de recursos en las principales administradoras y fondos previsionales.</t>
  </si>
  <si>
    <t>El patrimonio de los fondos de pensiones en República Dominicana ha mostrado un crecimiento sostenido y robusto desde 2018 hasta enero de 2026, pasando de RD$599,976.13 millones a RD$1,606,670.76 millones. Este incremento se refleja en tasas anuales de crecimiento que han oscilado entre 10.6% y 17.9%, destacándose especialmente los años 2019, 2020 y 2021 con aumentos superiores al 16%. En 2025 el patrimonio alcanzó RD$1,599,685.57 millones, y en enero de 2026 registró un crecimiento adicional de 0.4%, lo que evidencia la continuidad del proceso de acumulación de recursos y el fortalecimiento financiero del sistema de pensiones.
Asimismo, el patrimonio de los fondos ha representado una proporción cada vez mayor del Producto Interno Bruto (PIB), al pasar de 14.3% en 2018 a 21.6% en 2025. Para enero de 2026, esta relación se ubica en 20.3%, considerando un PIB estimado de RD$7,897,551.29 millones. Esta trayectoria confirma que el sistema de pensiones ha adquirido una mayor relevancia económica en el país, consolidándose como un componente clave del ahorro nacional y como un instrumento importante para la sostenibilidad futura de las pensiones y la inversión de largo plazo.</t>
  </si>
  <si>
    <t>El patrimonio de los fondos de pensiones en República Dominicana ha mostrado un crecimiento sostenido y robusto desde 2018 hasta enero de 2026, pasando de RD$599,976.13 millones a RD$1,606,670.76 millones. Este incremento se refleja en tasas anuales de crecimiento que han oscilado entre 10.6% y 17.9%, destacándose especialmente los años 2019, 2020 y 2021 con aumentos superiores al 16%. En 2025 el patrimonio alcanzó RD$1,599,685.57 millones, y en enero de 2026 registró un crecimiento adicional de 0.4%, lo que evidencia la continuidad del proceso de acumulación de recursos y el fortalecimiento financiero del sistema de pensiones.
Asimismo, el patrimonio de los fondos ha representado una proporción cada vez mayor del Producto Interno Bruto (PIB), al pasar de 14.3% en 2018 a 21.6% en 2025. Para enero de 2026, esta relación se ubica en 20.3%, considerando un PIB estimado de RD$7,897,551.29 millones. Esta trayectoria confirma que el sistema de pensiones ha adquirido una mayor relevancia económica en el país, consolidándose como un componente clave del ahorro nacional y como un instrumento importante para la sostenibilidad futura de las pensiones y la inversión de largo plazo.</t>
  </si>
  <si>
    <t>La rentabilidad nominal promedio de los fondos de pensiones ha oscilado entre un máximo de 14.54% en 2012 y un mínimo de 5.52% en 2022, reflejando la incidencia del entorno económico y financiero sobre el desempeño del sistema. Durante la mayor parte del período, esta rentabilidad nominal superó la inflación acumulada, permitiendo que los fondos crecieran en términos reales y preservando el poder adquisitivo de los afiliados. No obstante, en 2022 se registró una rentabilidad nominal baja (5.52%) junto con una inflación elevada (7.83%), lo que provocó una rentabilidad real negativa de -2.31%, siendo el único año con pérdida real en la serie.
A partir de 2023 se observa una recuperación de los rendimientos reales, con una rentabilidad nominal de 8.90% en 2023, 10.00% en 2024, 9.93% en 2025 y 9.40% en enero de 2026. En este último corte, la inflación acumulada se situó en 4.98%, generando una rentabilidad real de 4.42%. En conjunto, esto evidencia la capacidad del sistema para retomar rendimientos reales positivos, fortaleciendo el crecimiento de los recursos acumulados y contribuyendo a la protección financiera de los afiliados del Régimen Contributivo.</t>
  </si>
  <si>
    <t>La rentabilidad nominal promedio de los fondos de pensiones ha mostrado fluctuaciones a lo largo de los años, con un máximo cercano al 14.5% en 2012 y un mínimo en 2022, cuando la CCI registró 5.52% y el promedio del sistema 6.10%. En general, ambos indicadores presentan trayectorias muy similares, reflejando un comportamiento consistente en los rendimientos del sistema. A enero de 2026, la rentabilidad nominal promedio se sitúa en 9.29% para la CCI y 9.40% para el sistema, lo que evidencia una recuperación sostenida luego de la caída observada en 2022 y confirma la capacidad del sistema para mantener retornos positivos en el mediano plazo.</t>
  </si>
  <si>
    <t>El comportamiento histórico de las pensiones otorgadas del Seguro de Vejez, Discapacidad y Sobrevivencia (SVDS) evidencia un crecimiento progresivo y la consolidación del sistema previsional dominicano. Desde el período 2003-2007 hasta enero de 2026, se han otorgado 40,091 pensiones, de las cuales 20,599 corresponden a discapacidad, 19,373 a sobrevivencia y 119 a retiro programado. En los primeros años, las cifras fueron reducidas, propias de una etapa inicial de consolidación, pero a partir de 2011 se observa una tendencia ascendente asociada al aumento de afiliados con derechos adquiridos. El año 2018 constituye un punto atípico, con 6,462 pensiones otorgadas, de las cuales 83.4% fueron por discapacidad, probablemente vinculado a procesos extraordinarios de regularización o depuración de casos.
En los años más recientes se aprecia una tendencia de crecimiento con mayor estabilidad. Entre 2021 y enero de 2026, se registran niveles anuales superiores a las 2,400 pensiones, alcanzando 3,189 en 2025 y manteniéndose ese mismo acumulado en enero de 2026. En ese último corte, la distribución fue de 42.9% por discapacidad y 56.3% por sobrevivencia, con una participación aún reducida del retiro programado. En conjunto, la composición histórica muestra un predominio de las pensiones por sobrevivencia (54.0%) frente a discapacidad (45.8%), reflejando la evolución y madurez del sistema previsional.</t>
  </si>
  <si>
    <r>
      <t>El monto promedio mensual de las pensiones del SVDS muestra diferencias importantes según el tipo de beneficio.</t>
    </r>
    <r>
      <rPr>
        <b/>
        <sz val="20"/>
        <rFont val="Arial"/>
        <family val="2"/>
      </rPr>
      <t xml:space="preserve"> A enero de 2026,</t>
    </r>
    <r>
      <rPr>
        <sz val="20"/>
        <rFont val="Arial"/>
        <family val="2"/>
      </rPr>
      <t xml:space="preserve"> las pensiones por discapacidad total promedian</t>
    </r>
    <r>
      <rPr>
        <b/>
        <sz val="20"/>
        <rFont val="Arial"/>
        <family val="2"/>
      </rPr>
      <t xml:space="preserve"> RD$16,364.51</t>
    </r>
    <r>
      <rPr>
        <sz val="20"/>
        <rFont val="Arial"/>
        <family val="2"/>
      </rPr>
      <t>, las de discapacidad parcial RD$4,896.51 y las de sobrevivencia</t>
    </r>
    <r>
      <rPr>
        <b/>
        <sz val="20"/>
        <rFont val="Arial"/>
        <family val="2"/>
      </rPr>
      <t xml:space="preserve"> RD$13,851.7</t>
    </r>
    <r>
      <rPr>
        <sz val="20"/>
        <rFont val="Arial"/>
        <family val="2"/>
      </rPr>
      <t>6. Por su parte, el retiro programado presenta el monto más alto, con un promedio de</t>
    </r>
    <r>
      <rPr>
        <b/>
        <sz val="20"/>
        <rFont val="Arial"/>
        <family val="2"/>
      </rPr>
      <t xml:space="preserve"> RD$41,976.02,</t>
    </r>
    <r>
      <rPr>
        <sz val="20"/>
        <rFont val="Arial"/>
        <family val="2"/>
      </rPr>
      <t xml:space="preserve"> reflejando la relación entre el ahorro acumulado y el ingreso mensual recibido por el afiliado.</t>
    </r>
  </si>
  <si>
    <t>Entre 2007 y enero de 2026, el IDOPPRIL registró un total de 660,306 casos de accidentes de trabajo y enfermedades profesionales en la República Dominicana. De ese total, el 96.4% correspondió a accidentes laborales y el 3.6% a enfermedades profesionales, lo que confirma la clara prevalencia de los accidentes como principal causa de los eventos notificados. Durante la mayor parte del período, las enfermedades profesionales se mantuvieron en niveles reducidos, generalmente cercanos al 1%–2% del total anual.
Los años 2020 y 2021 muestran un comportamiento atípico por el impacto de la pandemia de COVID-19, cuando las enfermedades profesionales aumentaron hasta 20.6% y 18.6% del total, respectivamente, principalmente por la incorporación de contagios laborales, sobre todo en el sector salud. A partir de 2022 se observa una normalización progresiva y, en enero de 2026, los casos vuelven a su patrón histórico, con 99.1% de accidentes de trabajo y 0.9% de enfermedades profesionales, evidenciando una estabilización del comportamiento del riesgo laboral registrado.</t>
  </si>
  <si>
    <t>Entre 2007 y enero de 2026, el IDOPPRIL registró 656,355 casos de accidentes y enfermedades laborales, con una mayor concentración en la Región 0, que acumuló 261,299 casos (39.8%), seguida por la Región II con 155,570 (23.7%) y la Región V con 119,321 (18.2%). En conjunto, estas tres regiones concentran más del 80% de los casos registrados, lo que refleja la relación entre mayor actividad económica, empleo formal y exposición al riesgo ocupacional. En contraste, las regiones IV, VI y I presentan la menor incidencia relativa, evidenciando una distribución territorial desigual del riesgo laboral en el país.</t>
  </si>
  <si>
    <t>Entre 2007 y enero de 2026, el IDOPPRIL registró 656,355 accidentes laborales y enfermedades profesionales en el país. El análisis por grupos de edad muestra una clara concentración en la población trabajadora joven y adulta: el grupo de 20 a 29 años representa el 31.6% de los casos y el de 30 a 39 años el 31.3%, de modo que ambos concentran más del 60% del total. Este patrón refleja que los eventos se producen principalmente en las edades de mayor participación en el empleo formal y de mayor exposición a actividades productivas.
A partir de los 40 años, la incidencia desciende progresivamente: el grupo de 40 a 49 años aporta 20.1%, el de 50 a 59 años 11.7% y los de 60 años o más 5.1%. Por su parte, los menores de 20 años representan apenas el 0.3% del total. En conjunto, los datos evidencian que el riesgo ocupacional se concentra en las edades más activas del mercado laboral, lo que subraya la importancia de fortalecer las acciones de prevención, capacitación y vigilancia en los entornos de trabajo donde se ubica la mayor parte de la fuerza laboral.</t>
  </si>
  <si>
    <t>Entre 2007 y enero de 2026, el IDOPPRIL registró 656,162 casos de accidentes laborales y enfermedades profesionales, de los cuales el 67.1% correspondió a hombres y el 32.9% a mujeres. Aunque la participación masculina sigue siendo mayoritaria, se observa una tendencia sostenida de aumento en la proporción femenina, que pasó de 17.2% en 2007 a 39.2% en 2025 y 39.8% en enero de 2026, reflejando su mayor incorporación al empleo formal y, en consecuencia, a la exposición a riesgos ocupacionales.</t>
  </si>
  <si>
    <t>Entre 2007 y enero de 2026, el IDOPPRIL registró 656,162 casos de accidentes laborales y enfermedades profesionales, de los cuales el 67.1% correspondió a hombres y el 32.9% a mujeres. Aunque la participación masculina se mantiene mayoritaria durante todo el período, se observa una tendencia sostenida de aumento en la proporción femenina, al pasar de 17.2% en 2007 a 39.2% en 2025 y 39.8% en enero de 2026. Este comportamiento refleja la creciente incorporación de las mujeres al empleo formal y, por tanto, una mayor exposición a riesgos ocupacionales, aun cuando los hombres continúan concentrando la mayor parte de los casos reportados.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</si>
</sst>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37">
    <numFmt numFmtId="41" formatCode="_(* #,##0_);_(* \(#,##0\);_(* &quot;-&quot;_);_(@_)"/>
    <numFmt numFmtId="44" formatCode="_(&quot;$&quot;* #,##0.00_);_(&quot;$&quot;* \(#,##0.00\);_(&quot;$&quot;* &quot;-&quot;??_);_(@_)"/>
    <numFmt numFmtId="43" formatCode="_(* #,##0.00_);_(* \(#,##0.00\);_(* &quot;-&quot;??_);_(@_)"/>
    <numFmt numFmtId="164" formatCode="_-* #,##0.00\ &quot;€&quot;_-;\-* #,##0.00\ &quot;€&quot;_-;_-* &quot;-&quot;??\ &quot;€&quot;_-;_-@_-"/>
    <numFmt numFmtId="165" formatCode="_-* #,##0.00_-;\-* #,##0.00_-;_-* &quot;-&quot;??_-;_-@_-"/>
    <numFmt numFmtId="166" formatCode="_-* #,##0.00\ _€_-;\-* #,##0.00\ _€_-;_-* &quot;-&quot;??\ _€_-;_-@_-"/>
    <numFmt numFmtId="167" formatCode="_(&quot;RD$&quot;* #,##0.00_);_(&quot;RD$&quot;* \(#,##0.00\);_(&quot;RD$&quot;* &quot;-&quot;??_);_(@_)"/>
    <numFmt numFmtId="168" formatCode="_(* #,##0_);_(* \(#,##0\);_(* &quot;-&quot;??_);_(@_)"/>
    <numFmt numFmtId="169" formatCode="[&lt;=9999999]###\-####;\(###\)\ ###\-####"/>
    <numFmt numFmtId="170" formatCode="0.0%"/>
    <numFmt numFmtId="171" formatCode="_(* #,##0.00_);_(* \(#,##0.00\);_(* &quot;-&quot;????_);_(@_)"/>
    <numFmt numFmtId="172" formatCode="_(* #,##0.0_);_(* \(#,##0.0\);_(* &quot;-&quot;??_);_(@_)"/>
    <numFmt numFmtId="173" formatCode="_([$€-2]* #,##0_);_([$€-2]* \(#,##0\);_([$€-2]* &quot;-&quot;??_)"/>
    <numFmt numFmtId="174" formatCode="_-* #,##0.00\ _P_t_s_-;\-* #,##0.00\ _P_t_s_-;_-* &quot;-&quot;??\ _P_t_s_-;_-@_-"/>
    <numFmt numFmtId="175" formatCode="#,##0;[Red]#,##0"/>
    <numFmt numFmtId="176" formatCode="_([$€-2]* #,##0.00_);_([$€-2]* \(#,##0.00\);_([$€-2]* &quot;-&quot;??_)"/>
    <numFmt numFmtId="177" formatCode="_(* #,##0.00_);_(* \(#,##0.00\);_(* &quot;-&quot;_);_(@_)"/>
    <numFmt numFmtId="178" formatCode="_([$€-2]* #,##0.0000_);_([$€-2]* \(#,##0.0000\);_([$€-2]* &quot;-&quot;??_)"/>
    <numFmt numFmtId="179" formatCode="_([$€-2]* #,##0.0_);_([$€-2]* \(#,##0.0\);_([$€-2]* &quot;-&quot;??_)"/>
    <numFmt numFmtId="180" formatCode="_-* #,##0.00\ [$€]_-;\-* #,##0.00\ [$€]_-;_-* &quot;-&quot;??\ [$€]_-;_-@_-"/>
    <numFmt numFmtId="181" formatCode="0.0"/>
    <numFmt numFmtId="182" formatCode="_([$€-2]\ * #,##0.00_);_([$€-2]\ * \(#,##0.00\);_([$€-2]\ * &quot;-&quot;??_);_(@_)"/>
    <numFmt numFmtId="183" formatCode="_([$€-2]* #,##0.000_);_([$€-2]* \(#,##0.000\);_([$€-2]* &quot;-&quot;??_)"/>
    <numFmt numFmtId="184" formatCode="#,##0.00;[Red]#,##0.00"/>
    <numFmt numFmtId="185" formatCode="General_)"/>
    <numFmt numFmtId="186" formatCode="0.00_);\(0.00\)"/>
    <numFmt numFmtId="187" formatCode="[$-1C0A]d&quot; de &quot;mmmm&quot; de &quot;yyyy;@"/>
    <numFmt numFmtId="188" formatCode="dd/mm/yyyy;@"/>
    <numFmt numFmtId="189" formatCode="_([$€-2]* #,##0.00000_);_([$€-2]* \(#,##0.00000\);_([$€-2]* &quot;-&quot;??_)"/>
    <numFmt numFmtId="190" formatCode="_(* #,##0.000_);_(* \(#,##0.000\);_(* &quot;-&quot;??_);_(@_)"/>
    <numFmt numFmtId="191" formatCode="_(* #,##0_);_(* \(#,##0\);_(* &quot;-&quot;????_);_(@_)"/>
    <numFmt numFmtId="192" formatCode="[$-1010409]###,###,###"/>
    <numFmt numFmtId="193" formatCode="&quot;$&quot;#,##0.0"/>
    <numFmt numFmtId="194" formatCode="_-&quot;$&quot;* #,##0.00_-;\-&quot;$&quot;* #,##0.00_-;_-&quot;$&quot;* &quot;-&quot;??_-;_-@_-"/>
    <numFmt numFmtId="195" formatCode="#,##0.0"/>
    <numFmt numFmtId="196" formatCode="0;0"/>
    <numFmt numFmtId="197" formatCode="#,##0.000"/>
  </numFmts>
  <fonts count="262">
    <font>
      <sz val="11"/>
      <color theme="1"/>
      <name val="Calibri"/>
      <family val="2"/>
      <scheme val="minor"/>
    </font>
    <font>
      <b/>
      <sz val="11"/>
      <color indexed="8"/>
      <name val="Calibri"/>
      <family val="2"/>
    </font>
    <font>
      <sz val="10"/>
      <name val="Arial"/>
      <family val="2"/>
    </font>
    <font>
      <b/>
      <sz val="10"/>
      <name val="Arial"/>
      <family val="2"/>
    </font>
    <font>
      <sz val="11"/>
      <name val="Arial"/>
      <family val="2"/>
    </font>
    <font>
      <sz val="11"/>
      <name val="Calibri"/>
      <family val="2"/>
    </font>
    <font>
      <sz val="11"/>
      <color indexed="8"/>
      <name val="Calibri"/>
      <family val="2"/>
    </font>
    <font>
      <sz val="11"/>
      <color indexed="9"/>
      <name val="Calibri"/>
      <family val="2"/>
    </font>
    <font>
      <sz val="11"/>
      <color indexed="17"/>
      <name val="Calibri"/>
      <family val="2"/>
    </font>
    <font>
      <b/>
      <sz val="11"/>
      <color indexed="52"/>
      <name val="Calibri"/>
      <family val="2"/>
    </font>
    <font>
      <b/>
      <sz val="11"/>
      <color indexed="9"/>
      <name val="Calibri"/>
      <family val="2"/>
    </font>
    <font>
      <sz val="11"/>
      <color indexed="52"/>
      <name val="Calibri"/>
      <family val="2"/>
    </font>
    <font>
      <b/>
      <sz val="11"/>
      <color indexed="56"/>
      <name val="Calibri"/>
      <family val="2"/>
    </font>
    <font>
      <sz val="11"/>
      <color indexed="62"/>
      <name val="Calibri"/>
      <family val="2"/>
    </font>
    <font>
      <sz val="11"/>
      <color indexed="20"/>
      <name val="Calibri"/>
      <family val="2"/>
    </font>
    <font>
      <sz val="11"/>
      <color indexed="60"/>
      <name val="Calibri"/>
      <family val="2"/>
    </font>
    <font>
      <b/>
      <sz val="11"/>
      <color indexed="63"/>
      <name val="Calibri"/>
      <family val="2"/>
    </font>
    <font>
      <sz val="11"/>
      <color indexed="10"/>
      <name val="Calibri"/>
      <family val="2"/>
    </font>
    <font>
      <i/>
      <sz val="11"/>
      <color indexed="23"/>
      <name val="Calibri"/>
      <family val="2"/>
    </font>
    <font>
      <b/>
      <sz val="15"/>
      <color indexed="56"/>
      <name val="Calibri"/>
      <family val="2"/>
    </font>
    <font>
      <b/>
      <sz val="13"/>
      <color indexed="56"/>
      <name val="Calibri"/>
      <family val="2"/>
    </font>
    <font>
      <b/>
      <sz val="18"/>
      <color indexed="56"/>
      <name val="Cambria"/>
      <family val="2"/>
    </font>
    <font>
      <b/>
      <sz val="11"/>
      <color indexed="8"/>
      <name val="Calibri"/>
      <family val="2"/>
    </font>
    <font>
      <b/>
      <sz val="10"/>
      <color indexed="18"/>
      <name val="Century Gothic"/>
      <family val="2"/>
    </font>
    <font>
      <sz val="10"/>
      <name val="Tahoma"/>
      <family val="2"/>
    </font>
    <font>
      <sz val="9"/>
      <color indexed="18"/>
      <name val="Century Gothic"/>
      <family val="2"/>
    </font>
    <font>
      <u/>
      <sz val="10"/>
      <color indexed="12"/>
      <name val="Arial"/>
      <family val="2"/>
    </font>
    <font>
      <sz val="14"/>
      <name val="Arial"/>
      <family val="2"/>
    </font>
    <font>
      <sz val="10"/>
      <name val="Arial"/>
      <family val="2"/>
    </font>
    <font>
      <sz val="11"/>
      <color indexed="18"/>
      <name val="Arial"/>
      <family val="2"/>
    </font>
    <font>
      <sz val="10"/>
      <name val="Arial"/>
      <family val="2"/>
    </font>
    <font>
      <sz val="11"/>
      <color theme="1"/>
      <name val="Calibri"/>
      <family val="2"/>
      <scheme val="minor"/>
    </font>
    <font>
      <sz val="11"/>
      <color theme="0"/>
      <name val="Calibri"/>
      <family val="2"/>
      <scheme val="minor"/>
    </font>
    <font>
      <b/>
      <sz val="11"/>
      <color theme="1"/>
      <name val="Calibri"/>
      <family val="2"/>
      <scheme val="minor"/>
    </font>
    <font>
      <b/>
      <sz val="14"/>
      <color theme="1"/>
      <name val="Calibri"/>
      <family val="2"/>
      <scheme val="minor"/>
    </font>
    <font>
      <sz val="12"/>
      <name val="Calibri"/>
      <family val="2"/>
      <scheme val="minor"/>
    </font>
    <font>
      <b/>
      <sz val="20"/>
      <color theme="0"/>
      <name val="Calibri"/>
      <family val="2"/>
      <scheme val="minor"/>
    </font>
    <font>
      <sz val="11"/>
      <name val="Calibri"/>
      <family val="2"/>
      <scheme val="minor"/>
    </font>
    <font>
      <b/>
      <sz val="18"/>
      <name val="Calibri"/>
      <family val="2"/>
      <scheme val="minor"/>
    </font>
    <font>
      <sz val="11"/>
      <color rgb="FF000000"/>
      <name val="Calibri"/>
      <family val="2"/>
      <scheme val="minor"/>
    </font>
    <font>
      <b/>
      <sz val="18"/>
      <color theme="1"/>
      <name val="Calibri"/>
      <family val="2"/>
      <scheme val="minor"/>
    </font>
    <font>
      <b/>
      <sz val="18"/>
      <color theme="0"/>
      <name val="Calibri"/>
      <family val="2"/>
      <scheme val="minor"/>
    </font>
    <font>
      <sz val="12"/>
      <color theme="1"/>
      <name val="Calibri"/>
      <family val="2"/>
      <scheme val="minor"/>
    </font>
    <font>
      <sz val="10"/>
      <color theme="1"/>
      <name val="Calibri"/>
      <family val="2"/>
      <scheme val="minor"/>
    </font>
    <font>
      <sz val="16"/>
      <name val="Calibri"/>
      <family val="2"/>
      <scheme val="minor"/>
    </font>
    <font>
      <b/>
      <sz val="10"/>
      <color theme="1"/>
      <name val="Calibri"/>
      <family val="2"/>
      <scheme val="minor"/>
    </font>
    <font>
      <sz val="14"/>
      <color theme="1"/>
      <name val="Calibri"/>
      <family val="2"/>
      <scheme val="minor"/>
    </font>
    <font>
      <b/>
      <sz val="12"/>
      <color theme="1"/>
      <name val="Calibri"/>
      <family val="2"/>
      <scheme val="minor"/>
    </font>
    <font>
      <b/>
      <sz val="12"/>
      <name val="Calibri"/>
      <family val="2"/>
      <scheme val="minor"/>
    </font>
    <font>
      <sz val="12"/>
      <color theme="0"/>
      <name val="Calibri"/>
      <family val="2"/>
      <scheme val="minor"/>
    </font>
    <font>
      <b/>
      <sz val="22"/>
      <color theme="0"/>
      <name val="Calibri"/>
      <family val="2"/>
      <scheme val="minor"/>
    </font>
    <font>
      <b/>
      <sz val="16"/>
      <color theme="1"/>
      <name val="Calibri"/>
      <family val="2"/>
      <scheme val="minor"/>
    </font>
    <font>
      <sz val="16"/>
      <color theme="1"/>
      <name val="Calibri"/>
      <family val="2"/>
      <scheme val="minor"/>
    </font>
    <font>
      <b/>
      <sz val="22"/>
      <color theme="1"/>
      <name val="Calibri"/>
      <family val="2"/>
      <scheme val="minor"/>
    </font>
    <font>
      <b/>
      <sz val="12"/>
      <color theme="0"/>
      <name val="Calibri"/>
      <family val="2"/>
      <scheme val="minor"/>
    </font>
    <font>
      <sz val="9"/>
      <color theme="1"/>
      <name val="Calibri"/>
      <family val="2"/>
      <scheme val="minor"/>
    </font>
    <font>
      <b/>
      <sz val="14"/>
      <name val="Calibri"/>
      <family val="2"/>
      <scheme val="minor"/>
    </font>
    <font>
      <sz val="14"/>
      <name val="Calibri"/>
      <family val="2"/>
      <scheme val="minor"/>
    </font>
    <font>
      <b/>
      <sz val="16"/>
      <color theme="0"/>
      <name val="Calibri"/>
      <family val="2"/>
      <scheme val="minor"/>
    </font>
    <font>
      <b/>
      <sz val="24"/>
      <color theme="0"/>
      <name val="Calibri"/>
      <family val="2"/>
      <scheme val="minor"/>
    </font>
    <font>
      <sz val="18"/>
      <color theme="1"/>
      <name val="Calibri"/>
      <family val="2"/>
      <scheme val="minor"/>
    </font>
    <font>
      <b/>
      <sz val="14"/>
      <color theme="0"/>
      <name val="Calibri"/>
      <family val="2"/>
      <scheme val="minor"/>
    </font>
    <font>
      <sz val="10"/>
      <name val="Arial"/>
      <family val="2"/>
    </font>
    <font>
      <b/>
      <sz val="26"/>
      <color theme="0"/>
      <name val="Calibri"/>
      <family val="2"/>
      <scheme val="minor"/>
    </font>
    <font>
      <sz val="10"/>
      <name val="Arial"/>
      <family val="2"/>
    </font>
    <font>
      <b/>
      <sz val="28"/>
      <color theme="0"/>
      <name val="Calibri"/>
      <family val="2"/>
      <scheme val="minor"/>
    </font>
    <font>
      <sz val="18"/>
      <name val="Calibri"/>
      <family val="2"/>
      <scheme val="minor"/>
    </font>
    <font>
      <b/>
      <sz val="36"/>
      <color theme="0"/>
      <name val="Calibri"/>
      <family val="2"/>
      <scheme val="minor"/>
    </font>
    <font>
      <b/>
      <sz val="10"/>
      <color indexed="64"/>
      <name val="Arial"/>
      <family val="2"/>
    </font>
    <font>
      <u/>
      <sz val="12"/>
      <color indexed="36"/>
      <name val="Times New Roman"/>
      <family val="1"/>
    </font>
    <font>
      <u/>
      <sz val="12"/>
      <color indexed="12"/>
      <name val="Times New Roman"/>
      <family val="1"/>
    </font>
    <font>
      <sz val="20"/>
      <color theme="1"/>
      <name val="Calibri"/>
      <family val="2"/>
      <scheme val="minor"/>
    </font>
    <font>
      <sz val="12"/>
      <name val="Arial MT"/>
    </font>
    <font>
      <sz val="10"/>
      <name val="Arial"/>
      <family val="2"/>
    </font>
    <font>
      <sz val="10"/>
      <name val="Arial"/>
      <family val="2"/>
    </font>
    <font>
      <sz val="10"/>
      <name val="Arial"/>
      <family val="2"/>
    </font>
    <font>
      <sz val="10"/>
      <name val="Arial"/>
      <family val="2"/>
    </font>
    <font>
      <sz val="10"/>
      <name val="Arial"/>
      <family val="2"/>
    </font>
    <font>
      <sz val="10"/>
      <name val="Arial"/>
      <family val="2"/>
    </font>
    <font>
      <sz val="10"/>
      <name val="Arial"/>
      <family val="2"/>
    </font>
    <font>
      <u/>
      <sz val="11"/>
      <color theme="10"/>
      <name val="Calibri"/>
      <family val="2"/>
    </font>
    <font>
      <sz val="11"/>
      <color rgb="FFFFFF00"/>
      <name val="Calibri"/>
      <family val="2"/>
      <scheme val="minor"/>
    </font>
    <font>
      <sz val="10"/>
      <name val="Arial"/>
      <family val="2"/>
    </font>
    <font>
      <sz val="10"/>
      <name val="Arial"/>
      <family val="2"/>
    </font>
    <font>
      <b/>
      <sz val="11"/>
      <name val="Arial"/>
      <family val="2"/>
    </font>
    <font>
      <b/>
      <sz val="14"/>
      <name val="Arial"/>
      <family val="2"/>
    </font>
    <font>
      <sz val="10"/>
      <name val="Arial"/>
      <family val="2"/>
    </font>
    <font>
      <u/>
      <sz val="10"/>
      <color theme="10"/>
      <name val="Tahoma"/>
      <family val="2"/>
    </font>
    <font>
      <sz val="10"/>
      <name val="Arial"/>
      <family val="2"/>
    </font>
    <font>
      <b/>
      <sz val="13"/>
      <color theme="3"/>
      <name val="Calibri"/>
      <family val="2"/>
      <scheme val="minor"/>
    </font>
    <font>
      <b/>
      <sz val="11"/>
      <color theme="3"/>
      <name val="Calibri"/>
      <family val="2"/>
      <scheme val="minor"/>
    </font>
    <font>
      <sz val="11"/>
      <color rgb="FF9C0006"/>
      <name val="Calibri"/>
      <family val="2"/>
      <scheme val="minor"/>
    </font>
    <font>
      <sz val="11"/>
      <color rgb="FF9C6500"/>
      <name val="Calibri"/>
      <family val="2"/>
      <scheme val="minor"/>
    </font>
    <font>
      <b/>
      <sz val="11"/>
      <color rgb="FF3F3F3F"/>
      <name val="Calibri"/>
      <family val="2"/>
      <scheme val="minor"/>
    </font>
    <font>
      <b/>
      <sz val="11"/>
      <color rgb="FFFA7D00"/>
      <name val="Calibri"/>
      <family val="2"/>
      <scheme val="minor"/>
    </font>
    <font>
      <i/>
      <sz val="11"/>
      <color rgb="FF7F7F7F"/>
      <name val="Calibri"/>
      <family val="2"/>
      <scheme val="minor"/>
    </font>
    <font>
      <b/>
      <sz val="18"/>
      <color theme="3"/>
      <name val="Cambria"/>
      <family val="2"/>
      <scheme val="major"/>
    </font>
    <font>
      <u/>
      <sz val="10"/>
      <color theme="10"/>
      <name val="Arial"/>
      <family val="2"/>
    </font>
    <font>
      <sz val="11"/>
      <color rgb="FF000000"/>
      <name val="Calibri"/>
      <family val="2"/>
    </font>
    <font>
      <sz val="10"/>
      <color rgb="FF000000"/>
      <name val="Arial"/>
      <family val="2"/>
    </font>
    <font>
      <sz val="10"/>
      <name val="Arial"/>
      <family val="2"/>
    </font>
    <font>
      <sz val="24"/>
      <color theme="1"/>
      <name val="Calibri"/>
      <family val="2"/>
      <scheme val="minor"/>
    </font>
    <font>
      <sz val="26"/>
      <color theme="1"/>
      <name val="Calibri"/>
      <family val="2"/>
      <scheme val="minor"/>
    </font>
    <font>
      <sz val="8"/>
      <name val="Franklin Gothic Book"/>
      <family val="2"/>
    </font>
    <font>
      <b/>
      <sz val="72"/>
      <color theme="0"/>
      <name val="Calibri"/>
      <family val="2"/>
      <scheme val="minor"/>
    </font>
    <font>
      <sz val="10"/>
      <name val="Arial"/>
      <family val="2"/>
    </font>
    <font>
      <sz val="10"/>
      <name val="Arial"/>
      <family val="2"/>
    </font>
    <font>
      <b/>
      <sz val="24"/>
      <color theme="1"/>
      <name val="Calibri"/>
      <family val="2"/>
      <scheme val="minor"/>
    </font>
    <font>
      <b/>
      <sz val="24"/>
      <color rgb="FFFF0000"/>
      <name val="Calibri"/>
      <family val="2"/>
      <scheme val="minor"/>
    </font>
    <font>
      <b/>
      <sz val="24"/>
      <color rgb="FFFFFFFF"/>
      <name val="Calibri"/>
      <family val="2"/>
      <scheme val="minor"/>
    </font>
    <font>
      <b/>
      <sz val="24"/>
      <name val="Calibri"/>
      <family val="2"/>
      <scheme val="minor"/>
    </font>
    <font>
      <b/>
      <sz val="24"/>
      <color indexed="8"/>
      <name val="Calibri"/>
      <family val="2"/>
      <scheme val="minor"/>
    </font>
    <font>
      <sz val="24"/>
      <color indexed="8"/>
      <name val="Calibri"/>
      <family val="2"/>
      <scheme val="minor"/>
    </font>
    <font>
      <sz val="24"/>
      <name val="Calibri"/>
      <family val="2"/>
      <scheme val="minor"/>
    </font>
    <font>
      <sz val="10"/>
      <name val="Arial"/>
      <family val="2"/>
    </font>
    <font>
      <sz val="10"/>
      <name val="Arial"/>
      <family val="2"/>
    </font>
    <font>
      <sz val="11"/>
      <color theme="1"/>
      <name val="Calibri"/>
      <family val="2"/>
    </font>
    <font>
      <u/>
      <sz val="11"/>
      <color theme="10"/>
      <name val="Calibri"/>
      <family val="2"/>
      <scheme val="minor"/>
    </font>
    <font>
      <u/>
      <sz val="10"/>
      <color theme="10"/>
      <name val="Arial"/>
      <family val="2"/>
    </font>
    <font>
      <b/>
      <sz val="11"/>
      <color theme="0"/>
      <name val="Arial"/>
      <family val="2"/>
    </font>
    <font>
      <sz val="11"/>
      <color theme="0"/>
      <name val="Arial"/>
      <family val="2"/>
    </font>
    <font>
      <sz val="30"/>
      <color theme="1"/>
      <name val="Calibri"/>
      <family val="2"/>
      <scheme val="minor"/>
    </font>
    <font>
      <b/>
      <sz val="11"/>
      <color rgb="FFFF0000"/>
      <name val="Arial"/>
      <family val="2"/>
    </font>
    <font>
      <sz val="26"/>
      <color indexed="8"/>
      <name val="Calibri"/>
      <family val="2"/>
      <scheme val="minor"/>
    </font>
    <font>
      <b/>
      <sz val="26"/>
      <color indexed="8"/>
      <name val="Calibri"/>
      <family val="2"/>
      <scheme val="minor"/>
    </font>
    <font>
      <b/>
      <sz val="14"/>
      <color theme="0"/>
      <name val="Arial"/>
      <family val="2"/>
    </font>
    <font>
      <b/>
      <sz val="36"/>
      <color theme="0"/>
      <name val="Arial"/>
      <family val="2"/>
    </font>
    <font>
      <sz val="11"/>
      <color theme="1"/>
      <name val="Arial"/>
      <family val="2"/>
    </font>
    <font>
      <b/>
      <sz val="28"/>
      <color theme="1"/>
      <name val="Arial"/>
      <family val="2"/>
    </font>
    <font>
      <sz val="28"/>
      <color theme="1"/>
      <name val="Arial"/>
      <family val="2"/>
    </font>
    <font>
      <sz val="22"/>
      <color theme="1"/>
      <name val="Arial"/>
      <family val="2"/>
    </font>
    <font>
      <b/>
      <sz val="26"/>
      <color theme="0"/>
      <name val="Arial"/>
      <family val="2"/>
    </font>
    <font>
      <sz val="12"/>
      <name val="Arial"/>
      <family val="2"/>
    </font>
    <font>
      <sz val="12"/>
      <color theme="0"/>
      <name val="Arial"/>
      <family val="2"/>
    </font>
    <font>
      <sz val="24"/>
      <color theme="1"/>
      <name val="Arial"/>
      <family val="2"/>
    </font>
    <font>
      <sz val="14"/>
      <color theme="1"/>
      <name val="Arial"/>
      <family val="2"/>
    </font>
    <font>
      <sz val="20"/>
      <color theme="1"/>
      <name val="Arial"/>
      <family val="2"/>
    </font>
    <font>
      <sz val="18"/>
      <color theme="1"/>
      <name val="Arial"/>
      <family val="2"/>
    </font>
    <font>
      <sz val="16"/>
      <color theme="1"/>
      <name val="Arial"/>
      <family val="2"/>
    </font>
    <font>
      <b/>
      <sz val="14"/>
      <color theme="1"/>
      <name val="Arial"/>
      <family val="2"/>
    </font>
    <font>
      <b/>
      <sz val="20"/>
      <color theme="0"/>
      <name val="Arial"/>
      <family val="2"/>
    </font>
    <font>
      <b/>
      <sz val="20"/>
      <name val="Arial"/>
      <family val="2"/>
    </font>
    <font>
      <b/>
      <sz val="28"/>
      <color theme="0"/>
      <name val="Arial"/>
      <family val="2"/>
    </font>
    <font>
      <b/>
      <sz val="11"/>
      <color theme="1"/>
      <name val="Arial"/>
      <family val="2"/>
    </font>
    <font>
      <sz val="20"/>
      <name val="Arial"/>
      <family val="2"/>
    </font>
    <font>
      <b/>
      <sz val="18"/>
      <color theme="0"/>
      <name val="Arial"/>
      <family val="2"/>
    </font>
    <font>
      <b/>
      <sz val="18"/>
      <color theme="1"/>
      <name val="Arial"/>
      <family val="2"/>
    </font>
    <font>
      <b/>
      <sz val="16"/>
      <name val="Arial"/>
      <family val="2"/>
    </font>
    <font>
      <sz val="18"/>
      <name val="Arial"/>
      <family val="2"/>
    </font>
    <font>
      <b/>
      <sz val="16"/>
      <color theme="1"/>
      <name val="Arial"/>
      <family val="2"/>
    </font>
    <font>
      <b/>
      <sz val="22"/>
      <color theme="0"/>
      <name val="Arial"/>
      <family val="2"/>
    </font>
    <font>
      <sz val="12"/>
      <color theme="1"/>
      <name val="Arial"/>
      <family val="2"/>
    </font>
    <font>
      <sz val="11"/>
      <color rgb="FFFF0000"/>
      <name val="Arial"/>
      <family val="2"/>
    </font>
    <font>
      <b/>
      <sz val="12"/>
      <name val="Arial"/>
      <family val="2"/>
    </font>
    <font>
      <b/>
      <sz val="24"/>
      <color theme="0"/>
      <name val="Arial"/>
      <family val="2"/>
    </font>
    <font>
      <sz val="14"/>
      <color theme="0"/>
      <name val="Arial"/>
      <family val="2"/>
    </font>
    <font>
      <sz val="10"/>
      <color theme="1"/>
      <name val="Arial"/>
      <family val="2"/>
    </font>
    <font>
      <b/>
      <sz val="22"/>
      <color theme="1"/>
      <name val="Arial"/>
      <family val="2"/>
    </font>
    <font>
      <b/>
      <sz val="16"/>
      <color theme="0"/>
      <name val="Arial"/>
      <family val="2"/>
    </font>
    <font>
      <b/>
      <sz val="12"/>
      <color theme="0"/>
      <name val="Arial"/>
      <family val="2"/>
    </font>
    <font>
      <sz val="16"/>
      <name val="Arial"/>
      <family val="2"/>
    </font>
    <font>
      <b/>
      <sz val="18"/>
      <name val="Arial"/>
      <family val="2"/>
    </font>
    <font>
      <b/>
      <sz val="10"/>
      <color theme="1"/>
      <name val="Arial"/>
      <family val="2"/>
    </font>
    <font>
      <b/>
      <sz val="10"/>
      <color theme="0"/>
      <name val="Arial"/>
      <family val="2"/>
    </font>
    <font>
      <sz val="10"/>
      <color theme="10"/>
      <name val="Arial"/>
      <family val="2"/>
    </font>
    <font>
      <sz val="13"/>
      <name val="Arial"/>
      <family val="2"/>
    </font>
    <font>
      <sz val="14"/>
      <color theme="0"/>
      <name val="Calibri"/>
      <family val="2"/>
      <scheme val="minor"/>
    </font>
    <font>
      <sz val="36"/>
      <color theme="1"/>
      <name val="Calibri"/>
      <family val="2"/>
      <scheme val="minor"/>
    </font>
    <font>
      <sz val="8"/>
      <name val="Arial"/>
      <family val="2"/>
    </font>
    <font>
      <sz val="8"/>
      <color theme="1"/>
      <name val="Arial"/>
      <family val="2"/>
    </font>
    <font>
      <b/>
      <sz val="22"/>
      <name val="Arial"/>
      <family val="2"/>
    </font>
    <font>
      <sz val="22"/>
      <name val="Arial"/>
      <family val="2"/>
    </font>
    <font>
      <sz val="18"/>
      <color theme="0"/>
      <name val="Arial"/>
      <family val="2"/>
    </font>
    <font>
      <b/>
      <sz val="24"/>
      <color theme="1"/>
      <name val="Arial"/>
      <family val="2"/>
    </font>
    <font>
      <sz val="20"/>
      <color rgb="FF333333"/>
      <name val="Arial"/>
      <family val="2"/>
    </font>
    <font>
      <b/>
      <sz val="20"/>
      <color theme="1"/>
      <name val="Calibri"/>
      <family val="2"/>
      <scheme val="minor"/>
    </font>
    <font>
      <b/>
      <sz val="25"/>
      <name val="Arial"/>
      <family val="2"/>
    </font>
    <font>
      <sz val="25"/>
      <name val="Arial"/>
      <family val="2"/>
    </font>
    <font>
      <sz val="16"/>
      <color theme="0"/>
      <name val="Calibri"/>
      <family val="2"/>
      <scheme val="minor"/>
    </font>
    <font>
      <sz val="16"/>
      <color theme="0"/>
      <name val="Arial"/>
      <family val="2"/>
    </font>
    <font>
      <sz val="16"/>
      <color indexed="18"/>
      <name val="Arial"/>
      <family val="2"/>
    </font>
    <font>
      <b/>
      <sz val="30"/>
      <name val="Arial"/>
      <family val="2"/>
    </font>
    <font>
      <sz val="30"/>
      <name val="Arial"/>
      <family val="2"/>
    </font>
    <font>
      <b/>
      <sz val="30"/>
      <color theme="0"/>
      <name val="Arial"/>
      <family val="2"/>
    </font>
    <font>
      <sz val="10"/>
      <name val="Arial"/>
      <family val="2"/>
    </font>
    <font>
      <b/>
      <sz val="60"/>
      <color theme="0"/>
      <name val="Calibri"/>
      <family val="2"/>
      <scheme val="minor"/>
    </font>
    <font>
      <b/>
      <sz val="9"/>
      <color theme="1"/>
      <name val="Arial"/>
      <family val="2"/>
    </font>
    <font>
      <sz val="9"/>
      <color theme="1"/>
      <name val="Arial"/>
      <family val="2"/>
    </font>
    <font>
      <b/>
      <sz val="9"/>
      <color rgb="FF000000"/>
      <name val="Arial"/>
      <family val="2"/>
    </font>
    <font>
      <sz val="22"/>
      <color theme="1"/>
      <name val="Calibri"/>
      <family val="2"/>
      <scheme val="minor"/>
    </font>
    <font>
      <b/>
      <sz val="72"/>
      <color theme="1"/>
      <name val="Calibri"/>
      <family val="2"/>
      <scheme val="minor"/>
    </font>
    <font>
      <sz val="22"/>
      <name val="Calibri"/>
      <family val="2"/>
      <scheme val="minor"/>
    </font>
    <font>
      <b/>
      <sz val="24"/>
      <color rgb="FFFFFF00"/>
      <name val="Calibri"/>
      <family val="2"/>
      <scheme val="minor"/>
    </font>
    <font>
      <sz val="24"/>
      <name val="Arial"/>
      <family val="2"/>
    </font>
    <font>
      <vertAlign val="superscript"/>
      <sz val="12"/>
      <name val="Arial"/>
      <family val="2"/>
    </font>
    <font>
      <b/>
      <sz val="24"/>
      <name val="Arial"/>
      <family val="2"/>
    </font>
    <font>
      <b/>
      <sz val="16"/>
      <color indexed="18"/>
      <name val="Arial"/>
      <family val="2"/>
    </font>
    <font>
      <b/>
      <sz val="22"/>
      <name val="Century Gothic"/>
      <family val="2"/>
    </font>
    <font>
      <sz val="15"/>
      <color theme="1"/>
      <name val="Arial"/>
      <family val="2"/>
    </font>
    <font>
      <sz val="10"/>
      <name val="Arial"/>
      <family val="2"/>
    </font>
    <font>
      <sz val="26"/>
      <name val="Arial"/>
      <family val="2"/>
    </font>
    <font>
      <b/>
      <sz val="26"/>
      <color theme="1"/>
      <name val="Calibri"/>
      <family val="2"/>
      <scheme val="minor"/>
    </font>
    <font>
      <sz val="24"/>
      <color rgb="FFFF0000"/>
      <name val="Calibri"/>
      <family val="2"/>
      <scheme val="minor"/>
    </font>
    <font>
      <sz val="10"/>
      <name val="Arial"/>
      <family val="2"/>
    </font>
    <font>
      <sz val="36"/>
      <name val="Arial"/>
      <family val="2"/>
    </font>
    <font>
      <b/>
      <sz val="10"/>
      <color rgb="FF000000"/>
      <name val="Arial"/>
      <family val="2"/>
    </font>
    <font>
      <b/>
      <sz val="36"/>
      <name val="Arial"/>
      <family val="2"/>
    </font>
    <font>
      <b/>
      <sz val="36"/>
      <color theme="1"/>
      <name val="Calibri"/>
      <family val="2"/>
      <scheme val="minor"/>
    </font>
    <font>
      <b/>
      <sz val="48"/>
      <name val="Arial"/>
      <family val="2"/>
    </font>
    <font>
      <b/>
      <sz val="24"/>
      <color rgb="FF000000"/>
      <name val="Calibri"/>
      <family val="2"/>
    </font>
    <font>
      <sz val="28"/>
      <color rgb="FF000000"/>
      <name val="Times New Roman"/>
      <family val="1"/>
    </font>
    <font>
      <sz val="10"/>
      <name val="Arial"/>
      <family val="2"/>
    </font>
    <font>
      <sz val="28"/>
      <color theme="1"/>
      <name val="Calibri"/>
      <family val="2"/>
      <scheme val="minor"/>
    </font>
    <font>
      <sz val="11"/>
      <color rgb="FFFF3300"/>
      <name val="Arial"/>
      <family val="2"/>
    </font>
    <font>
      <b/>
      <sz val="12"/>
      <color theme="8" tint="-0.499984740745262"/>
      <name val="Arial"/>
      <family val="2"/>
    </font>
    <font>
      <sz val="14"/>
      <color rgb="FF000000"/>
      <name val="Arial"/>
      <family val="2"/>
    </font>
    <font>
      <sz val="28"/>
      <name val="Calibri"/>
      <family val="2"/>
      <scheme val="minor"/>
    </font>
    <font>
      <sz val="18"/>
      <color rgb="FFFF0000"/>
      <name val="Arial"/>
      <family val="2"/>
    </font>
    <font>
      <b/>
      <sz val="28"/>
      <name val="Calibri"/>
      <family val="2"/>
      <scheme val="minor"/>
    </font>
    <font>
      <sz val="36"/>
      <name val="Calibri"/>
      <family val="2"/>
      <scheme val="minor"/>
    </font>
    <font>
      <sz val="26"/>
      <color rgb="FFFFFFFF"/>
      <name val="Arial"/>
      <family val="2"/>
    </font>
    <font>
      <sz val="48"/>
      <name val="Arial"/>
      <family val="2"/>
    </font>
    <font>
      <sz val="28"/>
      <name val="Arial"/>
      <family val="2"/>
    </font>
    <font>
      <b/>
      <sz val="28"/>
      <name val="Arial"/>
      <family val="2"/>
    </font>
    <font>
      <b/>
      <sz val="48"/>
      <color theme="0"/>
      <name val="Arial"/>
      <family val="2"/>
    </font>
    <font>
      <sz val="48"/>
      <color theme="1"/>
      <name val="Calibri"/>
      <family val="2"/>
      <scheme val="minor"/>
    </font>
    <font>
      <sz val="72"/>
      <name val="Arial"/>
      <family val="2"/>
    </font>
    <font>
      <sz val="34"/>
      <color theme="1"/>
      <name val="Arial"/>
      <family val="2"/>
    </font>
    <font>
      <sz val="22"/>
      <color theme="0"/>
      <name val="Arial"/>
      <family val="2"/>
    </font>
    <font>
      <b/>
      <sz val="22"/>
      <name val="Calibri"/>
      <family val="2"/>
      <scheme val="minor"/>
    </font>
    <font>
      <b/>
      <sz val="10"/>
      <color indexed="18"/>
      <name val="Arial"/>
      <family val="2"/>
    </font>
    <font>
      <b/>
      <sz val="18"/>
      <color indexed="18"/>
      <name val="Arial"/>
      <family val="2"/>
    </font>
    <font>
      <sz val="30"/>
      <color theme="1"/>
      <name val="Arial"/>
      <family val="2"/>
    </font>
    <font>
      <sz val="20"/>
      <color rgb="FFFF0000"/>
      <name val="Arial"/>
      <family val="2"/>
    </font>
    <font>
      <b/>
      <sz val="10"/>
      <color rgb="FF0070C0"/>
      <name val="Arial"/>
      <family val="2"/>
    </font>
    <font>
      <b/>
      <u/>
      <sz val="10"/>
      <color rgb="FF0070C0"/>
      <name val="Arial"/>
      <family val="2"/>
    </font>
    <font>
      <b/>
      <sz val="22"/>
      <color rgb="FFFF0000"/>
      <name val="Arial"/>
      <family val="2"/>
    </font>
    <font>
      <sz val="14"/>
      <color rgb="FF002060"/>
      <name val="Arial"/>
      <family val="2"/>
    </font>
    <font>
      <b/>
      <sz val="26"/>
      <color rgb="FFFF0000"/>
      <name val="Calibri"/>
      <family val="2"/>
      <scheme val="minor"/>
    </font>
    <font>
      <sz val="48"/>
      <color rgb="FFFFFF00"/>
      <name val="Calibri"/>
      <family val="2"/>
      <scheme val="minor"/>
    </font>
    <font>
      <b/>
      <sz val="48"/>
      <color theme="0"/>
      <name val="Calibri"/>
      <family val="2"/>
      <scheme val="minor"/>
    </font>
    <font>
      <b/>
      <sz val="55"/>
      <color theme="0"/>
      <name val="Calibri"/>
      <family val="2"/>
      <scheme val="minor"/>
    </font>
    <font>
      <b/>
      <sz val="40"/>
      <color theme="0"/>
      <name val="Arial"/>
      <family val="2"/>
    </font>
    <font>
      <sz val="31"/>
      <name val="Arial"/>
      <family val="2"/>
    </font>
    <font>
      <sz val="31"/>
      <color theme="0"/>
      <name val="Arial"/>
      <family val="2"/>
    </font>
    <font>
      <sz val="23"/>
      <color theme="1"/>
      <name val="Arial"/>
      <family val="2"/>
    </font>
    <font>
      <sz val="55"/>
      <color theme="1"/>
      <name val="Arial"/>
      <family val="2"/>
    </font>
    <font>
      <b/>
      <sz val="26"/>
      <color theme="1"/>
      <name val="Abadi"/>
      <family val="2"/>
    </font>
    <font>
      <b/>
      <sz val="14"/>
      <color rgb="FF00539B"/>
      <name val="Arial"/>
      <family val="2"/>
    </font>
    <font>
      <sz val="14"/>
      <color rgb="FF00539B"/>
      <name val="Arial"/>
      <family val="2"/>
    </font>
    <font>
      <sz val="28"/>
      <color theme="0"/>
      <name val="Calibri"/>
      <family val="2"/>
      <scheme val="minor"/>
    </font>
    <font>
      <sz val="8"/>
      <name val="Calibri"/>
      <family val="2"/>
      <scheme val="minor"/>
    </font>
    <font>
      <b/>
      <sz val="20"/>
      <name val="Arial"/>
      <family val="2"/>
    </font>
    <font>
      <sz val="20"/>
      <name val="Arial"/>
      <family val="2"/>
    </font>
    <font>
      <b/>
      <sz val="14"/>
      <name val="Calibri"/>
      <family val="2"/>
      <scheme val="minor"/>
    </font>
    <font>
      <sz val="14"/>
      <name val="Calibri"/>
      <family val="2"/>
      <scheme val="minor"/>
    </font>
    <font>
      <b/>
      <sz val="14"/>
      <name val="Arial"/>
      <family val="2"/>
    </font>
    <font>
      <sz val="14"/>
      <name val="Arial"/>
      <family val="2"/>
    </font>
    <font>
      <b/>
      <sz val="14"/>
      <color theme="1"/>
      <name val="Arial"/>
      <family val="2"/>
    </font>
    <font>
      <sz val="26"/>
      <color rgb="FFFF0000"/>
      <name val="Calibri"/>
      <family val="2"/>
      <scheme val="minor"/>
    </font>
    <font>
      <b/>
      <sz val="26"/>
      <name val="Arial"/>
      <family val="2"/>
    </font>
    <font>
      <b/>
      <sz val="12"/>
      <color theme="1"/>
      <name val="Arial"/>
      <family val="2"/>
    </font>
  </fonts>
  <fills count="76">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22"/>
      </patternFill>
    </fill>
    <fill>
      <patternFill patternType="solid">
        <fgColor indexed="55"/>
      </patternFill>
    </fill>
    <fill>
      <patternFill patternType="solid">
        <fgColor indexed="43"/>
      </patternFill>
    </fill>
    <fill>
      <patternFill patternType="solid">
        <fgColor indexed="26"/>
      </patternFill>
    </fill>
    <fill>
      <patternFill patternType="solid">
        <fgColor theme="4" tint="0.39997558519241921"/>
        <bgColor indexed="64"/>
      </patternFill>
    </fill>
    <fill>
      <patternFill patternType="solid">
        <fgColor theme="0"/>
        <bgColor indexed="64"/>
      </patternFill>
    </fill>
    <fill>
      <patternFill patternType="solid">
        <fgColor theme="2" tint="-0.499984740745262"/>
        <bgColor indexed="64"/>
      </patternFill>
    </fill>
    <fill>
      <patternFill patternType="solid">
        <fgColor rgb="FFFFFF00"/>
        <bgColor indexed="64"/>
      </patternFill>
    </fill>
    <fill>
      <patternFill patternType="solid">
        <fgColor theme="0" tint="-0.249977111117893"/>
        <bgColor indexed="64"/>
      </patternFill>
    </fill>
    <fill>
      <patternFill patternType="solid">
        <fgColor rgb="FFFFC7CE"/>
      </patternFill>
    </fill>
    <fill>
      <patternFill patternType="solid">
        <fgColor rgb="FFFFEB9C"/>
      </patternFill>
    </fill>
    <fill>
      <patternFill patternType="solid">
        <fgColor rgb="FFF2F2F2"/>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theme="8" tint="-0.499984740745262"/>
        <bgColor indexed="64"/>
      </patternFill>
    </fill>
    <fill>
      <patternFill patternType="solid">
        <fgColor theme="4" tint="-0.499984740745262"/>
        <bgColor indexed="64"/>
      </patternFill>
    </fill>
    <fill>
      <patternFill patternType="solid">
        <fgColor theme="6" tint="-0.499984740745262"/>
        <bgColor indexed="64"/>
      </patternFill>
    </fill>
    <fill>
      <patternFill patternType="solid">
        <fgColor theme="4" tint="-0.249977111117893"/>
        <bgColor indexed="64"/>
      </patternFill>
    </fill>
    <fill>
      <patternFill patternType="solid">
        <fgColor theme="6" tint="-0.249977111117893"/>
        <bgColor indexed="64"/>
      </patternFill>
    </fill>
    <fill>
      <patternFill patternType="solid">
        <fgColor rgb="FFFFC000"/>
        <bgColor indexed="64"/>
      </patternFill>
    </fill>
    <fill>
      <patternFill patternType="solid">
        <fgColor theme="9" tint="0.39997558519241921"/>
        <bgColor indexed="64"/>
      </patternFill>
    </fill>
    <fill>
      <patternFill patternType="solid">
        <fgColor theme="0" tint="-0.499984740745262"/>
        <bgColor indexed="64"/>
      </patternFill>
    </fill>
    <fill>
      <patternFill patternType="solid">
        <fgColor theme="0" tint="-0.14999847407452621"/>
        <bgColor indexed="64"/>
      </patternFill>
    </fill>
    <fill>
      <patternFill patternType="solid">
        <fgColor theme="0" tint="-0.34998626667073579"/>
        <bgColor indexed="64"/>
      </patternFill>
    </fill>
    <fill>
      <patternFill patternType="solid">
        <fgColor theme="0"/>
        <bgColor theme="4"/>
      </patternFill>
    </fill>
    <fill>
      <patternFill patternType="solid">
        <fgColor rgb="FF00539B"/>
        <bgColor indexed="64"/>
      </patternFill>
    </fill>
    <fill>
      <patternFill patternType="solid">
        <fgColor rgb="FF0070C0"/>
        <bgColor indexed="64"/>
      </patternFill>
    </fill>
    <fill>
      <patternFill patternType="solid">
        <fgColor rgb="FFFFFFFF"/>
        <bgColor indexed="64"/>
      </patternFill>
    </fill>
    <fill>
      <patternFill patternType="solid">
        <fgColor theme="8" tint="-0.249977111117893"/>
        <bgColor indexed="64"/>
      </patternFill>
    </fill>
    <fill>
      <patternFill patternType="solid">
        <fgColor theme="3" tint="0.39997558519241921"/>
        <bgColor indexed="64"/>
      </patternFill>
    </fill>
    <fill>
      <patternFill patternType="solid">
        <fgColor rgb="FFFFFF00"/>
        <bgColor rgb="FF000000"/>
      </patternFill>
    </fill>
    <fill>
      <patternFill patternType="solid">
        <fgColor rgb="FFFABF8F"/>
        <bgColor rgb="FF000000"/>
      </patternFill>
    </fill>
    <fill>
      <patternFill patternType="solid">
        <fgColor rgb="FFFFFFFF"/>
        <bgColor rgb="FF000000"/>
      </patternFill>
    </fill>
    <fill>
      <patternFill patternType="solid">
        <fgColor indexed="9"/>
      </patternFill>
    </fill>
  </fills>
  <borders count="52">
    <border>
      <left/>
      <right/>
      <top/>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double">
        <color indexed="52"/>
      </bottom>
      <diagonal/>
    </border>
    <border>
      <left/>
      <right style="medium">
        <color indexed="0"/>
      </right>
      <top/>
      <bottom/>
      <diagonal/>
    </border>
    <border>
      <left/>
      <right/>
      <top/>
      <bottom style="thick">
        <color indexed="62"/>
      </bottom>
      <diagonal/>
    </border>
    <border>
      <left/>
      <right/>
      <top/>
      <bottom style="thick">
        <color indexed="22"/>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right/>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style="thin">
        <color indexed="64"/>
      </left>
      <right style="thin">
        <color indexed="64"/>
      </right>
      <top/>
      <bottom/>
      <diagonal/>
    </border>
    <border>
      <left/>
      <right style="thin">
        <color indexed="64"/>
      </right>
      <top/>
      <bottom style="thin">
        <color indexed="64"/>
      </bottom>
      <diagonal/>
    </border>
    <border>
      <left/>
      <right style="thin">
        <color indexed="64"/>
      </right>
      <top/>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style="thin">
        <color theme="4"/>
      </top>
      <bottom style="double">
        <color theme="4"/>
      </bottom>
      <diagonal/>
    </border>
    <border>
      <left style="thin">
        <color indexed="64"/>
      </left>
      <right/>
      <top style="thin">
        <color indexed="64"/>
      </top>
      <bottom style="thin">
        <color indexed="64"/>
      </bottom>
      <diagonal/>
    </border>
    <border>
      <left/>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64"/>
      </left>
      <right/>
      <top/>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diagonal/>
    </border>
    <border>
      <left style="medium">
        <color indexed="64"/>
      </left>
      <right/>
      <top/>
      <bottom style="medium">
        <color indexed="64"/>
      </bottom>
      <diagonal/>
    </border>
    <border>
      <left/>
      <right style="medium">
        <color indexed="64"/>
      </right>
      <top/>
      <bottom style="medium">
        <color indexed="64"/>
      </bottom>
      <diagonal/>
    </border>
    <border>
      <left/>
      <right style="medium">
        <color indexed="64"/>
      </right>
      <top style="medium">
        <color indexed="64"/>
      </top>
      <bottom style="medium">
        <color indexed="64"/>
      </bottom>
      <diagonal/>
    </border>
    <border>
      <left style="thin">
        <color theme="0"/>
      </left>
      <right/>
      <top/>
      <bottom style="thin">
        <color theme="0"/>
      </bottom>
      <diagonal/>
    </border>
    <border>
      <left/>
      <right/>
      <top/>
      <bottom style="thin">
        <color theme="0"/>
      </bottom>
      <diagonal/>
    </border>
    <border>
      <left/>
      <right style="thin">
        <color theme="0"/>
      </right>
      <top/>
      <bottom style="thin">
        <color theme="0"/>
      </bottom>
      <diagonal/>
    </border>
    <border>
      <left/>
      <right/>
      <top style="medium">
        <color indexed="64"/>
      </top>
      <bottom/>
      <diagonal/>
    </border>
    <border>
      <left/>
      <right/>
      <top/>
      <bottom style="medium">
        <color indexed="64"/>
      </bottom>
      <diagonal/>
    </border>
    <border>
      <left style="thin">
        <color theme="0"/>
      </left>
      <right style="thin">
        <color theme="0"/>
      </right>
      <top/>
      <bottom/>
      <diagonal/>
    </border>
    <border>
      <left style="thin">
        <color indexed="64"/>
      </left>
      <right style="thin">
        <color indexed="64"/>
      </right>
      <top/>
      <bottom style="thin">
        <color rgb="FF000000"/>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s>
  <cellStyleXfs count="2678">
    <xf numFmtId="173" fontId="0" fillId="0" borderId="0"/>
    <xf numFmtId="0" fontId="6" fillId="2" borderId="0" applyNumberFormat="0" applyBorder="0" applyAlignment="0" applyProtection="0"/>
    <xf numFmtId="0" fontId="6" fillId="3" borderId="0" applyNumberFormat="0" applyBorder="0" applyAlignment="0" applyProtection="0"/>
    <xf numFmtId="0" fontId="6" fillId="4" borderId="0" applyNumberFormat="0" applyBorder="0" applyAlignment="0" applyProtection="0"/>
    <xf numFmtId="0" fontId="6" fillId="5" borderId="0" applyNumberFormat="0" applyBorder="0" applyAlignment="0" applyProtection="0"/>
    <xf numFmtId="0" fontId="6" fillId="6" borderId="0" applyNumberFormat="0" applyBorder="0" applyAlignment="0" applyProtection="0"/>
    <xf numFmtId="0" fontId="6" fillId="7" borderId="0" applyNumberFormat="0" applyBorder="0" applyAlignment="0" applyProtection="0"/>
    <xf numFmtId="173" fontId="6" fillId="2" borderId="0" applyNumberFormat="0" applyBorder="0" applyAlignment="0" applyProtection="0"/>
    <xf numFmtId="0" fontId="6" fillId="2" borderId="0" applyNumberFormat="0" applyBorder="0" applyAlignment="0" applyProtection="0"/>
    <xf numFmtId="173" fontId="6" fillId="3" borderId="0" applyNumberFormat="0" applyBorder="0" applyAlignment="0" applyProtection="0"/>
    <xf numFmtId="0" fontId="6" fillId="3" borderId="0" applyNumberFormat="0" applyBorder="0" applyAlignment="0" applyProtection="0"/>
    <xf numFmtId="173" fontId="6" fillId="4" borderId="0" applyNumberFormat="0" applyBorder="0" applyAlignment="0" applyProtection="0"/>
    <xf numFmtId="0" fontId="6" fillId="4" borderId="0" applyNumberFormat="0" applyBorder="0" applyAlignment="0" applyProtection="0"/>
    <xf numFmtId="173" fontId="6" fillId="5" borderId="0" applyNumberFormat="0" applyBorder="0" applyAlignment="0" applyProtection="0"/>
    <xf numFmtId="0" fontId="6" fillId="5" borderId="0" applyNumberFormat="0" applyBorder="0" applyAlignment="0" applyProtection="0"/>
    <xf numFmtId="173" fontId="6" fillId="6" borderId="0" applyNumberFormat="0" applyBorder="0" applyAlignment="0" applyProtection="0"/>
    <xf numFmtId="0" fontId="6" fillId="6" borderId="0" applyNumberFormat="0" applyBorder="0" applyAlignment="0" applyProtection="0"/>
    <xf numFmtId="173" fontId="6" fillId="7" borderId="0" applyNumberFormat="0" applyBorder="0" applyAlignment="0" applyProtection="0"/>
    <xf numFmtId="0" fontId="6" fillId="7" borderId="0" applyNumberFormat="0" applyBorder="0" applyAlignment="0" applyProtection="0"/>
    <xf numFmtId="0" fontId="6" fillId="8" borderId="0" applyNumberFormat="0" applyBorder="0" applyAlignment="0" applyProtection="0"/>
    <xf numFmtId="0" fontId="6" fillId="9" borderId="0" applyNumberFormat="0" applyBorder="0" applyAlignment="0" applyProtection="0"/>
    <xf numFmtId="0" fontId="6" fillId="10" borderId="0" applyNumberFormat="0" applyBorder="0" applyAlignment="0" applyProtection="0"/>
    <xf numFmtId="0" fontId="6" fillId="5" borderId="0" applyNumberFormat="0" applyBorder="0" applyAlignment="0" applyProtection="0"/>
    <xf numFmtId="0" fontId="6" fillId="8" borderId="0" applyNumberFormat="0" applyBorder="0" applyAlignment="0" applyProtection="0"/>
    <xf numFmtId="0" fontId="6" fillId="11" borderId="0" applyNumberFormat="0" applyBorder="0" applyAlignment="0" applyProtection="0"/>
    <xf numFmtId="173" fontId="6" fillId="8" borderId="0" applyNumberFormat="0" applyBorder="0" applyAlignment="0" applyProtection="0"/>
    <xf numFmtId="0" fontId="6" fillId="8" borderId="0" applyNumberFormat="0" applyBorder="0" applyAlignment="0" applyProtection="0"/>
    <xf numFmtId="173" fontId="6" fillId="9" borderId="0" applyNumberFormat="0" applyBorder="0" applyAlignment="0" applyProtection="0"/>
    <xf numFmtId="0" fontId="6" fillId="9" borderId="0" applyNumberFormat="0" applyBorder="0" applyAlignment="0" applyProtection="0"/>
    <xf numFmtId="173" fontId="6" fillId="10" borderId="0" applyNumberFormat="0" applyBorder="0" applyAlignment="0" applyProtection="0"/>
    <xf numFmtId="0" fontId="6" fillId="10" borderId="0" applyNumberFormat="0" applyBorder="0" applyAlignment="0" applyProtection="0"/>
    <xf numFmtId="173" fontId="6" fillId="5" borderId="0" applyNumberFormat="0" applyBorder="0" applyAlignment="0" applyProtection="0"/>
    <xf numFmtId="0" fontId="6" fillId="5" borderId="0" applyNumberFormat="0" applyBorder="0" applyAlignment="0" applyProtection="0"/>
    <xf numFmtId="173" fontId="6" fillId="8" borderId="0" applyNumberFormat="0" applyBorder="0" applyAlignment="0" applyProtection="0"/>
    <xf numFmtId="0" fontId="6" fillId="8" borderId="0" applyNumberFormat="0" applyBorder="0" applyAlignment="0" applyProtection="0"/>
    <xf numFmtId="173" fontId="6" fillId="11" borderId="0" applyNumberFormat="0" applyBorder="0" applyAlignment="0" applyProtection="0"/>
    <xf numFmtId="0" fontId="6" fillId="11" borderId="0" applyNumberFormat="0" applyBorder="0" applyAlignment="0" applyProtection="0"/>
    <xf numFmtId="0" fontId="7" fillId="12" borderId="0" applyNumberFormat="0" applyBorder="0" applyAlignment="0" applyProtection="0"/>
    <xf numFmtId="0" fontId="7" fillId="9" borderId="0" applyNumberFormat="0" applyBorder="0" applyAlignment="0" applyProtection="0"/>
    <xf numFmtId="0" fontId="7" fillId="10" borderId="0" applyNumberFormat="0" applyBorder="0" applyAlignment="0" applyProtection="0"/>
    <xf numFmtId="0" fontId="7" fillId="13" borderId="0" applyNumberFormat="0" applyBorder="0" applyAlignment="0" applyProtection="0"/>
    <xf numFmtId="0" fontId="7" fillId="14" borderId="0" applyNumberFormat="0" applyBorder="0" applyAlignment="0" applyProtection="0"/>
    <xf numFmtId="0" fontId="7" fillId="15" borderId="0" applyNumberFormat="0" applyBorder="0" applyAlignment="0" applyProtection="0"/>
    <xf numFmtId="173" fontId="7" fillId="12" borderId="0" applyNumberFormat="0" applyBorder="0" applyAlignment="0" applyProtection="0"/>
    <xf numFmtId="0" fontId="7" fillId="12" borderId="0" applyNumberFormat="0" applyBorder="0" applyAlignment="0" applyProtection="0"/>
    <xf numFmtId="173" fontId="7" fillId="9" borderId="0" applyNumberFormat="0" applyBorder="0" applyAlignment="0" applyProtection="0"/>
    <xf numFmtId="0" fontId="7" fillId="9" borderId="0" applyNumberFormat="0" applyBorder="0" applyAlignment="0" applyProtection="0"/>
    <xf numFmtId="173" fontId="7" fillId="10" borderId="0" applyNumberFormat="0" applyBorder="0" applyAlignment="0" applyProtection="0"/>
    <xf numFmtId="0" fontId="7" fillId="10" borderId="0" applyNumberFormat="0" applyBorder="0" applyAlignment="0" applyProtection="0"/>
    <xf numFmtId="173" fontId="7" fillId="13" borderId="0" applyNumberFormat="0" applyBorder="0" applyAlignment="0" applyProtection="0"/>
    <xf numFmtId="0" fontId="7" fillId="13" borderId="0" applyNumberFormat="0" applyBorder="0" applyAlignment="0" applyProtection="0"/>
    <xf numFmtId="173" fontId="7" fillId="14" borderId="0" applyNumberFormat="0" applyBorder="0" applyAlignment="0" applyProtection="0"/>
    <xf numFmtId="0" fontId="7" fillId="14" borderId="0" applyNumberFormat="0" applyBorder="0" applyAlignment="0" applyProtection="0"/>
    <xf numFmtId="173" fontId="7" fillId="15" borderId="0" applyNumberFormat="0" applyBorder="0" applyAlignment="0" applyProtection="0"/>
    <xf numFmtId="0" fontId="7" fillId="15" borderId="0" applyNumberFormat="0" applyBorder="0" applyAlignment="0" applyProtection="0"/>
    <xf numFmtId="0" fontId="7" fillId="16" borderId="0" applyNumberFormat="0" applyBorder="0" applyAlignment="0" applyProtection="0"/>
    <xf numFmtId="0" fontId="7" fillId="17" borderId="0" applyNumberFormat="0" applyBorder="0" applyAlignment="0" applyProtection="0"/>
    <xf numFmtId="0" fontId="7" fillId="18" borderId="0" applyNumberFormat="0" applyBorder="0" applyAlignment="0" applyProtection="0"/>
    <xf numFmtId="0" fontId="7" fillId="13" borderId="0" applyNumberFormat="0" applyBorder="0" applyAlignment="0" applyProtection="0"/>
    <xf numFmtId="0" fontId="7" fillId="14" borderId="0" applyNumberFormat="0" applyBorder="0" applyAlignment="0" applyProtection="0"/>
    <xf numFmtId="0" fontId="7" fillId="19" borderId="0" applyNumberFormat="0" applyBorder="0" applyAlignment="0" applyProtection="0"/>
    <xf numFmtId="0" fontId="14" fillId="3" borderId="0" applyNumberFormat="0" applyBorder="0" applyAlignment="0" applyProtection="0"/>
    <xf numFmtId="173" fontId="8" fillId="4" borderId="0" applyNumberFormat="0" applyBorder="0" applyAlignment="0" applyProtection="0"/>
    <xf numFmtId="0" fontId="8" fillId="4" borderId="0" applyNumberFormat="0" applyBorder="0" applyAlignment="0" applyProtection="0"/>
    <xf numFmtId="0" fontId="9" fillId="20" borderId="1" applyNumberFormat="0" applyAlignment="0" applyProtection="0"/>
    <xf numFmtId="173" fontId="9" fillId="20" borderId="1" applyNumberFormat="0" applyAlignment="0" applyProtection="0"/>
    <xf numFmtId="0" fontId="9" fillId="20" borderId="1" applyNumberFormat="0" applyAlignment="0" applyProtection="0"/>
    <xf numFmtId="173" fontId="10" fillId="21" borderId="2" applyNumberFormat="0" applyAlignment="0" applyProtection="0"/>
    <xf numFmtId="0" fontId="10" fillId="21" borderId="2" applyNumberFormat="0" applyAlignment="0" applyProtection="0"/>
    <xf numFmtId="173" fontId="11" fillId="0" borderId="3" applyNumberFormat="0" applyFill="0" applyAlignment="0" applyProtection="0"/>
    <xf numFmtId="0" fontId="11" fillId="0" borderId="3" applyNumberFormat="0" applyFill="0" applyAlignment="0" applyProtection="0"/>
    <xf numFmtId="173" fontId="10" fillId="21" borderId="2" applyNumberFormat="0" applyAlignment="0" applyProtection="0"/>
    <xf numFmtId="0" fontId="10" fillId="21" borderId="2" applyNumberFormat="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173" fontId="2" fillId="0" borderId="4"/>
    <xf numFmtId="173" fontId="12" fillId="0" borderId="0" applyNumberFormat="0" applyFill="0" applyBorder="0" applyAlignment="0" applyProtection="0"/>
    <xf numFmtId="0" fontId="12" fillId="0" borderId="0" applyNumberFormat="0" applyFill="0" applyBorder="0" applyAlignment="0" applyProtection="0"/>
    <xf numFmtId="173" fontId="7" fillId="16" borderId="0" applyNumberFormat="0" applyBorder="0" applyAlignment="0" applyProtection="0"/>
    <xf numFmtId="0" fontId="7" fillId="16" borderId="0" applyNumberFormat="0" applyBorder="0" applyAlignment="0" applyProtection="0"/>
    <xf numFmtId="173" fontId="7" fillId="17" borderId="0" applyNumberFormat="0" applyBorder="0" applyAlignment="0" applyProtection="0"/>
    <xf numFmtId="0" fontId="7" fillId="17" borderId="0" applyNumberFormat="0" applyBorder="0" applyAlignment="0" applyProtection="0"/>
    <xf numFmtId="173" fontId="7" fillId="18" borderId="0" applyNumberFormat="0" applyBorder="0" applyAlignment="0" applyProtection="0"/>
    <xf numFmtId="0" fontId="7" fillId="18" borderId="0" applyNumberFormat="0" applyBorder="0" applyAlignment="0" applyProtection="0"/>
    <xf numFmtId="173" fontId="7" fillId="13" borderId="0" applyNumberFormat="0" applyBorder="0" applyAlignment="0" applyProtection="0"/>
    <xf numFmtId="0" fontId="7" fillId="13" borderId="0" applyNumberFormat="0" applyBorder="0" applyAlignment="0" applyProtection="0"/>
    <xf numFmtId="173" fontId="7" fillId="14" borderId="0" applyNumberFormat="0" applyBorder="0" applyAlignment="0" applyProtection="0"/>
    <xf numFmtId="0" fontId="7" fillId="14" borderId="0" applyNumberFormat="0" applyBorder="0" applyAlignment="0" applyProtection="0"/>
    <xf numFmtId="173" fontId="7" fillId="19" borderId="0" applyNumberFormat="0" applyBorder="0" applyAlignment="0" applyProtection="0"/>
    <xf numFmtId="0" fontId="7" fillId="19" borderId="0" applyNumberFormat="0" applyBorder="0" applyAlignment="0" applyProtection="0"/>
    <xf numFmtId="173" fontId="13" fillId="7" borderId="1" applyNumberFormat="0" applyAlignment="0" applyProtection="0"/>
    <xf numFmtId="0" fontId="13" fillId="7" borderId="1" applyNumberFormat="0" applyAlignment="0" applyProtection="0"/>
    <xf numFmtId="173" fontId="2" fillId="0" borderId="0" applyFont="0" applyFill="0" applyBorder="0" applyAlignment="0" applyProtection="0"/>
    <xf numFmtId="0" fontId="18" fillId="0" borderId="0" applyNumberFormat="0" applyFill="0" applyBorder="0" applyAlignment="0" applyProtection="0"/>
    <xf numFmtId="173" fontId="8" fillId="4" borderId="0" applyNumberFormat="0" applyBorder="0" applyAlignment="0" applyProtection="0"/>
    <xf numFmtId="0" fontId="8" fillId="4" borderId="0" applyNumberFormat="0" applyBorder="0" applyAlignment="0" applyProtection="0"/>
    <xf numFmtId="173" fontId="19" fillId="0" borderId="5" applyNumberFormat="0" applyFill="0" applyAlignment="0" applyProtection="0"/>
    <xf numFmtId="0" fontId="19" fillId="0" borderId="5" applyNumberFormat="0" applyFill="0" applyAlignment="0" applyProtection="0"/>
    <xf numFmtId="0" fontId="20" fillId="0" borderId="6" applyNumberFormat="0" applyFill="0" applyAlignment="0" applyProtection="0"/>
    <xf numFmtId="0" fontId="12" fillId="0" borderId="7" applyNumberFormat="0" applyFill="0" applyAlignment="0" applyProtection="0"/>
    <xf numFmtId="173" fontId="12" fillId="0" borderId="0" applyNumberFormat="0" applyFill="0" applyBorder="0" applyAlignment="0" applyProtection="0"/>
    <xf numFmtId="0" fontId="12" fillId="0" borderId="0" applyNumberFormat="0" applyFill="0" applyBorder="0" applyAlignment="0" applyProtection="0"/>
    <xf numFmtId="173" fontId="26" fillId="0" borderId="0" applyNumberFormat="0" applyFill="0" applyBorder="0" applyAlignment="0" applyProtection="0">
      <alignment vertical="top"/>
      <protection locked="0"/>
    </xf>
    <xf numFmtId="173" fontId="14" fillId="3" borderId="0" applyNumberFormat="0" applyBorder="0" applyAlignment="0" applyProtection="0"/>
    <xf numFmtId="0" fontId="14" fillId="3" borderId="0" applyNumberFormat="0" applyBorder="0" applyAlignment="0" applyProtection="0"/>
    <xf numFmtId="173" fontId="13" fillId="7" borderId="1" applyNumberFormat="0" applyAlignment="0" applyProtection="0"/>
    <xf numFmtId="0" fontId="13" fillId="7" borderId="1" applyNumberFormat="0" applyAlignment="0" applyProtection="0"/>
    <xf numFmtId="173" fontId="11" fillId="0" borderId="3" applyNumberFormat="0" applyFill="0" applyAlignment="0" applyProtection="0"/>
    <xf numFmtId="0" fontId="11" fillId="0" borderId="3" applyNumberFormat="0" applyFill="0" applyAlignment="0" applyProtection="0"/>
    <xf numFmtId="43" fontId="31" fillId="0" borderId="0" applyFont="0" applyFill="0" applyBorder="0" applyAlignment="0" applyProtection="0"/>
    <xf numFmtId="43" fontId="2" fillId="0" borderId="0" applyFont="0" applyFill="0" applyBorder="0" applyAlignment="0" applyProtection="0"/>
    <xf numFmtId="166" fontId="31"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43"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31" fillId="0" borderId="0" applyFont="0" applyFill="0" applyBorder="0" applyAlignment="0" applyProtection="0"/>
    <xf numFmtId="43" fontId="2" fillId="0" borderId="0" applyFont="0" applyFill="0" applyBorder="0" applyAlignment="0" applyProtection="0"/>
    <xf numFmtId="43" fontId="31" fillId="0" borderId="0" applyFont="0" applyFill="0" applyBorder="0" applyAlignment="0" applyProtection="0"/>
    <xf numFmtId="174" fontId="2" fillId="0" borderId="0" applyFont="0" applyFill="0" applyBorder="0" applyAlignment="0" applyProtection="0"/>
    <xf numFmtId="164" fontId="2" fillId="0" borderId="0" applyFont="0" applyFill="0" applyBorder="0" applyAlignment="0" applyProtection="0"/>
    <xf numFmtId="173" fontId="15" fillId="22" borderId="0" applyNumberFormat="0" applyBorder="0" applyAlignment="0" applyProtection="0"/>
    <xf numFmtId="0" fontId="15" fillId="22" borderId="0" applyNumberFormat="0" applyBorder="0" applyAlignment="0" applyProtection="0"/>
    <xf numFmtId="173" fontId="6" fillId="0" borderId="0"/>
    <xf numFmtId="173" fontId="2" fillId="0" borderId="0"/>
    <xf numFmtId="0" fontId="2" fillId="0" borderId="0"/>
    <xf numFmtId="173" fontId="2" fillId="0" borderId="0"/>
    <xf numFmtId="0" fontId="2" fillId="0" borderId="0"/>
    <xf numFmtId="0" fontId="6" fillId="0" borderId="0"/>
    <xf numFmtId="173" fontId="6" fillId="0" borderId="0"/>
    <xf numFmtId="173" fontId="2" fillId="0" borderId="0"/>
    <xf numFmtId="0" fontId="2" fillId="0" borderId="0"/>
    <xf numFmtId="0" fontId="6" fillId="0" borderId="0"/>
    <xf numFmtId="173" fontId="6" fillId="0" borderId="0"/>
    <xf numFmtId="173" fontId="2" fillId="0" borderId="0"/>
    <xf numFmtId="0" fontId="2" fillId="0" borderId="0"/>
    <xf numFmtId="0" fontId="6" fillId="0" borderId="0"/>
    <xf numFmtId="173" fontId="6" fillId="0" borderId="0"/>
    <xf numFmtId="173" fontId="2" fillId="0" borderId="0"/>
    <xf numFmtId="0" fontId="2" fillId="0" borderId="0"/>
    <xf numFmtId="0" fontId="6" fillId="0" borderId="0"/>
    <xf numFmtId="173" fontId="6" fillId="0" borderId="0"/>
    <xf numFmtId="173" fontId="2" fillId="0" borderId="0"/>
    <xf numFmtId="0" fontId="2" fillId="0" borderId="0"/>
    <xf numFmtId="0" fontId="6" fillId="0" borderId="0"/>
    <xf numFmtId="173" fontId="6" fillId="0" borderId="0"/>
    <xf numFmtId="173" fontId="2" fillId="0" borderId="0"/>
    <xf numFmtId="0" fontId="2" fillId="0" borderId="0"/>
    <xf numFmtId="0" fontId="6" fillId="0" borderId="0"/>
    <xf numFmtId="173" fontId="6" fillId="0" borderId="0"/>
    <xf numFmtId="173" fontId="2" fillId="0" borderId="0"/>
    <xf numFmtId="0" fontId="2" fillId="0" borderId="0"/>
    <xf numFmtId="0" fontId="6" fillId="0" borderId="0"/>
    <xf numFmtId="173" fontId="6" fillId="0" borderId="0"/>
    <xf numFmtId="173" fontId="2" fillId="0" borderId="0"/>
    <xf numFmtId="0" fontId="2" fillId="0" borderId="0"/>
    <xf numFmtId="0" fontId="6" fillId="0" borderId="0"/>
    <xf numFmtId="173" fontId="6" fillId="0" borderId="0"/>
    <xf numFmtId="173" fontId="2" fillId="0" borderId="0"/>
    <xf numFmtId="0" fontId="2" fillId="0" borderId="0"/>
    <xf numFmtId="0" fontId="6" fillId="0" borderId="0"/>
    <xf numFmtId="173" fontId="6" fillId="0" borderId="0"/>
    <xf numFmtId="173" fontId="2" fillId="0" borderId="0"/>
    <xf numFmtId="0" fontId="2" fillId="0" borderId="0"/>
    <xf numFmtId="0" fontId="6" fillId="0" borderId="0"/>
    <xf numFmtId="173" fontId="31" fillId="0" borderId="0"/>
    <xf numFmtId="173" fontId="2" fillId="0" borderId="0"/>
    <xf numFmtId="173" fontId="2" fillId="0" borderId="0"/>
    <xf numFmtId="173" fontId="31" fillId="0" borderId="0"/>
    <xf numFmtId="0" fontId="2" fillId="0" borderId="0"/>
    <xf numFmtId="178" fontId="31" fillId="0" borderId="0"/>
    <xf numFmtId="173" fontId="2" fillId="0" borderId="0"/>
    <xf numFmtId="173" fontId="2" fillId="0" borderId="0"/>
    <xf numFmtId="0" fontId="2" fillId="0" borderId="0"/>
    <xf numFmtId="173" fontId="2" fillId="0" borderId="0"/>
    <xf numFmtId="173" fontId="2" fillId="0" borderId="0"/>
    <xf numFmtId="0" fontId="2" fillId="0" borderId="0"/>
    <xf numFmtId="173" fontId="2" fillId="0" borderId="0"/>
    <xf numFmtId="0" fontId="2" fillId="0" borderId="0"/>
    <xf numFmtId="173" fontId="2" fillId="0" borderId="0"/>
    <xf numFmtId="0" fontId="2" fillId="0" borderId="0"/>
    <xf numFmtId="173" fontId="2" fillId="0" borderId="0"/>
    <xf numFmtId="0" fontId="2" fillId="0" borderId="0"/>
    <xf numFmtId="173" fontId="2" fillId="0" borderId="0"/>
    <xf numFmtId="0" fontId="2" fillId="0" borderId="0"/>
    <xf numFmtId="173" fontId="2" fillId="0" borderId="0"/>
    <xf numFmtId="173" fontId="2" fillId="0" borderId="0"/>
    <xf numFmtId="173" fontId="2" fillId="0" borderId="0"/>
    <xf numFmtId="173" fontId="2" fillId="0" borderId="0"/>
    <xf numFmtId="173" fontId="2" fillId="0" borderId="0"/>
    <xf numFmtId="173" fontId="2" fillId="0" borderId="0"/>
    <xf numFmtId="173" fontId="2" fillId="0" borderId="0"/>
    <xf numFmtId="173" fontId="2" fillId="0" borderId="0"/>
    <xf numFmtId="0" fontId="2" fillId="0" borderId="0"/>
    <xf numFmtId="173" fontId="2" fillId="0" borderId="0"/>
    <xf numFmtId="173" fontId="2" fillId="0" borderId="0"/>
    <xf numFmtId="173" fontId="2" fillId="0" borderId="0"/>
    <xf numFmtId="173" fontId="2" fillId="0" borderId="0"/>
    <xf numFmtId="173" fontId="2" fillId="0" borderId="0"/>
    <xf numFmtId="0" fontId="2" fillId="0" borderId="0"/>
    <xf numFmtId="173" fontId="2" fillId="0" borderId="0"/>
    <xf numFmtId="173" fontId="2" fillId="0" borderId="0"/>
    <xf numFmtId="173" fontId="2" fillId="0" borderId="0"/>
    <xf numFmtId="173" fontId="2" fillId="0" borderId="0"/>
    <xf numFmtId="0" fontId="2" fillId="0" borderId="0"/>
    <xf numFmtId="173" fontId="2" fillId="0" borderId="0"/>
    <xf numFmtId="0" fontId="2" fillId="0" borderId="0"/>
    <xf numFmtId="173" fontId="2" fillId="0" borderId="0"/>
    <xf numFmtId="173" fontId="2" fillId="0" borderId="0"/>
    <xf numFmtId="173" fontId="2" fillId="0" borderId="0"/>
    <xf numFmtId="173" fontId="2" fillId="0" borderId="0"/>
    <xf numFmtId="173" fontId="2" fillId="0" borderId="0"/>
    <xf numFmtId="173" fontId="2" fillId="0" borderId="0"/>
    <xf numFmtId="0" fontId="2" fillId="0" borderId="0"/>
    <xf numFmtId="0" fontId="31" fillId="0" borderId="0"/>
    <xf numFmtId="173" fontId="28" fillId="0" borderId="0"/>
    <xf numFmtId="173" fontId="2" fillId="0" borderId="0"/>
    <xf numFmtId="0" fontId="2" fillId="0" borderId="0"/>
    <xf numFmtId="0" fontId="2" fillId="0" borderId="0"/>
    <xf numFmtId="173" fontId="31" fillId="0" borderId="0"/>
    <xf numFmtId="0" fontId="31" fillId="0" borderId="0"/>
    <xf numFmtId="173" fontId="31" fillId="0" borderId="0"/>
    <xf numFmtId="0" fontId="31" fillId="0" borderId="0"/>
    <xf numFmtId="173" fontId="31" fillId="0" borderId="0"/>
    <xf numFmtId="0" fontId="31" fillId="0" borderId="0"/>
    <xf numFmtId="173" fontId="31" fillId="0" borderId="0"/>
    <xf numFmtId="0" fontId="31" fillId="0" borderId="0"/>
    <xf numFmtId="173" fontId="31" fillId="0" borderId="0"/>
    <xf numFmtId="0" fontId="31" fillId="0" borderId="0"/>
    <xf numFmtId="0" fontId="31" fillId="0" borderId="0"/>
    <xf numFmtId="0" fontId="31" fillId="0" borderId="0"/>
    <xf numFmtId="0" fontId="31" fillId="0" borderId="0"/>
    <xf numFmtId="173" fontId="2" fillId="0" borderId="0"/>
    <xf numFmtId="173" fontId="2" fillId="0" borderId="0"/>
    <xf numFmtId="0" fontId="2" fillId="0" borderId="0"/>
    <xf numFmtId="173" fontId="6" fillId="0" borderId="0"/>
    <xf numFmtId="173" fontId="24" fillId="0" borderId="0"/>
    <xf numFmtId="0" fontId="24" fillId="0" borderId="0"/>
    <xf numFmtId="0" fontId="6" fillId="0" borderId="0"/>
    <xf numFmtId="173" fontId="2" fillId="0" borderId="0"/>
    <xf numFmtId="0" fontId="2" fillId="0" borderId="0"/>
    <xf numFmtId="173" fontId="2" fillId="0" borderId="0"/>
    <xf numFmtId="173" fontId="2" fillId="0" borderId="0"/>
    <xf numFmtId="173" fontId="2" fillId="0" borderId="0"/>
    <xf numFmtId="0" fontId="2" fillId="0" borderId="0"/>
    <xf numFmtId="173" fontId="2"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0" fillId="0" borderId="0"/>
    <xf numFmtId="173" fontId="2" fillId="0" borderId="0"/>
    <xf numFmtId="173" fontId="6" fillId="0" borderId="0"/>
    <xf numFmtId="173" fontId="2" fillId="0" borderId="0"/>
    <xf numFmtId="0" fontId="2" fillId="0" borderId="0"/>
    <xf numFmtId="0" fontId="6" fillId="0" borderId="0"/>
    <xf numFmtId="173" fontId="2" fillId="0" borderId="0"/>
    <xf numFmtId="173" fontId="2" fillId="0" borderId="0"/>
    <xf numFmtId="173" fontId="2" fillId="0" borderId="0"/>
    <xf numFmtId="0" fontId="2" fillId="0" borderId="0"/>
    <xf numFmtId="0" fontId="31" fillId="0" borderId="0"/>
    <xf numFmtId="178" fontId="31" fillId="0" borderId="0"/>
    <xf numFmtId="0" fontId="31" fillId="0" borderId="0"/>
    <xf numFmtId="178" fontId="31" fillId="0" borderId="0"/>
    <xf numFmtId="173" fontId="2" fillId="0" borderId="0"/>
    <xf numFmtId="0" fontId="2" fillId="0" borderId="0"/>
    <xf numFmtId="173" fontId="24" fillId="0" borderId="0"/>
    <xf numFmtId="173" fontId="2" fillId="0" borderId="0"/>
    <xf numFmtId="0" fontId="2" fillId="0" borderId="0"/>
    <xf numFmtId="0" fontId="24" fillId="0" borderId="0"/>
    <xf numFmtId="173" fontId="24" fillId="0" borderId="0"/>
    <xf numFmtId="0" fontId="24" fillId="0" borderId="0"/>
    <xf numFmtId="173" fontId="2" fillId="0" borderId="0"/>
    <xf numFmtId="0" fontId="2" fillId="0" borderId="0"/>
    <xf numFmtId="173" fontId="2" fillId="0" borderId="0"/>
    <xf numFmtId="173" fontId="2" fillId="0" borderId="0"/>
    <xf numFmtId="173" fontId="2" fillId="0" borderId="0"/>
    <xf numFmtId="173" fontId="2" fillId="0" borderId="0"/>
    <xf numFmtId="173" fontId="2" fillId="0" borderId="0"/>
    <xf numFmtId="173" fontId="2" fillId="0" borderId="0"/>
    <xf numFmtId="173" fontId="2" fillId="0" borderId="0"/>
    <xf numFmtId="0" fontId="2" fillId="0" borderId="0"/>
    <xf numFmtId="173" fontId="24" fillId="0" borderId="0"/>
    <xf numFmtId="0" fontId="24" fillId="0" borderId="0"/>
    <xf numFmtId="173" fontId="2" fillId="0" borderId="0"/>
    <xf numFmtId="173" fontId="2" fillId="0" borderId="0"/>
    <xf numFmtId="173" fontId="2" fillId="0" borderId="0"/>
    <xf numFmtId="0" fontId="31" fillId="0" borderId="0"/>
    <xf numFmtId="173" fontId="24" fillId="0" borderId="0"/>
    <xf numFmtId="173" fontId="2" fillId="0" borderId="0"/>
    <xf numFmtId="0" fontId="2" fillId="0" borderId="0"/>
    <xf numFmtId="173" fontId="24" fillId="0" borderId="0"/>
    <xf numFmtId="0" fontId="24" fillId="0" borderId="0"/>
    <xf numFmtId="173" fontId="2" fillId="0" borderId="0"/>
    <xf numFmtId="0" fontId="2" fillId="0" borderId="0"/>
    <xf numFmtId="173" fontId="2" fillId="0" borderId="0"/>
    <xf numFmtId="173" fontId="2" fillId="0" borderId="0"/>
    <xf numFmtId="173" fontId="2" fillId="0" borderId="0"/>
    <xf numFmtId="0" fontId="24" fillId="0" borderId="0"/>
    <xf numFmtId="173" fontId="24" fillId="0" borderId="0"/>
    <xf numFmtId="173" fontId="2" fillId="0" borderId="0"/>
    <xf numFmtId="0" fontId="2" fillId="0" borderId="0"/>
    <xf numFmtId="173" fontId="24" fillId="0" borderId="0"/>
    <xf numFmtId="0" fontId="24" fillId="0" borderId="0"/>
    <xf numFmtId="173" fontId="2" fillId="0" borderId="0"/>
    <xf numFmtId="173" fontId="2" fillId="0" borderId="0"/>
    <xf numFmtId="173" fontId="2" fillId="0" borderId="0"/>
    <xf numFmtId="0" fontId="24" fillId="0" borderId="0"/>
    <xf numFmtId="173" fontId="6" fillId="0" borderId="0"/>
    <xf numFmtId="173" fontId="2" fillId="0" borderId="0"/>
    <xf numFmtId="0" fontId="2" fillId="0" borderId="0"/>
    <xf numFmtId="173" fontId="2" fillId="0" borderId="0"/>
    <xf numFmtId="0" fontId="2" fillId="0" borderId="0"/>
    <xf numFmtId="173" fontId="2" fillId="0" borderId="0"/>
    <xf numFmtId="173" fontId="2" fillId="0" borderId="0"/>
    <xf numFmtId="173" fontId="2" fillId="0" borderId="0"/>
    <xf numFmtId="0" fontId="6" fillId="0" borderId="0"/>
    <xf numFmtId="173" fontId="6" fillId="23" borderId="8" applyNumberFormat="0" applyFont="0" applyAlignment="0" applyProtection="0"/>
    <xf numFmtId="0" fontId="6" fillId="23" borderId="8" applyNumberFormat="0" applyFont="0" applyAlignment="0" applyProtection="0"/>
    <xf numFmtId="173" fontId="2" fillId="23" borderId="8" applyNumberFormat="0" applyFont="0" applyAlignment="0" applyProtection="0"/>
    <xf numFmtId="0" fontId="2" fillId="23" borderId="8" applyNumberFormat="0" applyFont="0" applyAlignment="0" applyProtection="0"/>
    <xf numFmtId="0" fontId="16" fillId="20" borderId="9" applyNumberFormat="0" applyAlignment="0" applyProtection="0"/>
    <xf numFmtId="9" fontId="31"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173" fontId="16" fillId="20" borderId="9" applyNumberFormat="0" applyAlignment="0" applyProtection="0"/>
    <xf numFmtId="0" fontId="16" fillId="20" borderId="9" applyNumberFormat="0" applyAlignment="0" applyProtection="0"/>
    <xf numFmtId="173" fontId="17" fillId="0" borderId="0" applyNumberFormat="0" applyFill="0" applyBorder="0" applyAlignment="0" applyProtection="0"/>
    <xf numFmtId="0" fontId="17" fillId="0" borderId="0" applyNumberFormat="0" applyFill="0" applyBorder="0" applyAlignment="0" applyProtection="0"/>
    <xf numFmtId="173" fontId="18" fillId="0" borderId="0" applyNumberFormat="0" applyFill="0" applyBorder="0" applyAlignment="0" applyProtection="0"/>
    <xf numFmtId="0" fontId="18" fillId="0" borderId="0" applyNumberFormat="0" applyFill="0" applyBorder="0" applyAlignment="0" applyProtection="0"/>
    <xf numFmtId="173" fontId="21" fillId="0" borderId="0" applyNumberFormat="0" applyFill="0" applyBorder="0" applyAlignment="0" applyProtection="0"/>
    <xf numFmtId="0" fontId="21" fillId="0" borderId="0" applyNumberFormat="0" applyFill="0" applyBorder="0" applyAlignment="0" applyProtection="0"/>
    <xf numFmtId="173" fontId="19" fillId="0" borderId="5" applyNumberFormat="0" applyFill="0" applyAlignment="0" applyProtection="0"/>
    <xf numFmtId="0" fontId="19" fillId="0" borderId="5" applyNumberFormat="0" applyFill="0" applyAlignment="0" applyProtection="0"/>
    <xf numFmtId="173" fontId="20" fillId="0" borderId="6" applyNumberFormat="0" applyFill="0" applyAlignment="0" applyProtection="0"/>
    <xf numFmtId="0" fontId="20" fillId="0" borderId="6" applyNumberFormat="0" applyFill="0" applyAlignment="0" applyProtection="0"/>
    <xf numFmtId="173" fontId="12" fillId="0" borderId="7" applyNumberFormat="0" applyFill="0" applyAlignment="0" applyProtection="0"/>
    <xf numFmtId="0" fontId="12" fillId="0" borderId="7" applyNumberFormat="0" applyFill="0" applyAlignment="0" applyProtection="0"/>
    <xf numFmtId="173" fontId="21" fillId="0" borderId="0" applyNumberFormat="0" applyFill="0" applyBorder="0" applyAlignment="0" applyProtection="0"/>
    <xf numFmtId="0" fontId="21" fillId="0" borderId="0" applyNumberFormat="0" applyFill="0" applyBorder="0" applyAlignment="0" applyProtection="0"/>
    <xf numFmtId="173" fontId="22" fillId="0" borderId="10" applyNumberFormat="0" applyFill="0" applyAlignment="0" applyProtection="0"/>
    <xf numFmtId="0" fontId="22" fillId="0" borderId="10" applyNumberFormat="0" applyFill="0" applyAlignment="0" applyProtection="0"/>
    <xf numFmtId="173" fontId="17" fillId="0" borderId="0" applyNumberFormat="0" applyFill="0" applyBorder="0" applyAlignment="0" applyProtection="0"/>
    <xf numFmtId="0" fontId="17" fillId="0" borderId="0" applyNumberFormat="0" applyFill="0" applyBorder="0" applyAlignment="0" applyProtection="0"/>
    <xf numFmtId="0" fontId="31" fillId="0" borderId="0"/>
    <xf numFmtId="0" fontId="1" fillId="0" borderId="10" applyNumberFormat="0" applyFill="0" applyAlignment="0" applyProtection="0"/>
    <xf numFmtId="0" fontId="31" fillId="0" borderId="0"/>
    <xf numFmtId="164" fontId="2" fillId="0" borderId="0" applyFont="0" applyFill="0" applyBorder="0" applyAlignment="0" applyProtection="0"/>
    <xf numFmtId="0" fontId="31" fillId="0" borderId="0"/>
    <xf numFmtId="43" fontId="31" fillId="0" borderId="0" applyFont="0" applyFill="0" applyBorder="0" applyAlignment="0" applyProtection="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173" fontId="31" fillId="0" borderId="0"/>
    <xf numFmtId="173" fontId="31" fillId="0" borderId="0"/>
    <xf numFmtId="173" fontId="2" fillId="0" borderId="0"/>
    <xf numFmtId="173" fontId="31" fillId="0" borderId="0"/>
    <xf numFmtId="0" fontId="31" fillId="0" borderId="0"/>
    <xf numFmtId="0" fontId="1" fillId="0" borderId="10" applyNumberFormat="0" applyFill="0" applyAlignment="0" applyProtection="0"/>
    <xf numFmtId="0" fontId="31" fillId="0" borderId="0"/>
    <xf numFmtId="0" fontId="31" fillId="0" borderId="0"/>
    <xf numFmtId="0" fontId="31" fillId="0" borderId="0"/>
    <xf numFmtId="43" fontId="2" fillId="0" borderId="0" applyFont="0" applyFill="0" applyBorder="0" applyAlignment="0" applyProtection="0"/>
    <xf numFmtId="0" fontId="2" fillId="0" borderId="0">
      <alignment wrapText="1"/>
    </xf>
    <xf numFmtId="0" fontId="2" fillId="0" borderId="0">
      <alignment wrapText="1"/>
    </xf>
    <xf numFmtId="0" fontId="31" fillId="0" borderId="0"/>
    <xf numFmtId="0" fontId="62" fillId="0" borderId="0">
      <alignment wrapText="1"/>
    </xf>
    <xf numFmtId="0" fontId="31" fillId="0" borderId="0"/>
    <xf numFmtId="0" fontId="31" fillId="0" borderId="0"/>
    <xf numFmtId="0" fontId="2" fillId="0" borderId="0">
      <alignment wrapText="1"/>
    </xf>
    <xf numFmtId="0" fontId="31" fillId="0" borderId="0"/>
    <xf numFmtId="0" fontId="31" fillId="0" borderId="0"/>
    <xf numFmtId="0" fontId="31" fillId="0" borderId="0"/>
    <xf numFmtId="0" fontId="64" fillId="0" borderId="0">
      <alignment wrapText="1"/>
    </xf>
    <xf numFmtId="0" fontId="64" fillId="0" borderId="0">
      <alignment wrapText="1"/>
    </xf>
    <xf numFmtId="0" fontId="64" fillId="0" borderId="0">
      <alignment wrapText="1"/>
    </xf>
    <xf numFmtId="0" fontId="64" fillId="0" borderId="0">
      <alignment wrapText="1"/>
    </xf>
    <xf numFmtId="0" fontId="64" fillId="0" borderId="0">
      <alignment wrapText="1"/>
    </xf>
    <xf numFmtId="0" fontId="64" fillId="0" borderId="0">
      <alignment wrapText="1"/>
    </xf>
    <xf numFmtId="0" fontId="64" fillId="0" borderId="0">
      <alignment wrapText="1"/>
    </xf>
    <xf numFmtId="0" fontId="64" fillId="0" borderId="0">
      <alignment wrapText="1"/>
    </xf>
    <xf numFmtId="0" fontId="31" fillId="0" borderId="0"/>
    <xf numFmtId="43" fontId="2" fillId="0" borderId="0" applyFont="0" applyFill="0" applyBorder="0" applyAlignment="0" applyProtection="0"/>
    <xf numFmtId="0" fontId="2" fillId="0" borderId="0"/>
    <xf numFmtId="0" fontId="2" fillId="0" borderId="0"/>
    <xf numFmtId="180" fontId="2" fillId="0" borderId="0" applyFont="0" applyFill="0" applyBorder="0" applyAlignment="0" applyProtection="0"/>
    <xf numFmtId="173" fontId="2" fillId="0" borderId="0"/>
    <xf numFmtId="173" fontId="31" fillId="0" borderId="0"/>
    <xf numFmtId="173" fontId="31" fillId="0" borderId="0"/>
    <xf numFmtId="0"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43" fontId="68" fillId="0" borderId="0" applyFont="0" applyFill="0" applyBorder="0" applyAlignment="0" applyProtection="0"/>
    <xf numFmtId="43" fontId="68" fillId="0" borderId="0" applyFont="0" applyFill="0" applyBorder="0" applyAlignment="0" applyProtection="0"/>
    <xf numFmtId="43" fontId="68" fillId="0" borderId="0" applyFont="0" applyFill="0" applyBorder="0" applyAlignment="0" applyProtection="0"/>
    <xf numFmtId="43" fontId="68" fillId="0" borderId="0" applyFont="0" applyFill="0" applyBorder="0" applyAlignment="0" applyProtection="0"/>
    <xf numFmtId="44" fontId="68" fillId="0" borderId="0" applyFont="0" applyFill="0" applyBorder="0" applyAlignment="0" applyProtection="0"/>
    <xf numFmtId="44" fontId="68" fillId="0" borderId="0" applyFont="0" applyFill="0" applyBorder="0" applyAlignment="0" applyProtection="0"/>
    <xf numFmtId="44" fontId="68" fillId="0" borderId="0" applyFont="0" applyFill="0" applyBorder="0" applyAlignment="0" applyProtection="0"/>
    <xf numFmtId="44" fontId="68" fillId="0" borderId="0" applyFont="0" applyFill="0" applyBorder="0" applyAlignment="0" applyProtection="0"/>
    <xf numFmtId="176" fontId="2" fillId="0" borderId="0" applyFont="0" applyFill="0" applyBorder="0" applyAlignment="0" applyProtection="0"/>
    <xf numFmtId="180" fontId="2" fillId="0" borderId="0" applyFont="0" applyFill="0" applyBorder="0" applyAlignment="0" applyProtection="0"/>
    <xf numFmtId="0" fontId="69" fillId="0" borderId="0" applyNumberFormat="0" applyFill="0" applyBorder="0" applyAlignment="0" applyProtection="0">
      <alignment vertical="top"/>
      <protection locked="0"/>
    </xf>
    <xf numFmtId="0" fontId="69" fillId="0" borderId="0" applyNumberFormat="0" applyFill="0" applyBorder="0" applyAlignment="0" applyProtection="0">
      <alignment vertical="top"/>
      <protection locked="0"/>
    </xf>
    <xf numFmtId="0" fontId="70" fillId="0" borderId="0" applyNumberFormat="0" applyFill="0" applyBorder="0" applyAlignment="0" applyProtection="0">
      <alignment vertical="top"/>
      <protection locked="0"/>
    </xf>
    <xf numFmtId="0" fontId="70" fillId="0" borderId="0" applyNumberFormat="0" applyFill="0" applyBorder="0" applyAlignment="0" applyProtection="0">
      <alignment vertical="top"/>
      <protection locked="0"/>
    </xf>
    <xf numFmtId="43" fontId="2"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2" fillId="0" borderId="0" applyFont="0" applyFill="0" applyBorder="0" applyAlignment="0" applyProtection="0"/>
    <xf numFmtId="43" fontId="2" fillId="0" borderId="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174" fontId="2"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174" fontId="2" fillId="0" borderId="0" applyFont="0" applyFill="0" applyBorder="0" applyAlignment="0" applyProtection="0"/>
    <xf numFmtId="43" fontId="2" fillId="0" borderId="0" applyFont="0" applyFill="0" applyBorder="0" applyAlignment="0" applyProtection="0">
      <alignment wrapText="1"/>
    </xf>
    <xf numFmtId="43" fontId="31"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0" fontId="31" fillId="0" borderId="0"/>
    <xf numFmtId="0" fontId="31" fillId="0" borderId="0"/>
    <xf numFmtId="0" fontId="31" fillId="0" borderId="0"/>
    <xf numFmtId="0" fontId="31" fillId="0" borderId="0"/>
    <xf numFmtId="0" fontId="2" fillId="0" borderId="0"/>
    <xf numFmtId="0" fontId="31" fillId="0" borderId="0"/>
    <xf numFmtId="0" fontId="31" fillId="0" borderId="0"/>
    <xf numFmtId="0" fontId="31" fillId="0" borderId="0"/>
    <xf numFmtId="0" fontId="2"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2"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2"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173"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2" fillId="0" borderId="0"/>
    <xf numFmtId="0" fontId="31" fillId="0" borderId="0"/>
    <xf numFmtId="0" fontId="31" fillId="0" borderId="0"/>
    <xf numFmtId="0" fontId="31" fillId="0" borderId="0"/>
    <xf numFmtId="0" fontId="24" fillId="0" borderId="0"/>
    <xf numFmtId="0" fontId="24" fillId="0" borderId="0"/>
    <xf numFmtId="0" fontId="31" fillId="0" borderId="0"/>
    <xf numFmtId="0" fontId="31" fillId="0" borderId="0"/>
    <xf numFmtId="0" fontId="2"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173" fontId="31" fillId="0" borderId="0"/>
    <xf numFmtId="0" fontId="2" fillId="0" borderId="0"/>
    <xf numFmtId="0" fontId="31" fillId="0" borderId="0"/>
    <xf numFmtId="173" fontId="31" fillId="0" borderId="0"/>
    <xf numFmtId="173"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0" fontId="31" fillId="0" borderId="0"/>
    <xf numFmtId="0" fontId="31" fillId="0" borderId="0"/>
    <xf numFmtId="0" fontId="31" fillId="0" borderId="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6"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2" fillId="0" borderId="0" applyFont="0" applyFill="0" applyBorder="0" applyAlignment="0" applyProtection="0"/>
    <xf numFmtId="180" fontId="2" fillId="0" borderId="0" applyFont="0" applyFill="0" applyBorder="0" applyAlignment="0" applyProtection="0"/>
    <xf numFmtId="174" fontId="2" fillId="0" borderId="0" applyFont="0" applyFill="0" applyBorder="0" applyAlignment="0" applyProtection="0"/>
    <xf numFmtId="43" fontId="2" fillId="0" borderId="0" applyFont="0" applyFill="0" applyBorder="0" applyAlignment="0" applyProtection="0"/>
    <xf numFmtId="174" fontId="2" fillId="0" borderId="0" applyFont="0" applyFill="0" applyBorder="0" applyAlignment="0" applyProtection="0"/>
    <xf numFmtId="43" fontId="2" fillId="0" borderId="0" applyFont="0" applyFill="0" applyBorder="0" applyAlignment="0" applyProtection="0"/>
    <xf numFmtId="174" fontId="2" fillId="0" borderId="0" applyFont="0" applyFill="0" applyBorder="0" applyAlignment="0" applyProtection="0"/>
    <xf numFmtId="0" fontId="2" fillId="0" borderId="0"/>
    <xf numFmtId="173" fontId="31" fillId="0" borderId="0"/>
    <xf numFmtId="173" fontId="31" fillId="0" borderId="0"/>
    <xf numFmtId="173" fontId="31" fillId="0" borderId="0"/>
    <xf numFmtId="173" fontId="31" fillId="0" borderId="0"/>
    <xf numFmtId="0" fontId="2" fillId="0" borderId="0"/>
    <xf numFmtId="0" fontId="2" fillId="0" borderId="0">
      <alignment wrapText="1"/>
    </xf>
    <xf numFmtId="0" fontId="31" fillId="0" borderId="0"/>
    <xf numFmtId="0" fontId="2" fillId="0" borderId="0">
      <alignment wrapText="1"/>
    </xf>
    <xf numFmtId="0" fontId="24" fillId="0" borderId="0"/>
    <xf numFmtId="0" fontId="2" fillId="0" borderId="0"/>
    <xf numFmtId="0" fontId="24" fillId="0" borderId="0"/>
    <xf numFmtId="0" fontId="31" fillId="0" borderId="0"/>
    <xf numFmtId="0" fontId="31" fillId="0" borderId="0"/>
    <xf numFmtId="0" fontId="31" fillId="0" borderId="0"/>
    <xf numFmtId="0" fontId="2" fillId="0" borderId="0"/>
    <xf numFmtId="0" fontId="24" fillId="0" borderId="0"/>
    <xf numFmtId="0" fontId="24"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173" fontId="31" fillId="0" borderId="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185" fontId="72" fillId="0" borderId="0"/>
    <xf numFmtId="0" fontId="73" fillId="0" borderId="0"/>
    <xf numFmtId="174" fontId="73" fillId="0" borderId="0" applyFont="0" applyFill="0" applyBorder="0" applyAlignment="0" applyProtection="0"/>
    <xf numFmtId="9" fontId="73" fillId="0" borderId="0" applyFont="0" applyFill="0" applyBorder="0" applyAlignment="0" applyProtection="0"/>
    <xf numFmtId="0" fontId="31" fillId="0" borderId="0"/>
    <xf numFmtId="0" fontId="31" fillId="0" borderId="0"/>
    <xf numFmtId="178" fontId="31" fillId="0" borderId="0"/>
    <xf numFmtId="0" fontId="74" fillId="0" borderId="0"/>
    <xf numFmtId="180" fontId="2" fillId="0" borderId="0" applyFont="0" applyFill="0" applyBorder="0" applyAlignment="0" applyProtection="0"/>
    <xf numFmtId="174" fontId="2" fillId="0" borderId="0" applyFont="0" applyFill="0" applyBorder="0" applyAlignment="0" applyProtection="0"/>
    <xf numFmtId="9" fontId="2" fillId="0" borderId="0" applyFont="0" applyFill="0" applyBorder="0" applyAlignment="0" applyProtection="0"/>
    <xf numFmtId="0" fontId="2" fillId="0" borderId="0">
      <alignment wrapText="1"/>
    </xf>
    <xf numFmtId="0" fontId="75" fillId="0" borderId="0">
      <alignment wrapText="1"/>
    </xf>
    <xf numFmtId="0" fontId="2" fillId="0" borderId="0"/>
    <xf numFmtId="0" fontId="76" fillId="0" borderId="0"/>
    <xf numFmtId="0" fontId="2" fillId="0" borderId="0">
      <alignment wrapText="1"/>
    </xf>
    <xf numFmtId="0" fontId="77" fillId="0" borderId="0"/>
    <xf numFmtId="0" fontId="78" fillId="0" borderId="0"/>
    <xf numFmtId="174" fontId="78" fillId="0" borderId="0" applyFont="0" applyFill="0" applyBorder="0" applyAlignment="0" applyProtection="0"/>
    <xf numFmtId="9" fontId="78" fillId="0" borderId="0" applyFont="0" applyFill="0" applyBorder="0" applyAlignment="0" applyProtection="0"/>
    <xf numFmtId="0" fontId="2" fillId="0" borderId="0">
      <alignment wrapText="1"/>
    </xf>
    <xf numFmtId="43" fontId="31" fillId="0" borderId="0" applyFont="0" applyFill="0" applyBorder="0" applyAlignment="0" applyProtection="0"/>
    <xf numFmtId="9" fontId="2" fillId="0" borderId="0" applyFont="0" applyFill="0" applyBorder="0" applyAlignment="0" applyProtection="0"/>
    <xf numFmtId="0" fontId="79" fillId="0" borderId="0"/>
    <xf numFmtId="174" fontId="2" fillId="0" borderId="0" applyFont="0" applyFill="0" applyBorder="0" applyAlignment="0" applyProtection="0"/>
    <xf numFmtId="9" fontId="2" fillId="0" borderId="0" applyFont="0" applyFill="0" applyBorder="0" applyAlignment="0" applyProtection="0"/>
    <xf numFmtId="0" fontId="24" fillId="0" borderId="0"/>
    <xf numFmtId="43" fontId="2" fillId="0" borderId="0" applyFont="0" applyFill="0" applyBorder="0" applyAlignment="0" applyProtection="0"/>
    <xf numFmtId="0" fontId="31" fillId="0" borderId="0"/>
    <xf numFmtId="173" fontId="80" fillId="0" borderId="0" applyNumberFormat="0" applyFill="0" applyBorder="0" applyAlignment="0" applyProtection="0">
      <alignment vertical="top"/>
      <protection locked="0"/>
    </xf>
    <xf numFmtId="0" fontId="31" fillId="0" borderId="0"/>
    <xf numFmtId="187" fontId="2" fillId="0" borderId="0"/>
    <xf numFmtId="188" fontId="2" fillId="0" borderId="0" applyFont="0" applyFill="0" applyBorder="0" applyAlignment="0" applyProtection="0"/>
    <xf numFmtId="0" fontId="31" fillId="0" borderId="0"/>
    <xf numFmtId="0" fontId="31" fillId="0" borderId="0"/>
    <xf numFmtId="0" fontId="31" fillId="0" borderId="0"/>
    <xf numFmtId="0" fontId="82" fillId="0" borderId="0"/>
    <xf numFmtId="0" fontId="83" fillId="0" borderId="0"/>
    <xf numFmtId="174" fontId="83" fillId="0" borderId="0" applyFont="0" applyFill="0" applyBorder="0" applyAlignment="0" applyProtection="0"/>
    <xf numFmtId="9" fontId="83" fillId="0" borderId="0" applyFont="0" applyFill="0" applyBorder="0" applyAlignment="0" applyProtection="0"/>
    <xf numFmtId="0" fontId="86" fillId="0" borderId="0"/>
    <xf numFmtId="0" fontId="24" fillId="0" borderId="0"/>
    <xf numFmtId="0" fontId="87" fillId="0" borderId="0" applyNumberFormat="0" applyFill="0" applyBorder="0" applyAlignment="0" applyProtection="0"/>
    <xf numFmtId="0" fontId="2" fillId="0" borderId="0"/>
    <xf numFmtId="0" fontId="88" fillId="0" borderId="0"/>
    <xf numFmtId="0" fontId="89" fillId="0" borderId="18" applyNumberFormat="0" applyFill="0" applyAlignment="0" applyProtection="0"/>
    <xf numFmtId="0" fontId="90" fillId="0" borderId="19" applyNumberFormat="0" applyFill="0" applyAlignment="0" applyProtection="0"/>
    <xf numFmtId="0" fontId="91" fillId="29" borderId="0" applyNumberFormat="0" applyBorder="0" applyAlignment="0" applyProtection="0"/>
    <xf numFmtId="0" fontId="92" fillId="30" borderId="0" applyNumberFormat="0" applyBorder="0" applyAlignment="0" applyProtection="0"/>
    <xf numFmtId="0" fontId="93" fillId="31" borderId="21" applyNumberFormat="0" applyAlignment="0" applyProtection="0"/>
    <xf numFmtId="0" fontId="94" fillId="31" borderId="20" applyNumberFormat="0" applyAlignment="0" applyProtection="0"/>
    <xf numFmtId="0" fontId="95" fillId="0" borderId="0" applyNumberFormat="0" applyFill="0" applyBorder="0" applyAlignment="0" applyProtection="0"/>
    <xf numFmtId="0" fontId="33" fillId="0" borderId="22" applyNumberFormat="0" applyFill="0" applyAlignment="0" applyProtection="0"/>
    <xf numFmtId="0" fontId="32" fillId="32" borderId="0" applyNumberFormat="0" applyBorder="0" applyAlignment="0" applyProtection="0"/>
    <xf numFmtId="0" fontId="31" fillId="33" borderId="0" applyNumberFormat="0" applyBorder="0" applyAlignment="0" applyProtection="0"/>
    <xf numFmtId="0" fontId="31" fillId="34" borderId="0" applyNumberFormat="0" applyBorder="0" applyAlignment="0" applyProtection="0"/>
    <xf numFmtId="0" fontId="32" fillId="35" borderId="0" applyNumberFormat="0" applyBorder="0" applyAlignment="0" applyProtection="0"/>
    <xf numFmtId="0" fontId="32" fillId="36" borderId="0" applyNumberFormat="0" applyBorder="0" applyAlignment="0" applyProtection="0"/>
    <xf numFmtId="0" fontId="31" fillId="37" borderId="0" applyNumberFormat="0" applyBorder="0" applyAlignment="0" applyProtection="0"/>
    <xf numFmtId="0" fontId="31" fillId="38" borderId="0" applyNumberFormat="0" applyBorder="0" applyAlignment="0" applyProtection="0"/>
    <xf numFmtId="0" fontId="32" fillId="39" borderId="0" applyNumberFormat="0" applyBorder="0" applyAlignment="0" applyProtection="0"/>
    <xf numFmtId="0" fontId="32" fillId="40" borderId="0" applyNumberFormat="0" applyBorder="0" applyAlignment="0" applyProtection="0"/>
    <xf numFmtId="0" fontId="31" fillId="41" borderId="0" applyNumberFormat="0" applyBorder="0" applyAlignment="0" applyProtection="0"/>
    <xf numFmtId="0" fontId="31" fillId="42" borderId="0" applyNumberFormat="0" applyBorder="0" applyAlignment="0" applyProtection="0"/>
    <xf numFmtId="0" fontId="32" fillId="43" borderId="0" applyNumberFormat="0" applyBorder="0" applyAlignment="0" applyProtection="0"/>
    <xf numFmtId="0" fontId="32" fillId="44" borderId="0" applyNumberFormat="0" applyBorder="0" applyAlignment="0" applyProtection="0"/>
    <xf numFmtId="0" fontId="31" fillId="45" borderId="0" applyNumberFormat="0" applyBorder="0" applyAlignment="0" applyProtection="0"/>
    <xf numFmtId="0" fontId="31" fillId="46" borderId="0" applyNumberFormat="0" applyBorder="0" applyAlignment="0" applyProtection="0"/>
    <xf numFmtId="0" fontId="32" fillId="47" borderId="0" applyNumberFormat="0" applyBorder="0" applyAlignment="0" applyProtection="0"/>
    <xf numFmtId="0" fontId="32" fillId="48" borderId="0" applyNumberFormat="0" applyBorder="0" applyAlignment="0" applyProtection="0"/>
    <xf numFmtId="0" fontId="31" fillId="49" borderId="0" applyNumberFormat="0" applyBorder="0" applyAlignment="0" applyProtection="0"/>
    <xf numFmtId="0" fontId="31" fillId="50" borderId="0" applyNumberFormat="0" applyBorder="0" applyAlignment="0" applyProtection="0"/>
    <xf numFmtId="0" fontId="32" fillId="51" borderId="0" applyNumberFormat="0" applyBorder="0" applyAlignment="0" applyProtection="0"/>
    <xf numFmtId="0" fontId="32" fillId="52" borderId="0" applyNumberFormat="0" applyBorder="0" applyAlignment="0" applyProtection="0"/>
    <xf numFmtId="0" fontId="31" fillId="53" borderId="0" applyNumberFormat="0" applyBorder="0" applyAlignment="0" applyProtection="0"/>
    <xf numFmtId="0" fontId="31" fillId="54" borderId="0" applyNumberFormat="0" applyBorder="0" applyAlignment="0" applyProtection="0"/>
    <xf numFmtId="0" fontId="32" fillId="55" borderId="0" applyNumberFormat="0" applyBorder="0" applyAlignment="0" applyProtection="0"/>
    <xf numFmtId="0" fontId="31" fillId="0" borderId="0"/>
    <xf numFmtId="0" fontId="96" fillId="0" borderId="0" applyNumberFormat="0" applyFill="0" applyBorder="0" applyAlignment="0" applyProtection="0"/>
    <xf numFmtId="0" fontId="31" fillId="0" borderId="0"/>
    <xf numFmtId="0" fontId="31" fillId="0" borderId="0"/>
    <xf numFmtId="0" fontId="31" fillId="0" borderId="0"/>
    <xf numFmtId="43" fontId="31" fillId="0" borderId="0" applyFont="0" applyFill="0" applyBorder="0" applyAlignment="0" applyProtection="0"/>
    <xf numFmtId="176" fontId="2" fillId="0" borderId="0" applyFont="0" applyFill="0" applyBorder="0" applyAlignment="0" applyProtection="0"/>
    <xf numFmtId="0" fontId="97" fillId="0" borderId="0" applyNumberForma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2" fillId="0" borderId="0" applyFont="0" applyFill="0" applyBorder="0" applyAlignment="0" applyProtection="0"/>
    <xf numFmtId="165" fontId="5"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2"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2" fillId="0" borderId="0" applyFont="0" applyFill="0" applyBorder="0" applyAlignment="0" applyProtection="0"/>
    <xf numFmtId="43" fontId="31"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6" fillId="0" borderId="0" applyFont="0" applyFill="0" applyBorder="0" applyAlignment="0" applyProtection="0"/>
    <xf numFmtId="167" fontId="2"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2" fillId="0" borderId="0"/>
    <xf numFmtId="0" fontId="31" fillId="0" borderId="0"/>
    <xf numFmtId="0" fontId="2"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2"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98" fillId="0" borderId="0"/>
    <xf numFmtId="0" fontId="99" fillId="0" borderId="0"/>
    <xf numFmtId="0" fontId="2" fillId="0" borderId="0"/>
    <xf numFmtId="0" fontId="2" fillId="0" borderId="0"/>
    <xf numFmtId="0" fontId="98" fillId="0" borderId="0"/>
    <xf numFmtId="0" fontId="5" fillId="0" borderId="0"/>
    <xf numFmtId="0" fontId="99"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2" fillId="0" borderId="0"/>
    <xf numFmtId="0" fontId="2" fillId="0" borderId="0"/>
    <xf numFmtId="0" fontId="31" fillId="0" borderId="0"/>
    <xf numFmtId="0" fontId="31" fillId="0" borderId="0"/>
    <xf numFmtId="0" fontId="2" fillId="0" borderId="0"/>
    <xf numFmtId="0" fontId="2" fillId="0" borderId="0"/>
    <xf numFmtId="0" fontId="31" fillId="0" borderId="0"/>
    <xf numFmtId="0" fontId="31" fillId="0" borderId="0"/>
    <xf numFmtId="0" fontId="31" fillId="0" borderId="0"/>
    <xf numFmtId="0" fontId="2" fillId="0" borderId="0"/>
    <xf numFmtId="0" fontId="2" fillId="0" borderId="0"/>
    <xf numFmtId="0" fontId="2" fillId="0" borderId="0"/>
    <xf numFmtId="0" fontId="2" fillId="0" borderId="0"/>
    <xf numFmtId="0" fontId="2" fillId="0" borderId="0"/>
    <xf numFmtId="0" fontId="2" fillId="0" borderId="0"/>
    <xf numFmtId="0" fontId="98" fillId="0" borderId="0"/>
    <xf numFmtId="0" fontId="5" fillId="0" borderId="0"/>
    <xf numFmtId="0" fontId="5" fillId="0" borderId="0"/>
    <xf numFmtId="0" fontId="31" fillId="0" borderId="0"/>
    <xf numFmtId="0" fontId="31" fillId="0" borderId="0"/>
    <xf numFmtId="0" fontId="31" fillId="0" borderId="0"/>
    <xf numFmtId="0" fontId="2"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2" fillId="0" borderId="0"/>
    <xf numFmtId="0" fontId="31" fillId="0" borderId="0"/>
    <xf numFmtId="0" fontId="31" fillId="0" borderId="0"/>
    <xf numFmtId="0" fontId="31" fillId="0" borderId="0"/>
    <xf numFmtId="0" fontId="31" fillId="0" borderId="0"/>
    <xf numFmtId="0" fontId="31" fillId="0" borderId="0"/>
    <xf numFmtId="0" fontId="2" fillId="0" borderId="0"/>
    <xf numFmtId="0" fontId="2" fillId="0" borderId="0"/>
    <xf numFmtId="0" fontId="2" fillId="0" borderId="0"/>
    <xf numFmtId="0" fontId="31" fillId="0" borderId="0"/>
    <xf numFmtId="0" fontId="31" fillId="0" borderId="0"/>
    <xf numFmtId="0" fontId="31" fillId="0" borderId="0"/>
    <xf numFmtId="0" fontId="31" fillId="0" borderId="0"/>
    <xf numFmtId="0" fontId="31" fillId="0" borderId="0"/>
    <xf numFmtId="0" fontId="31" fillId="0" borderId="0"/>
    <xf numFmtId="0" fontId="5" fillId="0" borderId="0"/>
    <xf numFmtId="0" fontId="31" fillId="0" borderId="0"/>
    <xf numFmtId="0" fontId="31" fillId="0" borderId="0"/>
    <xf numFmtId="0" fontId="31" fillId="0" borderId="0"/>
    <xf numFmtId="0" fontId="31" fillId="0" borderId="0"/>
    <xf numFmtId="0" fontId="31" fillId="0" borderId="0"/>
    <xf numFmtId="0" fontId="31" fillId="0" borderId="0"/>
    <xf numFmtId="0" fontId="5"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5" fillId="0" borderId="0"/>
    <xf numFmtId="0" fontId="2" fillId="0" borderId="0"/>
    <xf numFmtId="0" fontId="2" fillId="0" borderId="0"/>
    <xf numFmtId="0" fontId="5"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2"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43" fontId="31" fillId="0" borderId="0" applyFont="0" applyFill="0" applyBorder="0" applyAlignment="0" applyProtection="0"/>
    <xf numFmtId="176" fontId="2"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2" fillId="0" borderId="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31"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167" fontId="2"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2" fillId="0" borderId="0"/>
    <xf numFmtId="0" fontId="2" fillId="0" borderId="0"/>
    <xf numFmtId="0" fontId="2"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2" fillId="0" borderId="0"/>
    <xf numFmtId="0" fontId="2" fillId="0" borderId="0"/>
    <xf numFmtId="0" fontId="2" fillId="0" borderId="0"/>
    <xf numFmtId="0" fontId="2"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2"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9" fontId="31" fillId="0" borderId="0" applyFont="0" applyFill="0" applyBorder="0" applyAlignment="0" applyProtection="0"/>
    <xf numFmtId="9" fontId="31"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0" fontId="31" fillId="0" borderId="0"/>
    <xf numFmtId="0" fontId="31" fillId="0" borderId="0"/>
    <xf numFmtId="0" fontId="31" fillId="0" borderId="0"/>
    <xf numFmtId="0" fontId="100" fillId="0" borderId="0"/>
    <xf numFmtId="9" fontId="31" fillId="0" borderId="0" applyFont="0" applyFill="0" applyBorder="0" applyAlignment="0" applyProtection="0"/>
    <xf numFmtId="0" fontId="2" fillId="0" borderId="0"/>
    <xf numFmtId="0" fontId="24" fillId="0" borderId="0"/>
    <xf numFmtId="0" fontId="31" fillId="0" borderId="0"/>
    <xf numFmtId="43" fontId="31" fillId="0" borderId="0" applyFont="0" applyFill="0" applyBorder="0" applyAlignment="0" applyProtection="0"/>
    <xf numFmtId="43" fontId="2" fillId="0" borderId="0" applyFont="0" applyFill="0" applyBorder="0" applyAlignment="0" applyProtection="0"/>
    <xf numFmtId="0" fontId="103" fillId="0" borderId="0"/>
    <xf numFmtId="180" fontId="2" fillId="0" borderId="0" applyFont="0" applyFill="0" applyBorder="0" applyAlignment="0" applyProtection="0"/>
    <xf numFmtId="174" fontId="2" fillId="0" borderId="0" applyFont="0" applyFill="0" applyBorder="0" applyAlignment="0" applyProtection="0"/>
    <xf numFmtId="9" fontId="2" fillId="0" borderId="0" applyFont="0" applyFill="0" applyBorder="0" applyAlignment="0" applyProtection="0"/>
    <xf numFmtId="44" fontId="31" fillId="0" borderId="0" applyFont="0" applyFill="0" applyBorder="0" applyAlignment="0" applyProtection="0"/>
    <xf numFmtId="0" fontId="31" fillId="0" borderId="0"/>
    <xf numFmtId="44" fontId="31" fillId="0" borderId="0" applyFont="0" applyFill="0" applyBorder="0" applyAlignment="0" applyProtection="0"/>
    <xf numFmtId="44" fontId="31" fillId="0" borderId="0" applyFont="0" applyFill="0" applyBorder="0" applyAlignment="0" applyProtection="0"/>
    <xf numFmtId="173" fontId="31" fillId="0" borderId="0"/>
    <xf numFmtId="178" fontId="31" fillId="0" borderId="0"/>
    <xf numFmtId="174" fontId="2" fillId="0" borderId="0" applyFont="0" applyFill="0" applyBorder="0" applyAlignment="0" applyProtection="0"/>
    <xf numFmtId="9" fontId="2" fillId="0" borderId="0" applyFont="0" applyFill="0" applyBorder="0" applyAlignment="0" applyProtection="0"/>
    <xf numFmtId="0" fontId="31" fillId="0" borderId="0"/>
    <xf numFmtId="9" fontId="31" fillId="0" borderId="0" applyFont="0" applyFill="0" applyBorder="0" applyAlignment="0" applyProtection="0"/>
    <xf numFmtId="43" fontId="31" fillId="0" borderId="0" applyFont="0" applyFill="0" applyBorder="0" applyAlignment="0" applyProtection="0"/>
    <xf numFmtId="9" fontId="5" fillId="0" borderId="0" applyFont="0" applyFill="0" applyBorder="0" applyAlignment="0" applyProtection="0"/>
    <xf numFmtId="0" fontId="31" fillId="0" borderId="0"/>
    <xf numFmtId="43" fontId="31" fillId="0" borderId="0" applyFont="0" applyFill="0" applyBorder="0" applyAlignment="0" applyProtection="0"/>
    <xf numFmtId="43" fontId="31" fillId="0" borderId="0" applyFont="0" applyFill="0" applyBorder="0" applyAlignment="0" applyProtection="0"/>
    <xf numFmtId="0" fontId="26" fillId="0" borderId="0" applyNumberFormat="0" applyFill="0" applyBorder="0" applyAlignment="0" applyProtection="0">
      <alignment vertical="top"/>
      <protection locked="0"/>
    </xf>
    <xf numFmtId="0" fontId="31" fillId="0" borderId="0"/>
    <xf numFmtId="0" fontId="31"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31" fillId="0" borderId="0"/>
    <xf numFmtId="0" fontId="2" fillId="0" borderId="0"/>
    <xf numFmtId="0" fontId="31" fillId="0" borderId="0"/>
    <xf numFmtId="0" fontId="31" fillId="0" borderId="0"/>
    <xf numFmtId="0" fontId="31" fillId="0" borderId="0"/>
    <xf numFmtId="0" fontId="39" fillId="0" borderId="0"/>
    <xf numFmtId="0" fontId="31" fillId="0" borderId="0"/>
    <xf numFmtId="0" fontId="5" fillId="0" borderId="0"/>
    <xf numFmtId="0" fontId="5" fillId="0" borderId="0"/>
    <xf numFmtId="0" fontId="9" fillId="20" borderId="27" applyNumberFormat="0" applyAlignment="0" applyProtection="0"/>
    <xf numFmtId="0" fontId="13" fillId="7" borderId="27" applyNumberFormat="0" applyAlignment="0" applyProtection="0"/>
    <xf numFmtId="0" fontId="6" fillId="23" borderId="28" applyNumberFormat="0" applyFont="0" applyAlignment="0" applyProtection="0"/>
    <xf numFmtId="0" fontId="16" fillId="20" borderId="29" applyNumberFormat="0" applyAlignment="0" applyProtection="0"/>
    <xf numFmtId="0" fontId="1" fillId="0" borderId="30" applyNumberFormat="0" applyFill="0" applyAlignment="0" applyProtection="0"/>
    <xf numFmtId="0" fontId="9" fillId="20" borderId="27" applyNumberFormat="0" applyAlignment="0" applyProtection="0"/>
    <xf numFmtId="0" fontId="13" fillId="7" borderId="27" applyNumberFormat="0" applyAlignment="0" applyProtection="0"/>
    <xf numFmtId="0" fontId="2" fillId="23" borderId="28" applyNumberFormat="0" applyFont="0" applyAlignment="0" applyProtection="0"/>
    <xf numFmtId="0" fontId="16" fillId="20" borderId="29" applyNumberFormat="0" applyAlignment="0" applyProtection="0"/>
    <xf numFmtId="0" fontId="9" fillId="20" borderId="27" applyNumberFormat="0" applyAlignment="0" applyProtection="0"/>
    <xf numFmtId="0" fontId="9" fillId="20" borderId="27" applyNumberFormat="0" applyAlignment="0" applyProtection="0"/>
    <xf numFmtId="0" fontId="13" fillId="7" borderId="27" applyNumberFormat="0" applyAlignment="0" applyProtection="0"/>
    <xf numFmtId="0" fontId="13" fillId="7" borderId="27" applyNumberFormat="0" applyAlignment="0" applyProtection="0"/>
    <xf numFmtId="0" fontId="6" fillId="23" borderId="28" applyNumberFormat="0" applyFont="0" applyAlignment="0" applyProtection="0"/>
    <xf numFmtId="0" fontId="2" fillId="23" borderId="28" applyNumberFormat="0" applyFont="0" applyAlignment="0" applyProtection="0"/>
    <xf numFmtId="0" fontId="16" fillId="20" borderId="29" applyNumberFormat="0" applyAlignment="0" applyProtection="0"/>
    <xf numFmtId="0" fontId="16" fillId="20" borderId="29" applyNumberFormat="0" applyAlignment="0" applyProtection="0"/>
    <xf numFmtId="0" fontId="1" fillId="0" borderId="30" applyNumberFormat="0" applyFill="0" applyAlignment="0" applyProtection="0"/>
    <xf numFmtId="0" fontId="1" fillId="0" borderId="30" applyNumberFormat="0" applyFill="0" applyAlignment="0" applyProtection="0"/>
    <xf numFmtId="0" fontId="1" fillId="0" borderId="30" applyNumberFormat="0" applyFill="0" applyAlignment="0" applyProtection="0"/>
    <xf numFmtId="0" fontId="105" fillId="0" borderId="0"/>
    <xf numFmtId="0" fontId="106" fillId="0" borderId="0"/>
    <xf numFmtId="174" fontId="106" fillId="0" borderId="0" applyFont="0" applyFill="0" applyBorder="0" applyAlignment="0" applyProtection="0"/>
    <xf numFmtId="9" fontId="106" fillId="0" borderId="0" applyFont="0" applyFill="0" applyBorder="0" applyAlignment="0" applyProtection="0"/>
    <xf numFmtId="178" fontId="31" fillId="0" borderId="0"/>
    <xf numFmtId="0" fontId="5" fillId="0" borderId="0"/>
    <xf numFmtId="0" fontId="114" fillId="0" borderId="0"/>
    <xf numFmtId="174" fontId="114" fillId="0" borderId="0" applyFont="0" applyFill="0" applyBorder="0" applyAlignment="0" applyProtection="0"/>
    <xf numFmtId="9" fontId="114" fillId="0" borderId="0" applyFont="0" applyFill="0" applyBorder="0" applyAlignment="0" applyProtection="0"/>
    <xf numFmtId="173" fontId="2" fillId="0" borderId="0"/>
    <xf numFmtId="0" fontId="115" fillId="0" borderId="0"/>
    <xf numFmtId="0" fontId="31" fillId="0" borderId="0"/>
    <xf numFmtId="0" fontId="31" fillId="0" borderId="0"/>
    <xf numFmtId="43" fontId="31" fillId="0" borderId="0" applyFont="0" applyFill="0" applyBorder="0" applyAlignment="0" applyProtection="0"/>
    <xf numFmtId="0" fontId="42" fillId="0" borderId="0"/>
    <xf numFmtId="0" fontId="116" fillId="0" borderId="0"/>
    <xf numFmtId="0" fontId="31" fillId="0" borderId="0"/>
    <xf numFmtId="43" fontId="2" fillId="0" borderId="0" applyFont="0" applyFill="0" applyBorder="0" applyAlignment="0" applyProtection="0"/>
    <xf numFmtId="0" fontId="31" fillId="0" borderId="0"/>
    <xf numFmtId="0" fontId="2" fillId="0" borderId="0">
      <alignment wrapText="1"/>
    </xf>
    <xf numFmtId="178" fontId="31" fillId="0" borderId="0"/>
    <xf numFmtId="0" fontId="31" fillId="0" borderId="0"/>
    <xf numFmtId="9" fontId="31" fillId="0" borderId="0" applyFont="0" applyFill="0" applyBorder="0" applyAlignment="0" applyProtection="0"/>
    <xf numFmtId="43" fontId="31" fillId="0" borderId="0" applyFont="0" applyFill="0" applyBorder="0" applyAlignment="0" applyProtection="0"/>
    <xf numFmtId="0" fontId="31" fillId="0" borderId="0"/>
    <xf numFmtId="43" fontId="31" fillId="0" borderId="0" applyFont="0" applyFill="0" applyBorder="0" applyAlignment="0" applyProtection="0"/>
    <xf numFmtId="0" fontId="31" fillId="0" borderId="0"/>
    <xf numFmtId="0" fontId="31" fillId="0" borderId="0"/>
    <xf numFmtId="43" fontId="31" fillId="0" borderId="0" applyFont="0" applyFill="0" applyBorder="0" applyAlignment="0" applyProtection="0"/>
    <xf numFmtId="43" fontId="2" fillId="0" borderId="0" applyFont="0" applyFill="0" applyBorder="0" applyAlignment="0" applyProtection="0"/>
    <xf numFmtId="174" fontId="2" fillId="0" borderId="0" applyFont="0" applyFill="0" applyBorder="0" applyAlignment="0" applyProtection="0"/>
    <xf numFmtId="9" fontId="2" fillId="0" borderId="0" applyFont="0" applyFill="0" applyBorder="0" applyAlignment="0" applyProtection="0"/>
    <xf numFmtId="0" fontId="31" fillId="0" borderId="0"/>
    <xf numFmtId="0" fontId="117" fillId="0" borderId="0" applyNumberFormat="0" applyFill="0" applyBorder="0" applyAlignment="0" applyProtection="0"/>
    <xf numFmtId="43" fontId="31" fillId="0" borderId="0" applyFont="0" applyFill="0" applyBorder="0" applyAlignment="0" applyProtection="0"/>
    <xf numFmtId="9" fontId="31" fillId="0" borderId="0" applyFont="0" applyFill="0" applyBorder="0" applyAlignment="0" applyProtection="0"/>
    <xf numFmtId="0" fontId="118" fillId="0" borderId="0" applyNumberFormat="0" applyFill="0" applyBorder="0" applyAlignment="0" applyProtection="0"/>
    <xf numFmtId="0" fontId="31" fillId="0" borderId="0"/>
    <xf numFmtId="178" fontId="31" fillId="0" borderId="0"/>
    <xf numFmtId="0" fontId="31" fillId="0" borderId="0"/>
    <xf numFmtId="9" fontId="31" fillId="0" borderId="0" applyFont="0" applyFill="0" applyBorder="0" applyAlignment="0" applyProtection="0"/>
    <xf numFmtId="0" fontId="31" fillId="0" borderId="0"/>
    <xf numFmtId="0" fontId="31" fillId="0" borderId="0"/>
    <xf numFmtId="43" fontId="2"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0" fontId="31" fillId="0" borderId="0"/>
    <xf numFmtId="194" fontId="31" fillId="0" borderId="0" applyFont="0" applyFill="0" applyBorder="0" applyAlignment="0" applyProtection="0"/>
    <xf numFmtId="0" fontId="2" fillId="0" borderId="0"/>
    <xf numFmtId="0" fontId="184" fillId="0" borderId="0"/>
    <xf numFmtId="174" fontId="184" fillId="0" borderId="0" applyFont="0" applyFill="0" applyBorder="0" applyAlignment="0" applyProtection="0"/>
    <xf numFmtId="9" fontId="184" fillId="0" borderId="0" applyFont="0" applyFill="0" applyBorder="0" applyAlignment="0" applyProtection="0"/>
    <xf numFmtId="9" fontId="31" fillId="0" borderId="0" applyFont="0" applyFill="0" applyBorder="0" applyAlignment="0" applyProtection="0"/>
    <xf numFmtId="0" fontId="2" fillId="0" borderId="0">
      <alignment wrapText="1"/>
    </xf>
    <xf numFmtId="165" fontId="2" fillId="0" borderId="0" applyFont="0" applyFill="0" applyBorder="0" applyAlignment="0" applyProtection="0"/>
    <xf numFmtId="165" fontId="31" fillId="0" borderId="0" applyFont="0" applyFill="0" applyBorder="0" applyAlignment="0" applyProtection="0"/>
    <xf numFmtId="165" fontId="2" fillId="0" borderId="0" applyFont="0" applyFill="0" applyBorder="0" applyAlignment="0" applyProtection="0"/>
    <xf numFmtId="44" fontId="2" fillId="0" borderId="0" applyFont="0" applyFill="0" applyBorder="0" applyAlignment="0" applyProtection="0"/>
    <xf numFmtId="0" fontId="5" fillId="0" borderId="0"/>
    <xf numFmtId="0" fontId="5" fillId="0" borderId="0"/>
    <xf numFmtId="0" fontId="5" fillId="0" borderId="0"/>
    <xf numFmtId="0" fontId="5" fillId="0" borderId="0"/>
    <xf numFmtId="0" fontId="5" fillId="0" borderId="0"/>
    <xf numFmtId="0" fontId="199" fillId="0" borderId="0">
      <alignment wrapText="1"/>
    </xf>
    <xf numFmtId="0" fontId="31" fillId="0" borderId="0"/>
    <xf numFmtId="0" fontId="203" fillId="0" borderId="0">
      <alignment wrapText="1"/>
    </xf>
    <xf numFmtId="0" fontId="31" fillId="0" borderId="0"/>
    <xf numFmtId="0" fontId="211" fillId="0" borderId="0">
      <alignment wrapText="1"/>
    </xf>
    <xf numFmtId="165" fontId="2" fillId="0" borderId="0" applyFont="0" applyFill="0" applyBorder="0" applyAlignment="0" applyProtection="0"/>
    <xf numFmtId="165" fontId="2" fillId="0" borderId="0" applyFont="0" applyFill="0" applyBorder="0" applyAlignment="0" applyProtection="0"/>
    <xf numFmtId="0" fontId="2" fillId="0" borderId="0"/>
    <xf numFmtId="165" fontId="2" fillId="0" borderId="0" applyFont="0" applyFill="0" applyBorder="0" applyAlignment="0" applyProtection="0"/>
    <xf numFmtId="0" fontId="31" fillId="0" borderId="0"/>
    <xf numFmtId="0" fontId="31" fillId="0" borderId="0"/>
    <xf numFmtId="0" fontId="31" fillId="0" borderId="0"/>
    <xf numFmtId="173" fontId="9" fillId="20" borderId="27" applyNumberFormat="0" applyAlignment="0" applyProtection="0"/>
    <xf numFmtId="173" fontId="13" fillId="7" borderId="27" applyNumberFormat="0" applyAlignment="0" applyProtection="0"/>
    <xf numFmtId="173" fontId="13" fillId="7" borderId="27" applyNumberFormat="0" applyAlignment="0" applyProtection="0"/>
    <xf numFmtId="0" fontId="2" fillId="0" borderId="0"/>
    <xf numFmtId="173" fontId="6" fillId="23" borderId="28" applyNumberFormat="0" applyFont="0" applyAlignment="0" applyProtection="0"/>
    <xf numFmtId="173" fontId="2" fillId="23" borderId="28" applyNumberFormat="0" applyFont="0" applyAlignment="0" applyProtection="0"/>
    <xf numFmtId="173" fontId="16" fillId="20" borderId="29" applyNumberFormat="0" applyAlignment="0" applyProtection="0"/>
    <xf numFmtId="173" fontId="1" fillId="0" borderId="30" applyNumberFormat="0" applyFill="0" applyAlignment="0" applyProtection="0"/>
    <xf numFmtId="0" fontId="2" fillId="0" borderId="0">
      <alignment wrapText="1"/>
    </xf>
    <xf numFmtId="0" fontId="2" fillId="0" borderId="0">
      <alignment wrapText="1"/>
    </xf>
    <xf numFmtId="0" fontId="2" fillId="0" borderId="0">
      <alignment wrapText="1"/>
    </xf>
    <xf numFmtId="0" fontId="2" fillId="0" borderId="0">
      <alignment wrapText="1"/>
    </xf>
    <xf numFmtId="0" fontId="2" fillId="0" borderId="0">
      <alignment wrapText="1"/>
    </xf>
    <xf numFmtId="0" fontId="2" fillId="0" borderId="0">
      <alignment wrapText="1"/>
    </xf>
    <xf numFmtId="0" fontId="2" fillId="0" borderId="0">
      <alignment wrapText="1"/>
    </xf>
    <xf numFmtId="0" fontId="2" fillId="0" borderId="0">
      <alignment wrapText="1"/>
    </xf>
    <xf numFmtId="0" fontId="2" fillId="0" borderId="0">
      <alignment wrapText="1"/>
    </xf>
    <xf numFmtId="0" fontId="31" fillId="0" borderId="0"/>
    <xf numFmtId="0" fontId="31"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174" fontId="2" fillId="0" borderId="0" applyFont="0" applyFill="0" applyBorder="0" applyAlignment="0" applyProtection="0"/>
    <xf numFmtId="0" fontId="2" fillId="0" borderId="0"/>
    <xf numFmtId="0" fontId="2" fillId="0" borderId="0"/>
    <xf numFmtId="0" fontId="2" fillId="0" borderId="0"/>
    <xf numFmtId="0" fontId="2" fillId="0" borderId="0"/>
    <xf numFmtId="174" fontId="2" fillId="0" borderId="0" applyFont="0" applyFill="0" applyBorder="0" applyAlignment="0" applyProtection="0"/>
    <xf numFmtId="9" fontId="2" fillId="0" borderId="0" applyFont="0" applyFill="0" applyBorder="0" applyAlignment="0" applyProtection="0"/>
    <xf numFmtId="0" fontId="2" fillId="0" borderId="0"/>
    <xf numFmtId="174" fontId="2" fillId="0" borderId="0" applyFont="0" applyFill="0" applyBorder="0" applyAlignment="0" applyProtection="0"/>
    <xf numFmtId="0" fontId="2" fillId="0" borderId="0"/>
    <xf numFmtId="0" fontId="97" fillId="0" borderId="0" applyNumberFormat="0" applyFill="0" applyBorder="0" applyAlignment="0" applyProtection="0"/>
    <xf numFmtId="0" fontId="2" fillId="0" borderId="0"/>
    <xf numFmtId="174" fontId="2" fillId="0" borderId="0" applyFont="0" applyFill="0" applyBorder="0" applyAlignment="0" applyProtection="0"/>
    <xf numFmtId="9" fontId="2" fillId="0" borderId="0" applyFont="0" applyFill="0" applyBorder="0" applyAlignment="0" applyProtection="0"/>
    <xf numFmtId="0" fontId="2" fillId="0" borderId="0">
      <alignment wrapText="1"/>
    </xf>
    <xf numFmtId="0" fontId="2" fillId="0" borderId="0">
      <alignment wrapText="1"/>
    </xf>
    <xf numFmtId="0" fontId="2" fillId="0" borderId="0">
      <alignment wrapText="1"/>
    </xf>
    <xf numFmtId="0" fontId="31" fillId="0" borderId="0"/>
    <xf numFmtId="0" fontId="31" fillId="0" borderId="0"/>
    <xf numFmtId="0" fontId="80" fillId="0" borderId="0" applyNumberFormat="0" applyFill="0" applyBorder="0" applyAlignment="0" applyProtection="0">
      <alignment vertical="top"/>
      <protection locked="0"/>
    </xf>
    <xf numFmtId="166" fontId="31" fillId="0" borderId="0" applyFont="0" applyFill="0" applyBorder="0" applyAlignment="0" applyProtection="0"/>
    <xf numFmtId="43" fontId="31" fillId="0" borderId="0" applyFont="0" applyFill="0" applyBorder="0" applyAlignment="0" applyProtection="0"/>
    <xf numFmtId="0" fontId="31" fillId="0" borderId="0"/>
    <xf numFmtId="0" fontId="31" fillId="0" borderId="0"/>
    <xf numFmtId="0" fontId="31" fillId="0" borderId="0"/>
    <xf numFmtId="0" fontId="31" fillId="0" borderId="0"/>
    <xf numFmtId="0" fontId="72" fillId="75" borderId="0"/>
    <xf numFmtId="0" fontId="31" fillId="0" borderId="0"/>
    <xf numFmtId="9" fontId="31" fillId="0" borderId="0" applyFont="0" applyFill="0" applyBorder="0" applyAlignment="0" applyProtection="0"/>
    <xf numFmtId="9" fontId="31" fillId="0" borderId="0" applyFont="0" applyFill="0" applyBorder="0" applyAlignment="0" applyProtection="0"/>
    <xf numFmtId="9" fontId="2" fillId="0" borderId="0" applyFont="0" applyFill="0" applyBorder="0" applyAlignment="0" applyProtection="0"/>
    <xf numFmtId="0" fontId="31" fillId="0" borderId="0"/>
    <xf numFmtId="0" fontId="31" fillId="0" borderId="0"/>
    <xf numFmtId="0" fontId="31" fillId="0" borderId="0"/>
    <xf numFmtId="44" fontId="31" fillId="0" borderId="0" applyFont="0" applyFill="0" applyBorder="0" applyAlignment="0" applyProtection="0"/>
  </cellStyleXfs>
  <cellXfs count="1510">
    <xf numFmtId="173" fontId="0" fillId="0" borderId="0" xfId="0"/>
    <xf numFmtId="173" fontId="31" fillId="0" borderId="0" xfId="359"/>
    <xf numFmtId="4" fontId="23" fillId="0" borderId="11" xfId="369" applyNumberFormat="1" applyFont="1" applyBorder="1" applyAlignment="1">
      <alignment horizontal="right" vertical="justify" wrapText="1"/>
    </xf>
    <xf numFmtId="173" fontId="35" fillId="0" borderId="0" xfId="318" applyFont="1"/>
    <xf numFmtId="168" fontId="4" fillId="0" borderId="0" xfId="307" applyNumberFormat="1" applyFont="1" applyFill="1" applyBorder="1"/>
    <xf numFmtId="168" fontId="4" fillId="0" borderId="0" xfId="307" applyNumberFormat="1" applyFont="1" applyFill="1" applyBorder="1" applyAlignment="1">
      <alignment horizontal="right"/>
    </xf>
    <xf numFmtId="43" fontId="4" fillId="0" borderId="0" xfId="307" applyFont="1" applyFill="1" applyBorder="1"/>
    <xf numFmtId="10" fontId="0" fillId="0" borderId="0" xfId="0" applyNumberFormat="1"/>
    <xf numFmtId="43" fontId="0" fillId="0" borderId="0" xfId="0" applyNumberFormat="1"/>
    <xf numFmtId="3" fontId="37" fillId="0" borderId="0" xfId="0" applyNumberFormat="1" applyFont="1"/>
    <xf numFmtId="4" fontId="0" fillId="0" borderId="0" xfId="0" applyNumberFormat="1"/>
    <xf numFmtId="173" fontId="0" fillId="0" borderId="0" xfId="0" applyAlignment="1">
      <alignment horizontal="left"/>
    </xf>
    <xf numFmtId="173" fontId="0" fillId="0" borderId="0" xfId="0" applyAlignment="1">
      <alignment horizontal="right"/>
    </xf>
    <xf numFmtId="173" fontId="37" fillId="0" borderId="0" xfId="0" applyFont="1"/>
    <xf numFmtId="10" fontId="31" fillId="0" borderId="0" xfId="521" applyNumberFormat="1" applyFont="1"/>
    <xf numFmtId="173" fontId="33" fillId="0" borderId="0" xfId="0" applyFont="1"/>
    <xf numFmtId="173" fontId="32" fillId="0" borderId="0" xfId="0" applyFont="1"/>
    <xf numFmtId="168" fontId="33" fillId="24" borderId="12" xfId="0" applyNumberFormat="1" applyFont="1" applyFill="1" applyBorder="1"/>
    <xf numFmtId="173" fontId="0" fillId="25" borderId="0" xfId="0" applyFill="1"/>
    <xf numFmtId="173" fontId="43" fillId="25" borderId="0" xfId="0" applyFont="1" applyFill="1"/>
    <xf numFmtId="173" fontId="31" fillId="0" borderId="0" xfId="413"/>
    <xf numFmtId="173" fontId="31" fillId="0" borderId="0" xfId="417"/>
    <xf numFmtId="172" fontId="3" fillId="0" borderId="0" xfId="294" applyNumberFormat="1" applyFont="1" applyBorder="1"/>
    <xf numFmtId="173" fontId="31" fillId="0" borderId="0" xfId="421"/>
    <xf numFmtId="49" fontId="25" fillId="0" borderId="0" xfId="332" applyNumberFormat="1" applyFont="1" applyAlignment="1">
      <alignment vertical="center" wrapText="1"/>
    </xf>
    <xf numFmtId="43" fontId="33" fillId="24" borderId="12" xfId="0" applyNumberFormat="1" applyFont="1" applyFill="1" applyBorder="1" applyAlignment="1">
      <alignment horizontal="center" vertical="center" wrapText="1"/>
    </xf>
    <xf numFmtId="43" fontId="33" fillId="24" borderId="12" xfId="0" applyNumberFormat="1" applyFont="1" applyFill="1" applyBorder="1" applyAlignment="1">
      <alignment horizontal="center"/>
    </xf>
    <xf numFmtId="3" fontId="29" fillId="0" borderId="0" xfId="0" applyNumberFormat="1" applyFont="1" applyAlignment="1">
      <alignment horizontal="center"/>
    </xf>
    <xf numFmtId="173" fontId="31" fillId="0" borderId="0" xfId="362"/>
    <xf numFmtId="2" fontId="0" fillId="0" borderId="0" xfId="0" applyNumberFormat="1"/>
    <xf numFmtId="173" fontId="54" fillId="26" borderId="0" xfId="0" applyFont="1" applyFill="1" applyAlignment="1">
      <alignment horizontal="center" vertical="top" wrapText="1"/>
    </xf>
    <xf numFmtId="10" fontId="31" fillId="0" borderId="0" xfId="417" applyNumberFormat="1"/>
    <xf numFmtId="173" fontId="37" fillId="25" borderId="0" xfId="0" applyFont="1" applyFill="1"/>
    <xf numFmtId="173" fontId="0" fillId="0" borderId="0" xfId="0" applyAlignment="1">
      <alignment vertical="center"/>
    </xf>
    <xf numFmtId="173" fontId="42" fillId="0" borderId="0" xfId="0" applyFont="1"/>
    <xf numFmtId="0" fontId="37" fillId="0" borderId="0" xfId="0" applyNumberFormat="1" applyFont="1"/>
    <xf numFmtId="173" fontId="35" fillId="0" borderId="0" xfId="0" applyFont="1"/>
    <xf numFmtId="179" fontId="0" fillId="0" borderId="0" xfId="0" applyNumberFormat="1"/>
    <xf numFmtId="10" fontId="0" fillId="0" borderId="0" xfId="521" applyNumberFormat="1" applyFont="1"/>
    <xf numFmtId="0" fontId="31" fillId="0" borderId="0" xfId="549"/>
    <xf numFmtId="170" fontId="0" fillId="0" borderId="0" xfId="521" applyNumberFormat="1" applyFont="1"/>
    <xf numFmtId="173" fontId="0" fillId="0" borderId="0" xfId="0" applyAlignment="1">
      <alignment horizontal="center"/>
    </xf>
    <xf numFmtId="173" fontId="54" fillId="0" borderId="0" xfId="0" applyFont="1" applyAlignment="1">
      <alignment horizontal="center" vertical="center" wrapText="1"/>
    </xf>
    <xf numFmtId="41" fontId="0" fillId="0" borderId="0" xfId="0" applyNumberFormat="1"/>
    <xf numFmtId="43" fontId="0" fillId="0" borderId="0" xfId="0" applyNumberFormat="1" applyAlignment="1">
      <alignment vertical="center"/>
    </xf>
    <xf numFmtId="173" fontId="47" fillId="0" borderId="0" xfId="0" applyFont="1"/>
    <xf numFmtId="181" fontId="0" fillId="25" borderId="0" xfId="0" applyNumberFormat="1" applyFill="1"/>
    <xf numFmtId="2" fontId="0" fillId="25" borderId="0" xfId="0" applyNumberFormat="1" applyFill="1"/>
    <xf numFmtId="2" fontId="0" fillId="25" borderId="0" xfId="521" applyNumberFormat="1" applyFont="1" applyFill="1"/>
    <xf numFmtId="176" fontId="0" fillId="0" borderId="0" xfId="0" applyNumberFormat="1"/>
    <xf numFmtId="173" fontId="31" fillId="0" borderId="0" xfId="603"/>
    <xf numFmtId="173" fontId="31" fillId="0" borderId="0" xfId="606"/>
    <xf numFmtId="173" fontId="61" fillId="0" borderId="0" xfId="0" applyFont="1" applyAlignment="1">
      <alignment horizontal="center" vertical="top" wrapText="1"/>
    </xf>
    <xf numFmtId="2" fontId="37" fillId="25" borderId="0" xfId="0" applyNumberFormat="1" applyFont="1" applyFill="1" applyAlignment="1">
      <alignment vertical="center"/>
    </xf>
    <xf numFmtId="173" fontId="0" fillId="25" borderId="0" xfId="0" applyFill="1" applyAlignment="1">
      <alignment vertical="center"/>
    </xf>
    <xf numFmtId="173" fontId="52" fillId="0" borderId="0" xfId="0" applyFont="1"/>
    <xf numFmtId="4" fontId="24" fillId="0" borderId="0" xfId="704" applyNumberFormat="1" applyFont="1" applyFill="1" applyBorder="1" applyAlignment="1" applyProtection="1">
      <alignment horizontal="right"/>
    </xf>
    <xf numFmtId="2" fontId="5" fillId="25" borderId="0" xfId="1057" applyNumberFormat="1" applyFont="1" applyFill="1" applyAlignment="1">
      <alignment horizontal="right"/>
    </xf>
    <xf numFmtId="2" fontId="24" fillId="0" borderId="0" xfId="1057" applyNumberFormat="1" applyFont="1"/>
    <xf numFmtId="173" fontId="0" fillId="0" borderId="0" xfId="421" applyFont="1" applyAlignment="1">
      <alignment vertical="center" wrapText="1"/>
    </xf>
    <xf numFmtId="173" fontId="50" fillId="0" borderId="0" xfId="0" applyFont="1" applyAlignment="1">
      <alignment horizontal="center" vertical="center" wrapText="1"/>
    </xf>
    <xf numFmtId="0" fontId="43" fillId="0" borderId="0" xfId="549" applyFont="1"/>
    <xf numFmtId="173" fontId="46" fillId="0" borderId="0" xfId="0" applyFont="1"/>
    <xf numFmtId="173" fontId="46" fillId="0" borderId="0" xfId="0" applyFont="1" applyAlignment="1">
      <alignment vertical="center"/>
    </xf>
    <xf numFmtId="173" fontId="52" fillId="0" borderId="0" xfId="0" applyFont="1" applyAlignment="1">
      <alignment horizontal="justify" vertical="justify" wrapText="1"/>
    </xf>
    <xf numFmtId="10" fontId="57" fillId="0" borderId="0" xfId="603" applyNumberFormat="1" applyFont="1" applyAlignment="1">
      <alignment horizontal="center"/>
    </xf>
    <xf numFmtId="173" fontId="58" fillId="25" borderId="0" xfId="0" applyFont="1" applyFill="1" applyAlignment="1">
      <alignment horizontal="center" vertical="center" wrapText="1"/>
    </xf>
    <xf numFmtId="173" fontId="60" fillId="0" borderId="0" xfId="0" applyFont="1" applyAlignment="1">
      <alignment horizontal="justify" vertical="justify" wrapText="1"/>
    </xf>
    <xf numFmtId="10" fontId="42" fillId="0" borderId="0" xfId="0" applyNumberFormat="1" applyFont="1"/>
    <xf numFmtId="2" fontId="42" fillId="0" borderId="0" xfId="0" applyNumberFormat="1" applyFont="1"/>
    <xf numFmtId="176" fontId="42" fillId="0" borderId="0" xfId="0" applyNumberFormat="1" applyFont="1"/>
    <xf numFmtId="173" fontId="0" fillId="0" borderId="0" xfId="0" applyAlignment="1">
      <alignment horizontal="left" wrapText="1"/>
    </xf>
    <xf numFmtId="173" fontId="33" fillId="0" borderId="0" xfId="0" applyFont="1" applyAlignment="1">
      <alignment horizontal="left"/>
    </xf>
    <xf numFmtId="173" fontId="51" fillId="0" borderId="0" xfId="0" applyFont="1"/>
    <xf numFmtId="17" fontId="35" fillId="25" borderId="0" xfId="365" applyNumberFormat="1" applyFont="1" applyFill="1" applyAlignment="1">
      <alignment vertical="top" wrapText="1"/>
    </xf>
    <xf numFmtId="173" fontId="31" fillId="0" borderId="0" xfId="417" applyAlignment="1">
      <alignment horizontal="center"/>
    </xf>
    <xf numFmtId="10" fontId="46" fillId="0" borderId="0" xfId="521" applyNumberFormat="1" applyFont="1"/>
    <xf numFmtId="9" fontId="4" fillId="0" borderId="0" xfId="521" applyFont="1" applyFill="1" applyBorder="1" applyAlignment="1">
      <alignment horizontal="right"/>
    </xf>
    <xf numFmtId="173" fontId="32" fillId="0" borderId="0" xfId="0" applyFont="1" applyAlignment="1">
      <alignment horizontal="center"/>
    </xf>
    <xf numFmtId="43" fontId="46" fillId="0" borderId="0" xfId="0" applyNumberFormat="1" applyFont="1"/>
    <xf numFmtId="43" fontId="46" fillId="0" borderId="0" xfId="0" applyNumberFormat="1" applyFont="1" applyAlignment="1">
      <alignment vertical="center"/>
    </xf>
    <xf numFmtId="189" fontId="0" fillId="0" borderId="0" xfId="0" applyNumberFormat="1"/>
    <xf numFmtId="176" fontId="31" fillId="0" borderId="0" xfId="359" applyNumberFormat="1"/>
    <xf numFmtId="43" fontId="35" fillId="25" borderId="0" xfId="294" applyFont="1" applyFill="1" applyBorder="1" applyAlignment="1">
      <alignment horizontal="right" vertical="center"/>
    </xf>
    <xf numFmtId="9" fontId="46" fillId="0" borderId="0" xfId="521" applyFont="1"/>
    <xf numFmtId="43" fontId="31" fillId="0" borderId="0" xfId="549" applyNumberFormat="1"/>
    <xf numFmtId="176" fontId="46" fillId="0" borderId="0" xfId="0" applyNumberFormat="1" applyFont="1"/>
    <xf numFmtId="3" fontId="29" fillId="25" borderId="0" xfId="0" applyNumberFormat="1" applyFont="1" applyFill="1" applyAlignment="1">
      <alignment horizontal="center"/>
    </xf>
    <xf numFmtId="173" fontId="31" fillId="0" borderId="0" xfId="413" applyAlignment="1">
      <alignment horizontal="center" vertical="center"/>
    </xf>
    <xf numFmtId="43" fontId="27" fillId="25" borderId="0" xfId="307" applyFont="1" applyFill="1" applyBorder="1" applyAlignment="1">
      <alignment horizontal="center" vertical="center"/>
    </xf>
    <xf numFmtId="173" fontId="31" fillId="0" borderId="0" xfId="413" applyAlignment="1">
      <alignment vertical="center"/>
    </xf>
    <xf numFmtId="0" fontId="42" fillId="0" borderId="0" xfId="549" applyFont="1" applyAlignment="1">
      <alignment vertical="center"/>
    </xf>
    <xf numFmtId="43" fontId="37" fillId="25" borderId="0" xfId="294" applyFont="1" applyFill="1" applyBorder="1" applyAlignment="1">
      <alignment vertical="center"/>
    </xf>
    <xf numFmtId="173" fontId="52" fillId="0" borderId="0" xfId="0" applyFont="1" applyAlignment="1">
      <alignment vertical="center"/>
    </xf>
    <xf numFmtId="173" fontId="33" fillId="0" borderId="0" xfId="0" applyFont="1" applyAlignment="1">
      <alignment vertical="center"/>
    </xf>
    <xf numFmtId="173" fontId="57" fillId="0" borderId="0" xfId="0" applyFont="1"/>
    <xf numFmtId="41" fontId="31" fillId="0" borderId="0" xfId="421" applyNumberFormat="1"/>
    <xf numFmtId="41" fontId="0" fillId="0" borderId="0" xfId="421" applyNumberFormat="1" applyFont="1" applyAlignment="1">
      <alignment vertical="center" wrapText="1"/>
    </xf>
    <xf numFmtId="171" fontId="0" fillId="0" borderId="0" xfId="0" applyNumberFormat="1"/>
    <xf numFmtId="10" fontId="43" fillId="0" borderId="0" xfId="521" applyNumberFormat="1" applyFont="1" applyFill="1" applyBorder="1" applyAlignment="1"/>
    <xf numFmtId="10" fontId="43" fillId="0" borderId="0" xfId="521" applyNumberFormat="1" applyFont="1" applyAlignment="1"/>
    <xf numFmtId="176" fontId="31" fillId="0" borderId="0" xfId="413" applyNumberFormat="1" applyAlignment="1">
      <alignment vertical="center"/>
    </xf>
    <xf numFmtId="0" fontId="42" fillId="0" borderId="0" xfId="549" applyFont="1"/>
    <xf numFmtId="173" fontId="35" fillId="0" borderId="0" xfId="0" applyFont="1" applyAlignment="1">
      <alignment vertical="center" wrapText="1"/>
    </xf>
    <xf numFmtId="168" fontId="102" fillId="0" borderId="0" xfId="294" applyNumberFormat="1" applyFont="1" applyAlignment="1">
      <alignment vertical="center"/>
    </xf>
    <xf numFmtId="41" fontId="107" fillId="25" borderId="12" xfId="2465" applyNumberFormat="1" applyFont="1" applyFill="1" applyBorder="1" applyAlignment="1">
      <alignment horizontal="left" vertical="center" wrapText="1"/>
    </xf>
    <xf numFmtId="0" fontId="111" fillId="0" borderId="0" xfId="2469" applyFont="1" applyAlignment="1">
      <alignment horizontal="center" vertical="center" wrapText="1"/>
    </xf>
    <xf numFmtId="17" fontId="57" fillId="25" borderId="0" xfId="365" applyNumberFormat="1" applyFont="1" applyFill="1" applyAlignment="1">
      <alignment horizontal="left" vertical="center"/>
    </xf>
    <xf numFmtId="173" fontId="46" fillId="0" borderId="0" xfId="0" applyFont="1" applyAlignment="1">
      <alignment horizontal="left" vertical="center" wrapText="1"/>
    </xf>
    <xf numFmtId="171" fontId="46" fillId="0" borderId="0" xfId="0" applyNumberFormat="1" applyFont="1"/>
    <xf numFmtId="183" fontId="46" fillId="0" borderId="0" xfId="0" applyNumberFormat="1" applyFont="1"/>
    <xf numFmtId="10" fontId="46" fillId="0" borderId="0" xfId="521" applyNumberFormat="1" applyFont="1" applyFill="1" applyBorder="1" applyAlignment="1"/>
    <xf numFmtId="191" fontId="46" fillId="0" borderId="0" xfId="0" applyNumberFormat="1" applyFont="1"/>
    <xf numFmtId="191" fontId="34" fillId="0" borderId="0" xfId="0" applyNumberFormat="1" applyFont="1"/>
    <xf numFmtId="171" fontId="46" fillId="0" borderId="0" xfId="0" applyNumberFormat="1" applyFont="1" applyAlignment="1">
      <alignment horizontal="left" indent="1"/>
    </xf>
    <xf numFmtId="191" fontId="46" fillId="0" borderId="0" xfId="0" applyNumberFormat="1" applyFont="1" applyAlignment="1">
      <alignment horizontal="left" indent="1"/>
    </xf>
    <xf numFmtId="9" fontId="46" fillId="0" borderId="0" xfId="0" applyNumberFormat="1" applyFont="1"/>
    <xf numFmtId="10" fontId="34" fillId="0" borderId="0" xfId="521" applyNumberFormat="1" applyFont="1" applyFill="1" applyBorder="1" applyAlignment="1"/>
    <xf numFmtId="43" fontId="101" fillId="0" borderId="0" xfId="294" applyFont="1" applyAlignment="1">
      <alignment horizontal="center"/>
    </xf>
    <xf numFmtId="192" fontId="112" fillId="25" borderId="12" xfId="1018" applyNumberFormat="1" applyFont="1" applyFill="1" applyBorder="1" applyAlignment="1">
      <alignment horizontal="right" vertical="center" wrapText="1"/>
    </xf>
    <xf numFmtId="0" fontId="46" fillId="0" borderId="0" xfId="2465" applyFont="1"/>
    <xf numFmtId="0" fontId="101" fillId="0" borderId="0" xfId="2465" applyFont="1" applyAlignment="1">
      <alignment horizontal="left" vertical="center"/>
    </xf>
    <xf numFmtId="0" fontId="101" fillId="0" borderId="0" xfId="2465" applyFont="1" applyAlignment="1">
      <alignment vertical="center"/>
    </xf>
    <xf numFmtId="0" fontId="101" fillId="0" borderId="0" xfId="2465" applyFont="1" applyAlignment="1">
      <alignment horizontal="center" vertical="center"/>
    </xf>
    <xf numFmtId="0" fontId="60" fillId="0" borderId="0" xfId="2465" applyFont="1" applyAlignment="1">
      <alignment vertical="center"/>
    </xf>
    <xf numFmtId="0" fontId="102" fillId="0" borderId="0" xfId="2465" applyFont="1" applyAlignment="1">
      <alignment horizontal="center" vertical="center"/>
    </xf>
    <xf numFmtId="0" fontId="102" fillId="0" borderId="0" xfId="2465" applyFont="1"/>
    <xf numFmtId="0" fontId="102" fillId="0" borderId="0" xfId="2465" applyFont="1" applyAlignment="1">
      <alignment vertical="center"/>
    </xf>
    <xf numFmtId="0" fontId="107" fillId="0" borderId="12" xfId="2465" applyFont="1" applyBorder="1" applyAlignment="1">
      <alignment horizontal="left" vertical="center" wrapText="1"/>
    </xf>
    <xf numFmtId="41" fontId="101" fillId="0" borderId="0" xfId="2465" applyNumberFormat="1" applyFont="1" applyAlignment="1">
      <alignment vertical="center"/>
    </xf>
    <xf numFmtId="0" fontId="107" fillId="0" borderId="0" xfId="2465" applyFont="1" applyAlignment="1">
      <alignment horizontal="center" vertical="center" wrapText="1"/>
    </xf>
    <xf numFmtId="0" fontId="102" fillId="0" borderId="0" xfId="2465" applyFont="1" applyAlignment="1">
      <alignment horizontal="center"/>
    </xf>
    <xf numFmtId="0" fontId="109" fillId="59" borderId="12" xfId="2465" applyFont="1" applyFill="1" applyBorder="1" applyAlignment="1">
      <alignment horizontal="center" vertical="center" wrapText="1"/>
    </xf>
    <xf numFmtId="0" fontId="109" fillId="57" borderId="12" xfId="2465" applyFont="1" applyFill="1" applyBorder="1" applyAlignment="1">
      <alignment horizontal="left" vertical="center" wrapText="1"/>
    </xf>
    <xf numFmtId="3" fontId="101" fillId="0" borderId="0" xfId="2465" applyNumberFormat="1" applyFont="1" applyAlignment="1">
      <alignment vertical="center"/>
    </xf>
    <xf numFmtId="41" fontId="101" fillId="63" borderId="12" xfId="2465" applyNumberFormat="1" applyFont="1" applyFill="1" applyBorder="1" applyAlignment="1">
      <alignment horizontal="left" vertical="center" wrapText="1"/>
    </xf>
    <xf numFmtId="41" fontId="109" fillId="57" borderId="12" xfId="2465" applyNumberFormat="1" applyFont="1" applyFill="1" applyBorder="1" applyAlignment="1">
      <alignment horizontal="left" vertical="center" wrapText="1"/>
    </xf>
    <xf numFmtId="0" fontId="101" fillId="0" borderId="0" xfId="2465" applyFont="1"/>
    <xf numFmtId="41" fontId="101" fillId="0" borderId="0" xfId="2465" applyNumberFormat="1" applyFont="1" applyAlignment="1">
      <alignment horizontal="left" vertical="center"/>
    </xf>
    <xf numFmtId="0" fontId="109" fillId="58" borderId="12" xfId="2465" applyFont="1" applyFill="1" applyBorder="1" applyAlignment="1">
      <alignment horizontal="left" vertical="center" wrapText="1"/>
    </xf>
    <xf numFmtId="0" fontId="109" fillId="60" borderId="12" xfId="2465" applyFont="1" applyFill="1" applyBorder="1" applyAlignment="1">
      <alignment horizontal="center" vertical="center" wrapText="1"/>
    </xf>
    <xf numFmtId="168" fontId="110" fillId="64" borderId="12" xfId="2551" applyNumberFormat="1" applyFont="1" applyFill="1" applyBorder="1" applyAlignment="1">
      <alignment horizontal="center" vertical="center"/>
    </xf>
    <xf numFmtId="41" fontId="109" fillId="58" borderId="12" xfId="2465" applyNumberFormat="1" applyFont="1" applyFill="1" applyBorder="1" applyAlignment="1">
      <alignment horizontal="left" vertical="center" wrapText="1"/>
    </xf>
    <xf numFmtId="41" fontId="109" fillId="58" borderId="12" xfId="2465" applyNumberFormat="1" applyFont="1" applyFill="1" applyBorder="1" applyAlignment="1">
      <alignment horizontal="center" vertical="center" wrapText="1"/>
    </xf>
    <xf numFmtId="168" fontId="101" fillId="0" borderId="0" xfId="2465" applyNumberFormat="1" applyFont="1" applyAlignment="1">
      <alignment horizontal="left" vertical="center"/>
    </xf>
    <xf numFmtId="168" fontId="101" fillId="0" borderId="0" xfId="2465" applyNumberFormat="1" applyFont="1" applyAlignment="1">
      <alignment horizontal="center" vertical="center"/>
    </xf>
    <xf numFmtId="0" fontId="107" fillId="25" borderId="12" xfId="2465" applyFont="1" applyFill="1" applyBorder="1" applyAlignment="1">
      <alignment horizontal="left" vertical="center" wrapText="1"/>
    </xf>
    <xf numFmtId="0" fontId="110" fillId="25" borderId="12" xfId="2465" applyFont="1" applyFill="1" applyBorder="1" applyAlignment="1">
      <alignment horizontal="center" vertical="center" wrapText="1"/>
    </xf>
    <xf numFmtId="170" fontId="108" fillId="25" borderId="12" xfId="521" applyNumberFormat="1" applyFont="1" applyFill="1" applyBorder="1" applyAlignment="1">
      <alignment vertical="center"/>
    </xf>
    <xf numFmtId="192" fontId="112" fillId="0" borderId="12" xfId="0" applyNumberFormat="1" applyFont="1" applyBorder="1" applyAlignment="1">
      <alignment vertical="center" wrapText="1"/>
    </xf>
    <xf numFmtId="41" fontId="107" fillId="25" borderId="12" xfId="2465" applyNumberFormat="1" applyFont="1" applyFill="1" applyBorder="1" applyAlignment="1">
      <alignment vertical="center" wrapText="1"/>
    </xf>
    <xf numFmtId="41" fontId="59" fillId="56" borderId="13" xfId="2465" applyNumberFormat="1" applyFont="1" applyFill="1" applyBorder="1" applyAlignment="1">
      <alignment vertical="center" wrapText="1"/>
    </xf>
    <xf numFmtId="38" fontId="0" fillId="0" borderId="0" xfId="0" applyNumberFormat="1"/>
    <xf numFmtId="173" fontId="58" fillId="0" borderId="0" xfId="417" applyFont="1" applyAlignment="1">
      <alignment vertical="center" wrapText="1"/>
    </xf>
    <xf numFmtId="3" fontId="111" fillId="0" borderId="12" xfId="2469" applyNumberFormat="1" applyFont="1" applyBorder="1" applyAlignment="1">
      <alignment horizontal="center" vertical="center" wrapText="1"/>
    </xf>
    <xf numFmtId="173" fontId="31" fillId="0" borderId="0" xfId="889"/>
    <xf numFmtId="173" fontId="0" fillId="0" borderId="0" xfId="889" applyFont="1"/>
    <xf numFmtId="173" fontId="71" fillId="0" borderId="0" xfId="889" applyFont="1"/>
    <xf numFmtId="173" fontId="121" fillId="0" borderId="0" xfId="889" applyFont="1"/>
    <xf numFmtId="41" fontId="107" fillId="28" borderId="12" xfId="2465" applyNumberFormat="1" applyFont="1" applyFill="1" applyBorder="1" applyAlignment="1">
      <alignment horizontal="center" vertical="center" wrapText="1"/>
    </xf>
    <xf numFmtId="177" fontId="101" fillId="0" borderId="0" xfId="2465" applyNumberFormat="1" applyFont="1" applyAlignment="1">
      <alignment vertical="center"/>
    </xf>
    <xf numFmtId="43" fontId="101" fillId="0" borderId="0" xfId="2465" applyNumberFormat="1" applyFont="1" applyAlignment="1">
      <alignment vertical="center"/>
    </xf>
    <xf numFmtId="41" fontId="109" fillId="59" borderId="12" xfId="2465" applyNumberFormat="1" applyFont="1" applyFill="1" applyBorder="1" applyAlignment="1">
      <alignment vertical="center" wrapText="1"/>
    </xf>
    <xf numFmtId="1" fontId="109" fillId="58" borderId="12" xfId="2465" applyNumberFormat="1" applyFont="1" applyFill="1" applyBorder="1" applyAlignment="1">
      <alignment horizontal="center" vertical="center" wrapText="1"/>
    </xf>
    <xf numFmtId="41" fontId="59" fillId="56" borderId="12" xfId="2465" applyNumberFormat="1" applyFont="1" applyFill="1" applyBorder="1" applyAlignment="1">
      <alignment horizontal="center" vertical="center" wrapText="1"/>
    </xf>
    <xf numFmtId="41" fontId="109" fillId="56" borderId="12" xfId="2465" applyNumberFormat="1" applyFont="1" applyFill="1" applyBorder="1" applyAlignment="1">
      <alignment horizontal="center" vertical="center" wrapText="1"/>
    </xf>
    <xf numFmtId="173" fontId="59" fillId="58" borderId="12" xfId="0" applyFont="1" applyFill="1" applyBorder="1" applyAlignment="1">
      <alignment vertical="center" wrapText="1"/>
    </xf>
    <xf numFmtId="192" fontId="59" fillId="58" borderId="12" xfId="0" applyNumberFormat="1" applyFont="1" applyFill="1" applyBorder="1" applyAlignment="1">
      <alignment horizontal="right" vertical="center" wrapText="1"/>
    </xf>
    <xf numFmtId="192" fontId="110" fillId="61" borderId="13" xfId="2465" applyNumberFormat="1" applyFont="1" applyFill="1" applyBorder="1" applyAlignment="1">
      <alignment vertical="center"/>
    </xf>
    <xf numFmtId="192" fontId="123" fillId="25" borderId="12" xfId="1018" applyNumberFormat="1" applyFont="1" applyFill="1" applyBorder="1" applyAlignment="1">
      <alignment horizontal="right" vertical="center" wrapText="1"/>
    </xf>
    <xf numFmtId="192" fontId="123" fillId="25" borderId="12" xfId="1018" applyNumberFormat="1" applyFont="1" applyFill="1" applyBorder="1" applyAlignment="1">
      <alignment vertical="center" wrapText="1"/>
    </xf>
    <xf numFmtId="0" fontId="59" fillId="56" borderId="12" xfId="2465" applyFont="1" applyFill="1" applyBorder="1" applyAlignment="1">
      <alignment horizontal="left" vertical="center" wrapText="1"/>
    </xf>
    <xf numFmtId="192" fontId="124" fillId="25" borderId="12" xfId="1018" applyNumberFormat="1" applyFont="1" applyFill="1" applyBorder="1" applyAlignment="1">
      <alignment horizontal="right" vertical="center" wrapText="1"/>
    </xf>
    <xf numFmtId="173" fontId="127" fillId="0" borderId="0" xfId="0" applyFont="1"/>
    <xf numFmtId="170" fontId="127" fillId="0" borderId="0" xfId="521" applyNumberFormat="1" applyFont="1"/>
    <xf numFmtId="10" fontId="127" fillId="0" borderId="0" xfId="521" applyNumberFormat="1" applyFont="1"/>
    <xf numFmtId="176" fontId="127" fillId="0" borderId="0" xfId="0" applyNumberFormat="1" applyFont="1"/>
    <xf numFmtId="173" fontId="120" fillId="0" borderId="0" xfId="0" applyFont="1" applyAlignment="1">
      <alignment horizontal="center" vertical="center"/>
    </xf>
    <xf numFmtId="173" fontId="135" fillId="0" borderId="0" xfId="0" applyFont="1"/>
    <xf numFmtId="168" fontId="136" fillId="0" borderId="0" xfId="0" applyNumberFormat="1" applyFont="1"/>
    <xf numFmtId="173" fontId="136" fillId="0" borderId="0" xfId="0" applyFont="1"/>
    <xf numFmtId="173" fontId="137" fillId="0" borderId="0" xfId="0" applyFont="1"/>
    <xf numFmtId="173" fontId="138" fillId="0" borderId="0" xfId="0" applyFont="1"/>
    <xf numFmtId="173" fontId="139" fillId="0" borderId="0" xfId="0" applyFont="1" applyAlignment="1">
      <alignment horizontal="center"/>
    </xf>
    <xf numFmtId="173" fontId="139" fillId="0" borderId="0" xfId="0" applyFont="1"/>
    <xf numFmtId="173" fontId="127" fillId="0" borderId="0" xfId="0" applyFont="1" applyAlignment="1">
      <alignment horizontal="center"/>
    </xf>
    <xf numFmtId="173" fontId="143" fillId="0" borderId="0" xfId="0" applyFont="1"/>
    <xf numFmtId="173" fontId="4" fillId="0" borderId="0" xfId="0" applyFont="1"/>
    <xf numFmtId="173" fontId="120" fillId="0" borderId="0" xfId="0" applyFont="1"/>
    <xf numFmtId="3" fontId="4" fillId="0" borderId="0" xfId="0" applyNumberFormat="1" applyFont="1"/>
    <xf numFmtId="1" fontId="127" fillId="0" borderId="0" xfId="0" applyNumberFormat="1" applyFont="1"/>
    <xf numFmtId="1" fontId="4" fillId="0" borderId="0" xfId="0" applyNumberFormat="1" applyFont="1"/>
    <xf numFmtId="43" fontId="127" fillId="0" borderId="0" xfId="294" applyFont="1" applyFill="1" applyBorder="1"/>
    <xf numFmtId="41" fontId="27" fillId="25" borderId="0" xfId="294" applyNumberFormat="1" applyFont="1" applyFill="1" applyBorder="1" applyAlignment="1">
      <alignment horizontal="center" vertical="center"/>
    </xf>
    <xf numFmtId="173" fontId="135" fillId="25" borderId="0" xfId="0" applyFont="1" applyFill="1"/>
    <xf numFmtId="173" fontId="135" fillId="0" borderId="0" xfId="0" applyFont="1" applyAlignment="1">
      <alignment horizontal="center"/>
    </xf>
    <xf numFmtId="0" fontId="4" fillId="0" borderId="0" xfId="319" applyFont="1" applyAlignment="1">
      <alignment vertical="center"/>
    </xf>
    <xf numFmtId="173" fontId="4" fillId="0" borderId="0" xfId="0" applyFont="1" applyAlignment="1">
      <alignment horizontal="center"/>
    </xf>
    <xf numFmtId="1" fontId="4" fillId="0" borderId="0" xfId="0" applyNumberFormat="1" applyFont="1" applyAlignment="1">
      <alignment horizontal="center"/>
    </xf>
    <xf numFmtId="1" fontId="127" fillId="0" borderId="0" xfId="0" applyNumberFormat="1" applyFont="1" applyAlignment="1">
      <alignment horizontal="center"/>
    </xf>
    <xf numFmtId="173" fontId="127" fillId="0" borderId="0" xfId="0" applyFont="1" applyAlignment="1">
      <alignment horizontal="right"/>
    </xf>
    <xf numFmtId="10" fontId="127" fillId="0" borderId="0" xfId="0" applyNumberFormat="1" applyFont="1"/>
    <xf numFmtId="43" fontId="127" fillId="0" borderId="0" xfId="0" applyNumberFormat="1" applyFont="1"/>
    <xf numFmtId="184" fontId="138" fillId="0" borderId="0" xfId="0" applyNumberFormat="1" applyFont="1"/>
    <xf numFmtId="43" fontId="138" fillId="0" borderId="0" xfId="0" applyNumberFormat="1" applyFont="1"/>
    <xf numFmtId="2" fontId="127" fillId="0" borderId="0" xfId="521" applyNumberFormat="1" applyFont="1" applyBorder="1"/>
    <xf numFmtId="173" fontId="127" fillId="0" borderId="0" xfId="0" applyFont="1" applyAlignment="1">
      <alignment vertical="center"/>
    </xf>
    <xf numFmtId="2" fontId="127" fillId="0" borderId="0" xfId="521" applyNumberFormat="1" applyFont="1" applyBorder="1" applyAlignment="1">
      <alignment vertical="center"/>
    </xf>
    <xf numFmtId="2" fontId="122" fillId="0" borderId="0" xfId="521" applyNumberFormat="1" applyFont="1" applyBorder="1"/>
    <xf numFmtId="168" fontId="151" fillId="0" borderId="0" xfId="294" applyNumberFormat="1" applyFont="1" applyFill="1" applyBorder="1" applyAlignment="1">
      <alignment horizontal="center"/>
    </xf>
    <xf numFmtId="173" fontId="151" fillId="0" borderId="0" xfId="0" applyFont="1"/>
    <xf numFmtId="173" fontId="127" fillId="0" borderId="0" xfId="0" applyFont="1" applyAlignment="1">
      <alignment horizontal="left"/>
    </xf>
    <xf numFmtId="173" fontId="140" fillId="0" borderId="0" xfId="0" applyFont="1" applyAlignment="1">
      <alignment horizontal="center" vertical="center" wrapText="1"/>
    </xf>
    <xf numFmtId="173" fontId="155" fillId="0" borderId="0" xfId="0" applyFont="1"/>
    <xf numFmtId="173" fontId="135" fillId="0" borderId="0" xfId="0" applyFont="1" applyAlignment="1">
      <alignment vertical="center"/>
    </xf>
    <xf numFmtId="193" fontId="127" fillId="0" borderId="0" xfId="0" applyNumberFormat="1" applyFont="1"/>
    <xf numFmtId="173" fontId="127" fillId="0" borderId="0" xfId="0" applyFont="1" applyAlignment="1">
      <alignment horizontal="center" vertical="center"/>
    </xf>
    <xf numFmtId="173" fontId="156" fillId="0" borderId="0" xfId="0" applyFont="1" applyAlignment="1">
      <alignment vertical="center"/>
    </xf>
    <xf numFmtId="173" fontId="127" fillId="0" borderId="0" xfId="413" applyFont="1"/>
    <xf numFmtId="173" fontId="127" fillId="0" borderId="0" xfId="362" applyFont="1"/>
    <xf numFmtId="173" fontId="157" fillId="0" borderId="0" xfId="362" applyFont="1" applyAlignment="1">
      <alignment horizontal="center"/>
    </xf>
    <xf numFmtId="173" fontId="44" fillId="25" borderId="0" xfId="0" applyFont="1" applyFill="1" applyAlignment="1">
      <alignment horizontal="left" vertical="center" wrapText="1"/>
    </xf>
    <xf numFmtId="173" fontId="125" fillId="25" borderId="0" xfId="0" applyFont="1" applyFill="1" applyAlignment="1">
      <alignment horizontal="center" vertical="center" wrapText="1"/>
    </xf>
    <xf numFmtId="173" fontId="127" fillId="25" borderId="0" xfId="0" applyFont="1" applyFill="1" applyAlignment="1">
      <alignment vertical="center"/>
    </xf>
    <xf numFmtId="49" fontId="151" fillId="0" borderId="0" xfId="0" applyNumberFormat="1" applyFont="1"/>
    <xf numFmtId="168" fontId="132" fillId="25" borderId="0" xfId="294" applyNumberFormat="1" applyFont="1" applyFill="1" applyBorder="1" applyAlignment="1">
      <alignment horizontal="right" vertical="center"/>
    </xf>
    <xf numFmtId="49" fontId="127" fillId="0" borderId="0" xfId="0" applyNumberFormat="1" applyFont="1"/>
    <xf numFmtId="173" fontId="85" fillId="25" borderId="0" xfId="0" applyFont="1" applyFill="1" applyAlignment="1">
      <alignment horizontal="center" vertical="center" wrapText="1"/>
    </xf>
    <xf numFmtId="0" fontId="127" fillId="0" borderId="0" xfId="888" applyFont="1"/>
    <xf numFmtId="0" fontId="143" fillId="0" borderId="0" xfId="888" applyFont="1"/>
    <xf numFmtId="0" fontId="127" fillId="25" borderId="0" xfId="888" applyFont="1" applyFill="1"/>
    <xf numFmtId="0" fontId="85" fillId="25" borderId="0" xfId="888" applyFont="1" applyFill="1" applyAlignment="1">
      <alignment horizontal="center" vertical="center" wrapText="1"/>
    </xf>
    <xf numFmtId="0" fontId="135" fillId="0" borderId="0" xfId="888" applyFont="1"/>
    <xf numFmtId="168" fontId="135" fillId="0" borderId="0" xfId="888" applyNumberFormat="1" applyFont="1"/>
    <xf numFmtId="170" fontId="135" fillId="0" borderId="0" xfId="1092" applyNumberFormat="1" applyFont="1" applyAlignment="1">
      <alignment horizontal="center"/>
    </xf>
    <xf numFmtId="173" fontId="127" fillId="0" borderId="0" xfId="0" applyFont="1" applyAlignment="1">
      <alignment vertical="top"/>
    </xf>
    <xf numFmtId="173" fontId="130" fillId="0" borderId="0" xfId="0" applyFont="1"/>
    <xf numFmtId="173" fontId="164" fillId="0" borderId="0" xfId="1086" quotePrefix="1" applyFont="1" applyAlignment="1" applyProtection="1"/>
    <xf numFmtId="173" fontId="156" fillId="0" borderId="0" xfId="0" applyFont="1"/>
    <xf numFmtId="173" fontId="127" fillId="0" borderId="0" xfId="0" applyFont="1" applyAlignment="1">
      <alignment horizontal="justify"/>
    </xf>
    <xf numFmtId="173" fontId="158" fillId="25" borderId="0" xfId="0" applyFont="1" applyFill="1" applyAlignment="1">
      <alignment horizontal="center" vertical="center" wrapText="1"/>
    </xf>
    <xf numFmtId="173" fontId="132" fillId="25" borderId="0" xfId="0" applyFont="1" applyFill="1" applyAlignment="1">
      <alignment horizontal="center" vertical="center"/>
    </xf>
    <xf numFmtId="173" fontId="132" fillId="25" borderId="0" xfId="0" applyFont="1" applyFill="1" applyAlignment="1">
      <alignment horizontal="center" vertical="center" wrapText="1"/>
    </xf>
    <xf numFmtId="49" fontId="165" fillId="25" borderId="0" xfId="0" applyNumberFormat="1" applyFont="1" applyFill="1" applyAlignment="1">
      <alignment horizontal="center" vertical="center"/>
    </xf>
    <xf numFmtId="3" fontId="165" fillId="25" borderId="0" xfId="296" applyNumberFormat="1" applyFont="1" applyFill="1" applyBorder="1" applyAlignment="1">
      <alignment horizontal="right" vertical="center" wrapText="1"/>
    </xf>
    <xf numFmtId="3" fontId="165" fillId="25" borderId="0" xfId="296" applyNumberFormat="1" applyFont="1" applyFill="1" applyBorder="1" applyAlignment="1">
      <alignment horizontal="right"/>
    </xf>
    <xf numFmtId="3" fontId="165" fillId="25" borderId="0" xfId="0" applyNumberFormat="1" applyFont="1" applyFill="1" applyAlignment="1">
      <alignment horizontal="right"/>
    </xf>
    <xf numFmtId="10" fontId="165" fillId="25" borderId="0" xfId="0" applyNumberFormat="1" applyFont="1" applyFill="1" applyAlignment="1">
      <alignment horizontal="right"/>
    </xf>
    <xf numFmtId="17" fontId="163" fillId="0" borderId="0" xfId="0" applyNumberFormat="1" applyFont="1" applyAlignment="1">
      <alignment horizontal="center"/>
    </xf>
    <xf numFmtId="173" fontId="137" fillId="0" borderId="0" xfId="0" applyFont="1" applyAlignment="1">
      <alignment horizontal="justify" vertical="justify" wrapText="1"/>
    </xf>
    <xf numFmtId="173" fontId="4" fillId="0" borderId="0" xfId="0" applyFont="1" applyAlignment="1">
      <alignment horizontal="left"/>
    </xf>
    <xf numFmtId="173" fontId="148" fillId="0" borderId="0" xfId="0" applyFont="1" applyAlignment="1">
      <alignment horizontal="left"/>
    </xf>
    <xf numFmtId="173" fontId="148" fillId="0" borderId="0" xfId="0" applyFont="1"/>
    <xf numFmtId="10" fontId="4" fillId="0" borderId="0" xfId="521" applyNumberFormat="1" applyFont="1" applyBorder="1" applyAlignment="1">
      <alignment horizontal="left"/>
    </xf>
    <xf numFmtId="176" fontId="4" fillId="0" borderId="0" xfId="0" applyNumberFormat="1" applyFont="1" applyAlignment="1">
      <alignment horizontal="left"/>
    </xf>
    <xf numFmtId="173" fontId="166" fillId="0" borderId="0" xfId="0" applyFont="1"/>
    <xf numFmtId="173" fontId="167" fillId="0" borderId="0" xfId="0" applyFont="1"/>
    <xf numFmtId="176" fontId="32" fillId="0" borderId="0" xfId="413" applyNumberFormat="1" applyFont="1" applyAlignment="1">
      <alignment vertical="center"/>
    </xf>
    <xf numFmtId="173" fontId="32" fillId="0" borderId="0" xfId="413" applyFont="1" applyAlignment="1">
      <alignment vertical="center"/>
    </xf>
    <xf numFmtId="43" fontId="32" fillId="0" borderId="0" xfId="0" applyNumberFormat="1" applyFont="1"/>
    <xf numFmtId="173" fontId="32" fillId="0" borderId="0" xfId="417" applyFont="1"/>
    <xf numFmtId="171" fontId="32" fillId="0" borderId="0" xfId="0" applyNumberFormat="1" applyFont="1" applyAlignment="1">
      <alignment horizontal="center"/>
    </xf>
    <xf numFmtId="173" fontId="120" fillId="0" borderId="0" xfId="0" applyFont="1" applyAlignment="1">
      <alignment vertical="center"/>
    </xf>
    <xf numFmtId="186" fontId="120" fillId="0" borderId="0" xfId="0" applyNumberFormat="1" applyFont="1"/>
    <xf numFmtId="173" fontId="133" fillId="67" borderId="0" xfId="0" applyFont="1" applyFill="1"/>
    <xf numFmtId="173" fontId="0" fillId="67" borderId="0" xfId="0" applyFill="1"/>
    <xf numFmtId="173" fontId="127" fillId="67" borderId="0" xfId="0" applyFont="1" applyFill="1"/>
    <xf numFmtId="173" fontId="143" fillId="67" borderId="0" xfId="0" applyFont="1" applyFill="1"/>
    <xf numFmtId="173" fontId="32" fillId="67" borderId="0" xfId="0" applyFont="1" applyFill="1"/>
    <xf numFmtId="173" fontId="31" fillId="67" borderId="0" xfId="413" applyFill="1"/>
    <xf numFmtId="173" fontId="127" fillId="67" borderId="0" xfId="413" applyFont="1" applyFill="1"/>
    <xf numFmtId="0" fontId="31" fillId="67" borderId="0" xfId="549" applyFill="1"/>
    <xf numFmtId="173" fontId="58" fillId="67" borderId="0" xfId="417" applyFont="1" applyFill="1" applyAlignment="1">
      <alignment vertical="center" wrapText="1"/>
    </xf>
    <xf numFmtId="173" fontId="31" fillId="67" borderId="0" xfId="417" applyFill="1"/>
    <xf numFmtId="173" fontId="31" fillId="67" borderId="0" xfId="603" applyFill="1"/>
    <xf numFmtId="41" fontId="31" fillId="67" borderId="0" xfId="421" applyNumberFormat="1" applyFill="1"/>
    <xf numFmtId="173" fontId="31" fillId="67" borderId="0" xfId="421" applyFill="1"/>
    <xf numFmtId="173" fontId="159" fillId="67" borderId="13" xfId="0" applyFont="1" applyFill="1" applyBorder="1" applyAlignment="1">
      <alignment horizontal="center" vertical="center"/>
    </xf>
    <xf numFmtId="173" fontId="119" fillId="67" borderId="26" xfId="0" applyFont="1" applyFill="1" applyBorder="1" applyAlignment="1">
      <alignment horizontal="center" vertical="center"/>
    </xf>
    <xf numFmtId="168" fontId="119" fillId="67" borderId="34" xfId="294" applyNumberFormat="1" applyFont="1" applyFill="1" applyBorder="1" applyAlignment="1">
      <alignment vertical="center"/>
    </xf>
    <xf numFmtId="173" fontId="135" fillId="67" borderId="0" xfId="0" applyFont="1" applyFill="1"/>
    <xf numFmtId="0" fontId="135" fillId="67" borderId="0" xfId="888" applyFont="1" applyFill="1"/>
    <xf numFmtId="0" fontId="127" fillId="67" borderId="0" xfId="888" applyFont="1" applyFill="1"/>
    <xf numFmtId="10" fontId="135" fillId="25" borderId="0" xfId="0" applyNumberFormat="1" applyFont="1" applyFill="1" applyAlignment="1">
      <alignment horizontal="right"/>
    </xf>
    <xf numFmtId="173" fontId="159" fillId="67" borderId="13" xfId="0" applyFont="1" applyFill="1" applyBorder="1" applyAlignment="1">
      <alignment horizontal="center" vertical="center" wrapText="1"/>
    </xf>
    <xf numFmtId="173" fontId="159" fillId="67" borderId="14" xfId="0" applyFont="1" applyFill="1" applyBorder="1" applyAlignment="1">
      <alignment horizontal="center" vertical="center" wrapText="1"/>
    </xf>
    <xf numFmtId="173" fontId="0" fillId="0" borderId="0" xfId="0" applyAlignment="1">
      <alignment vertical="top"/>
    </xf>
    <xf numFmtId="173" fontId="54" fillId="0" borderId="0" xfId="0" applyFont="1" applyAlignment="1">
      <alignment horizontal="center" vertical="top" wrapText="1"/>
    </xf>
    <xf numFmtId="173" fontId="0" fillId="25" borderId="0" xfId="0" applyFill="1" applyAlignment="1">
      <alignment vertical="top"/>
    </xf>
    <xf numFmtId="173" fontId="138" fillId="0" borderId="0" xfId="0" applyFont="1" applyAlignment="1">
      <alignment vertical="center"/>
    </xf>
    <xf numFmtId="173" fontId="125" fillId="67" borderId="26" xfId="0" applyFont="1" applyFill="1" applyBorder="1" applyAlignment="1">
      <alignment horizontal="center" vertical="center"/>
    </xf>
    <xf numFmtId="49" fontId="159" fillId="67" borderId="16" xfId="0" applyNumberFormat="1" applyFont="1" applyFill="1" applyBorder="1" applyAlignment="1">
      <alignment horizontal="center" vertical="center"/>
    </xf>
    <xf numFmtId="173" fontId="145" fillId="67" borderId="0" xfId="0" applyFont="1" applyFill="1" applyAlignment="1">
      <alignment vertical="center" wrapText="1"/>
    </xf>
    <xf numFmtId="173" fontId="127" fillId="0" borderId="0" xfId="359" applyFont="1"/>
    <xf numFmtId="173" fontId="169" fillId="0" borderId="0" xfId="0" applyFont="1" applyAlignment="1">
      <alignment horizontal="left" vertical="center" wrapText="1"/>
    </xf>
    <xf numFmtId="173" fontId="150" fillId="67" borderId="16" xfId="359" applyFont="1" applyFill="1" applyBorder="1" applyAlignment="1">
      <alignment horizontal="center" vertical="center"/>
    </xf>
    <xf numFmtId="49" fontId="150" fillId="67" borderId="26" xfId="359" applyNumberFormat="1" applyFont="1" applyFill="1" applyBorder="1" applyAlignment="1">
      <alignment horizontal="center" vertical="center"/>
    </xf>
    <xf numFmtId="173" fontId="150" fillId="67" borderId="14" xfId="359" applyFont="1" applyFill="1" applyBorder="1" applyAlignment="1">
      <alignment horizontal="center" vertical="center" wrapText="1"/>
    </xf>
    <xf numFmtId="4" fontId="150" fillId="67" borderId="25" xfId="294" applyNumberFormat="1" applyFont="1" applyFill="1" applyBorder="1" applyAlignment="1">
      <alignment horizontal="right" vertical="center"/>
    </xf>
    <xf numFmtId="173" fontId="125" fillId="67" borderId="16" xfId="0" applyFont="1" applyFill="1" applyBorder="1" applyAlignment="1">
      <alignment horizontal="center" vertical="center"/>
    </xf>
    <xf numFmtId="49" fontId="125" fillId="67" borderId="13" xfId="365" applyNumberFormat="1" applyFont="1" applyFill="1" applyBorder="1" applyAlignment="1">
      <alignment horizontal="center" vertical="center"/>
    </xf>
    <xf numFmtId="49" fontId="125" fillId="67" borderId="14" xfId="365" applyNumberFormat="1" applyFont="1" applyFill="1" applyBorder="1" applyAlignment="1">
      <alignment horizontal="center" vertical="center"/>
    </xf>
    <xf numFmtId="40" fontId="85" fillId="0" borderId="32" xfId="365" applyNumberFormat="1" applyFont="1" applyBorder="1" applyAlignment="1">
      <alignment horizontal="left" vertical="center" wrapText="1"/>
    </xf>
    <xf numFmtId="0" fontId="56" fillId="0" borderId="32" xfId="0" applyNumberFormat="1" applyFont="1" applyBorder="1" applyAlignment="1">
      <alignment horizontal="center" vertical="center"/>
    </xf>
    <xf numFmtId="43" fontId="57" fillId="0" borderId="12" xfId="0" applyNumberFormat="1" applyFont="1" applyBorder="1" applyAlignment="1">
      <alignment horizontal="center" vertical="center"/>
    </xf>
    <xf numFmtId="10" fontId="56" fillId="0" borderId="12" xfId="0" applyNumberFormat="1" applyFont="1" applyBorder="1" applyAlignment="1">
      <alignment horizontal="center" vertical="center"/>
    </xf>
    <xf numFmtId="43" fontId="57" fillId="0" borderId="12" xfId="294" applyFont="1" applyFill="1" applyBorder="1" applyAlignment="1">
      <alignment horizontal="center" vertical="center"/>
    </xf>
    <xf numFmtId="43" fontId="56" fillId="0" borderId="23" xfId="294" applyFont="1" applyFill="1" applyBorder="1" applyAlignment="1">
      <alignment horizontal="center" vertical="center"/>
    </xf>
    <xf numFmtId="17" fontId="61" fillId="67" borderId="26" xfId="0" applyNumberFormat="1" applyFont="1" applyFill="1" applyBorder="1" applyAlignment="1">
      <alignment horizontal="center" vertical="center"/>
    </xf>
    <xf numFmtId="43" fontId="61" fillId="67" borderId="34" xfId="0" applyNumberFormat="1" applyFont="1" applyFill="1" applyBorder="1" applyAlignment="1">
      <alignment horizontal="center" vertical="center"/>
    </xf>
    <xf numFmtId="10" fontId="61" fillId="67" borderId="34" xfId="0" applyNumberFormat="1" applyFont="1" applyFill="1" applyBorder="1" applyAlignment="1">
      <alignment horizontal="center" vertical="center"/>
    </xf>
    <xf numFmtId="43" fontId="61" fillId="67" borderId="25" xfId="294" applyFont="1" applyFill="1" applyBorder="1" applyAlignment="1">
      <alignment horizontal="center" vertical="center"/>
    </xf>
    <xf numFmtId="43" fontId="61" fillId="59" borderId="16" xfId="0" applyNumberFormat="1" applyFont="1" applyFill="1" applyBorder="1" applyAlignment="1">
      <alignment horizontal="center" vertical="center"/>
    </xf>
    <xf numFmtId="43" fontId="61" fillId="59" borderId="13" xfId="0" applyNumberFormat="1" applyFont="1" applyFill="1" applyBorder="1" applyAlignment="1">
      <alignment horizontal="center" vertical="center" wrapText="1"/>
    </xf>
    <xf numFmtId="43" fontId="61" fillId="59" borderId="13" xfId="294" applyFont="1" applyFill="1" applyBorder="1" applyAlignment="1">
      <alignment horizontal="center" vertical="center" wrapText="1"/>
    </xf>
    <xf numFmtId="43" fontId="61" fillId="59" borderId="14" xfId="294" applyFont="1" applyFill="1" applyBorder="1" applyAlignment="1">
      <alignment horizontal="center" vertical="center" wrapText="1"/>
    </xf>
    <xf numFmtId="173" fontId="139" fillId="67" borderId="16" xfId="0" applyFont="1" applyFill="1" applyBorder="1" applyAlignment="1">
      <alignment horizontal="center" vertical="center"/>
    </xf>
    <xf numFmtId="173" fontId="139" fillId="67" borderId="13" xfId="0" applyFont="1" applyFill="1" applyBorder="1" applyAlignment="1">
      <alignment horizontal="center" vertical="center" wrapText="1"/>
    </xf>
    <xf numFmtId="173" fontId="139" fillId="67" borderId="13" xfId="0" applyFont="1" applyFill="1" applyBorder="1" applyAlignment="1">
      <alignment horizontal="center" vertical="center"/>
    </xf>
    <xf numFmtId="173" fontId="139" fillId="67" borderId="14" xfId="0" applyFont="1" applyFill="1" applyBorder="1" applyAlignment="1">
      <alignment horizontal="center" vertical="center" wrapText="1"/>
    </xf>
    <xf numFmtId="0" fontId="139" fillId="0" borderId="32" xfId="0" applyNumberFormat="1" applyFont="1" applyBorder="1" applyAlignment="1">
      <alignment horizontal="center"/>
    </xf>
    <xf numFmtId="49" fontId="139" fillId="0" borderId="32" xfId="0" applyNumberFormat="1" applyFont="1" applyBorder="1" applyAlignment="1">
      <alignment horizontal="center"/>
    </xf>
    <xf numFmtId="49" fontId="85" fillId="0" borderId="32" xfId="0" applyNumberFormat="1" applyFont="1" applyBorder="1" applyAlignment="1">
      <alignment horizontal="center"/>
    </xf>
    <xf numFmtId="0" fontId="85" fillId="0" borderId="32" xfId="0" applyNumberFormat="1" applyFont="1" applyBorder="1" applyAlignment="1">
      <alignment horizontal="center"/>
    </xf>
    <xf numFmtId="170" fontId="125" fillId="67" borderId="34" xfId="0" applyNumberFormat="1" applyFont="1" applyFill="1" applyBorder="1" applyAlignment="1">
      <alignment horizontal="right" vertical="center"/>
    </xf>
    <xf numFmtId="170" fontId="125" fillId="67" borderId="25" xfId="0" applyNumberFormat="1" applyFont="1" applyFill="1" applyBorder="1" applyAlignment="1">
      <alignment horizontal="right" vertical="center"/>
    </xf>
    <xf numFmtId="168" fontId="145" fillId="67" borderId="34" xfId="294" applyNumberFormat="1" applyFont="1" applyFill="1" applyBorder="1" applyAlignment="1">
      <alignment horizontal="center" vertical="center"/>
    </xf>
    <xf numFmtId="173" fontId="172" fillId="0" borderId="0" xfId="413" applyFont="1"/>
    <xf numFmtId="173" fontId="137" fillId="0" borderId="0" xfId="413" applyFont="1"/>
    <xf numFmtId="43" fontId="137" fillId="0" borderId="0" xfId="413" applyNumberFormat="1" applyFont="1"/>
    <xf numFmtId="173" fontId="135" fillId="0" borderId="0" xfId="0" applyFont="1" applyAlignment="1">
      <alignment vertical="top" wrapText="1"/>
    </xf>
    <xf numFmtId="173" fontId="135" fillId="0" borderId="0" xfId="0" applyFont="1" applyAlignment="1">
      <alignment vertical="top"/>
    </xf>
    <xf numFmtId="173" fontId="145" fillId="67" borderId="13" xfId="0" applyFont="1" applyFill="1" applyBorder="1" applyAlignment="1">
      <alignment horizontal="center" vertical="center" wrapText="1"/>
    </xf>
    <xf numFmtId="49" fontId="161" fillId="0" borderId="32" xfId="0" applyNumberFormat="1" applyFont="1" applyBorder="1" applyAlignment="1">
      <alignment horizontal="center" vertical="center"/>
    </xf>
    <xf numFmtId="173" fontId="55" fillId="0" borderId="0" xfId="0" applyFont="1" applyAlignment="1">
      <alignment vertical="center"/>
    </xf>
    <xf numFmtId="173" fontId="55" fillId="0" borderId="0" xfId="0" applyFont="1"/>
    <xf numFmtId="173" fontId="125" fillId="59" borderId="16" xfId="0" applyFont="1" applyFill="1" applyBorder="1" applyAlignment="1">
      <alignment horizontal="center" vertical="center" wrapText="1"/>
    </xf>
    <xf numFmtId="173" fontId="125" fillId="59" borderId="13" xfId="0" applyFont="1" applyFill="1" applyBorder="1" applyAlignment="1">
      <alignment horizontal="center" vertical="center" wrapText="1"/>
    </xf>
    <xf numFmtId="3" fontId="85" fillId="0" borderId="32" xfId="0" applyNumberFormat="1" applyFont="1" applyBorder="1"/>
    <xf numFmtId="0" fontId="45" fillId="0" borderId="0" xfId="549" applyFont="1" applyAlignment="1">
      <alignment horizontal="center" vertical="center"/>
    </xf>
    <xf numFmtId="176" fontId="31" fillId="25" borderId="0" xfId="413" applyNumberFormat="1" applyFill="1" applyAlignment="1">
      <alignment vertical="center"/>
    </xf>
    <xf numFmtId="173" fontId="169" fillId="0" borderId="0" xfId="0" applyFont="1"/>
    <xf numFmtId="173" fontId="174" fillId="0" borderId="0" xfId="0" applyFont="1"/>
    <xf numFmtId="173" fontId="140" fillId="67" borderId="13" xfId="0" applyFont="1" applyFill="1" applyBorder="1" applyAlignment="1">
      <alignment horizontal="center" vertical="center" wrapText="1"/>
    </xf>
    <xf numFmtId="49" fontId="141" fillId="0" borderId="32" xfId="0" applyNumberFormat="1" applyFont="1" applyBorder="1" applyAlignment="1">
      <alignment horizontal="center" vertical="center" wrapText="1"/>
    </xf>
    <xf numFmtId="3" fontId="144" fillId="0" borderId="12" xfId="299" applyNumberFormat="1" applyFont="1" applyFill="1" applyBorder="1" applyAlignment="1">
      <alignment horizontal="center" vertical="center" wrapText="1"/>
    </xf>
    <xf numFmtId="3" fontId="141" fillId="0" borderId="12" xfId="299" applyNumberFormat="1" applyFont="1" applyFill="1" applyBorder="1" applyAlignment="1">
      <alignment horizontal="center" vertical="center" wrapText="1"/>
    </xf>
    <xf numFmtId="3" fontId="144" fillId="0" borderId="34" xfId="299" applyNumberFormat="1" applyFont="1" applyFill="1" applyBorder="1" applyAlignment="1">
      <alignment horizontal="center" vertical="center" wrapText="1"/>
    </xf>
    <xf numFmtId="173" fontId="42" fillId="0" borderId="0" xfId="0" applyFont="1" applyAlignment="1">
      <alignment horizontal="center"/>
    </xf>
    <xf numFmtId="173" fontId="42" fillId="0" borderId="0" xfId="0" applyFont="1" applyAlignment="1">
      <alignment horizontal="center" vertical="top"/>
    </xf>
    <xf numFmtId="49" fontId="153" fillId="0" borderId="32" xfId="365" applyNumberFormat="1" applyFont="1" applyBorder="1" applyAlignment="1">
      <alignment horizontal="center" vertical="top"/>
    </xf>
    <xf numFmtId="168" fontId="132" fillId="0" borderId="12" xfId="365" applyNumberFormat="1" applyFont="1" applyBorder="1" applyAlignment="1">
      <alignment horizontal="right" vertical="top"/>
    </xf>
    <xf numFmtId="168" fontId="132" fillId="25" borderId="12" xfId="365" applyNumberFormat="1" applyFont="1" applyFill="1" applyBorder="1" applyAlignment="1">
      <alignment horizontal="right" vertical="top"/>
    </xf>
    <xf numFmtId="173" fontId="42" fillId="25" borderId="0" xfId="0" applyFont="1" applyFill="1" applyAlignment="1">
      <alignment horizontal="center" vertical="top"/>
    </xf>
    <xf numFmtId="176" fontId="42" fillId="25" borderId="0" xfId="0" applyNumberFormat="1" applyFont="1" applyFill="1" applyAlignment="1">
      <alignment horizontal="center" vertical="top"/>
    </xf>
    <xf numFmtId="0" fontId="153" fillId="0" borderId="32" xfId="365" applyNumberFormat="1" applyFont="1" applyBorder="1" applyAlignment="1">
      <alignment horizontal="center" vertical="top"/>
    </xf>
    <xf numFmtId="168" fontId="132" fillId="25" borderId="34" xfId="365" applyNumberFormat="1" applyFont="1" applyFill="1" applyBorder="1" applyAlignment="1">
      <alignment horizontal="right" vertical="top"/>
    </xf>
    <xf numFmtId="168" fontId="153" fillId="25" borderId="34" xfId="365" applyNumberFormat="1" applyFont="1" applyFill="1" applyBorder="1" applyAlignment="1">
      <alignment horizontal="right" vertical="top"/>
    </xf>
    <xf numFmtId="173" fontId="42" fillId="25" borderId="0" xfId="0" applyFont="1" applyFill="1" applyAlignment="1">
      <alignment vertical="top"/>
    </xf>
    <xf numFmtId="173" fontId="42" fillId="0" borderId="0" xfId="0" applyFont="1" applyAlignment="1">
      <alignment vertical="top"/>
    </xf>
    <xf numFmtId="173" fontId="175" fillId="0" borderId="0" xfId="0" applyFont="1" applyAlignment="1">
      <alignment horizontal="center"/>
    </xf>
    <xf numFmtId="173" fontId="71" fillId="0" borderId="0" xfId="0" applyFont="1"/>
    <xf numFmtId="49" fontId="170" fillId="0" borderId="32" xfId="0" applyNumberFormat="1" applyFont="1" applyBorder="1" applyAlignment="1">
      <alignment horizontal="center" vertical="center"/>
    </xf>
    <xf numFmtId="173" fontId="150" fillId="59" borderId="13" xfId="0" applyFont="1" applyFill="1" applyBorder="1" applyAlignment="1">
      <alignment horizontal="center" vertical="center" wrapText="1"/>
    </xf>
    <xf numFmtId="173" fontId="150" fillId="59" borderId="14" xfId="0" applyFont="1" applyFill="1" applyBorder="1" applyAlignment="1">
      <alignment horizontal="center" vertical="center" wrapText="1"/>
    </xf>
    <xf numFmtId="168" fontId="140" fillId="67" borderId="16" xfId="294" applyNumberFormat="1" applyFont="1" applyFill="1" applyBorder="1" applyAlignment="1">
      <alignment horizontal="center" vertical="center" wrapText="1"/>
    </xf>
    <xf numFmtId="168" fontId="140" fillId="67" borderId="13" xfId="294" applyNumberFormat="1" applyFont="1" applyFill="1" applyBorder="1" applyAlignment="1">
      <alignment horizontal="center" vertical="center" wrapText="1"/>
    </xf>
    <xf numFmtId="168" fontId="140" fillId="67" borderId="14" xfId="294" applyNumberFormat="1" applyFont="1" applyFill="1" applyBorder="1" applyAlignment="1">
      <alignment horizontal="center" vertical="center" wrapText="1"/>
    </xf>
    <xf numFmtId="0" fontId="141" fillId="0" borderId="32" xfId="359" applyNumberFormat="1" applyFont="1" applyBorder="1" applyAlignment="1">
      <alignment horizontal="center" vertical="center"/>
    </xf>
    <xf numFmtId="3" fontId="144" fillId="0" borderId="12" xfId="296" applyNumberFormat="1" applyFont="1" applyFill="1" applyBorder="1" applyAlignment="1">
      <alignment horizontal="center" vertical="center"/>
    </xf>
    <xf numFmtId="3" fontId="144" fillId="0" borderId="34" xfId="296" applyNumberFormat="1" applyFont="1" applyFill="1" applyBorder="1" applyAlignment="1">
      <alignment horizontal="center" vertical="center"/>
    </xf>
    <xf numFmtId="168" fontId="41" fillId="67" borderId="16" xfId="332" applyNumberFormat="1" applyFont="1" applyFill="1" applyBorder="1" applyAlignment="1">
      <alignment horizontal="center" vertical="center" wrapText="1"/>
    </xf>
    <xf numFmtId="168" fontId="41" fillId="67" borderId="13" xfId="0" applyNumberFormat="1" applyFont="1" applyFill="1" applyBorder="1" applyAlignment="1">
      <alignment horizontal="center" vertical="center" wrapText="1"/>
    </xf>
    <xf numFmtId="168" fontId="41" fillId="67" borderId="14" xfId="521" applyNumberFormat="1" applyFont="1" applyFill="1" applyBorder="1" applyAlignment="1">
      <alignment horizontal="center" vertical="center" wrapText="1"/>
    </xf>
    <xf numFmtId="168" fontId="38" fillId="0" borderId="32" xfId="332" applyNumberFormat="1" applyFont="1" applyBorder="1" applyAlignment="1">
      <alignment horizontal="left" vertical="center" wrapText="1"/>
    </xf>
    <xf numFmtId="170" fontId="38" fillId="0" borderId="23" xfId="521" applyNumberFormat="1" applyFont="1" applyFill="1" applyBorder="1" applyAlignment="1">
      <alignment horizontal="center" vertical="center" wrapText="1"/>
    </xf>
    <xf numFmtId="168" fontId="38" fillId="0" borderId="26" xfId="332" applyNumberFormat="1" applyFont="1" applyBorder="1" applyAlignment="1">
      <alignment horizontal="center" vertical="center" wrapText="1"/>
    </xf>
    <xf numFmtId="168" fontId="38" fillId="0" borderId="34" xfId="0" applyNumberFormat="1" applyFont="1" applyBorder="1" applyAlignment="1">
      <alignment horizontal="center" vertical="center" wrapText="1"/>
    </xf>
    <xf numFmtId="9" fontId="38" fillId="0" borderId="25" xfId="521" applyFont="1" applyFill="1" applyBorder="1" applyAlignment="1">
      <alignment horizontal="center" vertical="center" wrapText="1"/>
    </xf>
    <xf numFmtId="168" fontId="38" fillId="0" borderId="32" xfId="332" applyNumberFormat="1" applyFont="1" applyBorder="1" applyAlignment="1">
      <alignment horizontal="left" vertical="center"/>
    </xf>
    <xf numFmtId="173" fontId="172" fillId="67" borderId="16" xfId="0" applyFont="1" applyFill="1" applyBorder="1" applyAlignment="1">
      <alignment horizontal="center" vertical="center"/>
    </xf>
    <xf numFmtId="173" fontId="150" fillId="67" borderId="12" xfId="0" applyFont="1" applyFill="1" applyBorder="1" applyAlignment="1">
      <alignment horizontal="center" vertical="center"/>
    </xf>
    <xf numFmtId="49" fontId="176" fillId="0" borderId="12" xfId="0" applyNumberFormat="1" applyFont="1" applyBorder="1" applyAlignment="1">
      <alignment horizontal="center"/>
    </xf>
    <xf numFmtId="168" fontId="176" fillId="0" borderId="12" xfId="294" applyNumberFormat="1" applyFont="1" applyFill="1" applyBorder="1" applyAlignment="1">
      <alignment horizontal="center" vertical="center"/>
    </xf>
    <xf numFmtId="49" fontId="161" fillId="0" borderId="32" xfId="0" applyNumberFormat="1" applyFont="1" applyBorder="1" applyAlignment="1">
      <alignment horizontal="center" vertical="top"/>
    </xf>
    <xf numFmtId="0" fontId="161" fillId="0" borderId="32" xfId="0" applyNumberFormat="1" applyFont="1" applyBorder="1" applyAlignment="1">
      <alignment horizontal="center" vertical="top"/>
    </xf>
    <xf numFmtId="49" fontId="153" fillId="0" borderId="32" xfId="0" applyNumberFormat="1" applyFont="1" applyBorder="1" applyAlignment="1">
      <alignment horizontal="center" vertical="top"/>
    </xf>
    <xf numFmtId="168" fontId="132" fillId="0" borderId="12" xfId="294" applyNumberFormat="1" applyFont="1" applyFill="1" applyBorder="1" applyAlignment="1">
      <alignment horizontal="right" vertical="top"/>
    </xf>
    <xf numFmtId="168" fontId="153" fillId="0" borderId="12" xfId="0" applyNumberFormat="1" applyFont="1" applyBorder="1" applyAlignment="1">
      <alignment horizontal="center" vertical="top"/>
    </xf>
    <xf numFmtId="1" fontId="132" fillId="0" borderId="12" xfId="294" applyNumberFormat="1" applyFont="1" applyFill="1" applyBorder="1" applyAlignment="1">
      <alignment horizontal="right" vertical="top"/>
    </xf>
    <xf numFmtId="168" fontId="153" fillId="0" borderId="12" xfId="294" applyNumberFormat="1" applyFont="1" applyFill="1" applyBorder="1" applyAlignment="1">
      <alignment horizontal="right" vertical="top"/>
    </xf>
    <xf numFmtId="41" fontId="153" fillId="0" borderId="23" xfId="0" applyNumberFormat="1" applyFont="1" applyBorder="1" applyAlignment="1">
      <alignment horizontal="center" vertical="top"/>
    </xf>
    <xf numFmtId="49" fontId="159" fillId="67" borderId="13" xfId="0" applyNumberFormat="1" applyFont="1" applyFill="1" applyBorder="1" applyAlignment="1">
      <alignment horizontal="center" vertical="center"/>
    </xf>
    <xf numFmtId="38" fontId="158" fillId="67" borderId="12" xfId="0" applyNumberFormat="1" applyFont="1" applyFill="1" applyBorder="1" applyAlignment="1">
      <alignment horizontal="center" vertical="center"/>
    </xf>
    <xf numFmtId="38" fontId="158" fillId="67" borderId="12" xfId="0" applyNumberFormat="1" applyFont="1" applyFill="1" applyBorder="1" applyAlignment="1">
      <alignment horizontal="center" vertical="center" wrapText="1"/>
    </xf>
    <xf numFmtId="3" fontId="179" fillId="25" borderId="0" xfId="0" applyNumberFormat="1" applyFont="1" applyFill="1" applyAlignment="1">
      <alignment horizontal="center"/>
    </xf>
    <xf numFmtId="173" fontId="178" fillId="25" borderId="0" xfId="0" applyFont="1" applyFill="1"/>
    <xf numFmtId="49" fontId="147" fillId="0" borderId="12" xfId="0" applyNumberFormat="1" applyFont="1" applyBorder="1" applyAlignment="1">
      <alignment horizontal="center" vertical="center"/>
    </xf>
    <xf numFmtId="38" fontId="160" fillId="0" borderId="12" xfId="294" applyNumberFormat="1" applyFont="1" applyFill="1" applyBorder="1" applyAlignment="1">
      <alignment horizontal="center" vertical="center"/>
    </xf>
    <xf numFmtId="38" fontId="147" fillId="0" borderId="12" xfId="0" applyNumberFormat="1" applyFont="1" applyBorder="1" applyAlignment="1">
      <alignment horizontal="center" wrapText="1"/>
    </xf>
    <xf numFmtId="38" fontId="160" fillId="25" borderId="12" xfId="294" applyNumberFormat="1" applyFont="1" applyFill="1" applyBorder="1" applyAlignment="1">
      <alignment horizontal="center"/>
    </xf>
    <xf numFmtId="3" fontId="180" fillId="25" borderId="0" xfId="0" applyNumberFormat="1" applyFont="1" applyFill="1" applyAlignment="1">
      <alignment horizontal="center"/>
    </xf>
    <xf numFmtId="173" fontId="52" fillId="25" borderId="0" xfId="0" applyFont="1" applyFill="1"/>
    <xf numFmtId="3" fontId="180" fillId="0" borderId="0" xfId="0" applyNumberFormat="1" applyFont="1" applyAlignment="1">
      <alignment horizontal="center" vertical="center"/>
    </xf>
    <xf numFmtId="3" fontId="180" fillId="0" borderId="0" xfId="0" applyNumberFormat="1" applyFont="1" applyAlignment="1">
      <alignment horizontal="center"/>
    </xf>
    <xf numFmtId="38" fontId="147" fillId="0" borderId="12" xfId="294" applyNumberFormat="1" applyFont="1" applyFill="1" applyBorder="1" applyAlignment="1">
      <alignment horizontal="center" vertical="center"/>
    </xf>
    <xf numFmtId="173" fontId="140" fillId="67" borderId="13" xfId="0" applyFont="1" applyFill="1" applyBorder="1" applyAlignment="1">
      <alignment horizontal="center" vertical="center"/>
    </xf>
    <xf numFmtId="49" fontId="145" fillId="67" borderId="16" xfId="0" applyNumberFormat="1" applyFont="1" applyFill="1" applyBorder="1" applyAlignment="1">
      <alignment horizontal="center" vertical="center"/>
    </xf>
    <xf numFmtId="168" fontId="148" fillId="25" borderId="12" xfId="294" applyNumberFormat="1" applyFont="1" applyFill="1" applyBorder="1" applyAlignment="1">
      <alignment horizontal="center" vertical="center"/>
    </xf>
    <xf numFmtId="172" fontId="148" fillId="25" borderId="12" xfId="294" applyNumberFormat="1" applyFont="1" applyFill="1" applyBorder="1" applyAlignment="1">
      <alignment horizontal="center" vertical="center"/>
    </xf>
    <xf numFmtId="49" fontId="161" fillId="25" borderId="32" xfId="0" applyNumberFormat="1" applyFont="1" applyFill="1" applyBorder="1" applyAlignment="1">
      <alignment horizontal="center" vertical="center"/>
    </xf>
    <xf numFmtId="173" fontId="145" fillId="67" borderId="26" xfId="0" applyFont="1" applyFill="1" applyBorder="1" applyAlignment="1">
      <alignment horizontal="center" vertical="center"/>
    </xf>
    <xf numFmtId="49" fontId="159" fillId="67" borderId="13" xfId="0" applyNumberFormat="1" applyFont="1" applyFill="1" applyBorder="1" applyAlignment="1">
      <alignment horizontal="center" vertical="center" wrapText="1"/>
    </xf>
    <xf numFmtId="0" fontId="159" fillId="67" borderId="13" xfId="0" applyNumberFormat="1" applyFont="1" applyFill="1" applyBorder="1" applyAlignment="1">
      <alignment horizontal="center" vertical="center" wrapText="1"/>
    </xf>
    <xf numFmtId="173" fontId="153" fillId="0" borderId="12" xfId="0" applyFont="1" applyBorder="1" applyAlignment="1">
      <alignment horizontal="left" vertical="center"/>
    </xf>
    <xf numFmtId="43" fontId="153" fillId="0" borderId="12" xfId="0" applyNumberFormat="1" applyFont="1" applyBorder="1" applyAlignment="1">
      <alignment horizontal="right" vertical="center"/>
    </xf>
    <xf numFmtId="173" fontId="153" fillId="0" borderId="34" xfId="0" applyFont="1" applyBorder="1" applyAlignment="1">
      <alignment horizontal="center" vertical="center"/>
    </xf>
    <xf numFmtId="43" fontId="153" fillId="0" borderId="34" xfId="294" applyFont="1" applyFill="1" applyBorder="1" applyAlignment="1">
      <alignment horizontal="center" vertical="center"/>
    </xf>
    <xf numFmtId="170" fontId="46" fillId="0" borderId="0" xfId="521" applyNumberFormat="1" applyFont="1" applyAlignment="1">
      <alignment vertical="center"/>
    </xf>
    <xf numFmtId="0" fontId="42" fillId="0" borderId="0" xfId="549" applyFont="1" applyAlignment="1">
      <alignment horizontal="left" vertical="center"/>
    </xf>
    <xf numFmtId="43" fontId="181" fillId="0" borderId="26" xfId="0" applyNumberFormat="1" applyFont="1" applyBorder="1" applyAlignment="1">
      <alignment horizontal="center" vertical="center"/>
    </xf>
    <xf numFmtId="168" fontId="181" fillId="0" borderId="34" xfId="0" applyNumberFormat="1" applyFont="1" applyBorder="1" applyAlignment="1">
      <alignment horizontal="center" vertical="center"/>
    </xf>
    <xf numFmtId="170" fontId="181" fillId="0" borderId="34" xfId="521" applyNumberFormat="1" applyFont="1" applyFill="1" applyBorder="1" applyAlignment="1">
      <alignment horizontal="center" vertical="center"/>
    </xf>
    <xf numFmtId="43" fontId="183" fillId="67" borderId="16" xfId="0" applyNumberFormat="1" applyFont="1" applyFill="1" applyBorder="1" applyAlignment="1">
      <alignment horizontal="center" vertical="center" wrapText="1"/>
    </xf>
    <xf numFmtId="43" fontId="181" fillId="0" borderId="32" xfId="0" applyNumberFormat="1" applyFont="1" applyBorder="1" applyAlignment="1">
      <alignment horizontal="center" vertical="center"/>
    </xf>
    <xf numFmtId="3" fontId="181" fillId="0" borderId="12" xfId="0" applyNumberFormat="1" applyFont="1" applyBorder="1" applyAlignment="1">
      <alignment horizontal="center" vertical="center"/>
    </xf>
    <xf numFmtId="170" fontId="181" fillId="0" borderId="12" xfId="521" applyNumberFormat="1" applyFont="1" applyFill="1" applyBorder="1" applyAlignment="1" applyProtection="1">
      <alignment horizontal="center" vertical="center"/>
    </xf>
    <xf numFmtId="3" fontId="182" fillId="0" borderId="12" xfId="0" applyNumberFormat="1" applyFont="1" applyBorder="1" applyAlignment="1">
      <alignment horizontal="center" vertical="center"/>
    </xf>
    <xf numFmtId="170" fontId="181" fillId="0" borderId="12" xfId="0" applyNumberFormat="1" applyFont="1" applyBorder="1" applyAlignment="1">
      <alignment horizontal="center" vertical="center"/>
    </xf>
    <xf numFmtId="170" fontId="181" fillId="0" borderId="23" xfId="0" applyNumberFormat="1" applyFont="1" applyBorder="1" applyAlignment="1">
      <alignment horizontal="center" vertical="center"/>
    </xf>
    <xf numFmtId="173" fontId="34" fillId="0" borderId="0" xfId="0" applyFont="1" applyAlignment="1">
      <alignment vertical="center"/>
    </xf>
    <xf numFmtId="3" fontId="57" fillId="25" borderId="0" xfId="0" applyNumberFormat="1" applyFont="1" applyFill="1" applyAlignment="1">
      <alignment vertical="center"/>
    </xf>
    <xf numFmtId="43" fontId="33" fillId="24" borderId="12" xfId="0" applyNumberFormat="1" applyFont="1" applyFill="1" applyBorder="1" applyAlignment="1">
      <alignment horizontal="center" vertical="center"/>
    </xf>
    <xf numFmtId="3" fontId="37" fillId="0" borderId="12" xfId="0" applyNumberFormat="1" applyFont="1" applyBorder="1" applyAlignment="1">
      <alignment vertical="center"/>
    </xf>
    <xf numFmtId="170" fontId="181" fillId="0" borderId="34" xfId="0" applyNumberFormat="1" applyFont="1" applyBorder="1" applyAlignment="1">
      <alignment horizontal="center" vertical="center"/>
    </xf>
    <xf numFmtId="170" fontId="181" fillId="0" borderId="25" xfId="0" applyNumberFormat="1" applyFont="1" applyBorder="1" applyAlignment="1">
      <alignment horizontal="center" vertical="center"/>
    </xf>
    <xf numFmtId="182" fontId="46" fillId="0" borderId="0" xfId="0" applyNumberFormat="1" applyFont="1" applyAlignment="1">
      <alignment vertical="center"/>
    </xf>
    <xf numFmtId="40" fontId="85" fillId="0" borderId="26" xfId="365" applyNumberFormat="1" applyFont="1" applyBorder="1" applyAlignment="1">
      <alignment horizontal="center" vertical="center" wrapText="1"/>
    </xf>
    <xf numFmtId="173" fontId="50" fillId="0" borderId="46" xfId="0" applyFont="1" applyBorder="1" applyAlignment="1">
      <alignment horizontal="center" vertical="center" wrapText="1"/>
    </xf>
    <xf numFmtId="41" fontId="71" fillId="0" borderId="0" xfId="0" applyNumberFormat="1" applyFont="1"/>
    <xf numFmtId="173" fontId="140" fillId="67" borderId="16" xfId="0" applyFont="1" applyFill="1" applyBorder="1" applyAlignment="1">
      <alignment horizontal="center" vertical="center" wrapText="1"/>
    </xf>
    <xf numFmtId="173" fontId="140" fillId="67" borderId="11" xfId="0" applyFont="1" applyFill="1" applyBorder="1" applyAlignment="1">
      <alignment horizontal="center" vertical="center"/>
    </xf>
    <xf numFmtId="173" fontId="141" fillId="25" borderId="17" xfId="0" applyFont="1" applyFill="1" applyBorder="1" applyAlignment="1">
      <alignment horizontal="left" vertical="center"/>
    </xf>
    <xf numFmtId="43" fontId="144" fillId="25" borderId="0" xfId="577" applyFont="1" applyFill="1" applyBorder="1" applyAlignment="1">
      <alignment horizontal="center" vertical="center"/>
    </xf>
    <xf numFmtId="0" fontId="85" fillId="0" borderId="0" xfId="0" applyNumberFormat="1" applyFont="1" applyAlignment="1">
      <alignment horizontal="center"/>
    </xf>
    <xf numFmtId="168" fontId="27" fillId="0" borderId="0" xfId="294" applyNumberFormat="1" applyFont="1" applyFill="1" applyBorder="1" applyAlignment="1">
      <alignment horizontal="center"/>
    </xf>
    <xf numFmtId="168" fontId="139" fillId="0" borderId="0" xfId="294" applyNumberFormat="1" applyFont="1" applyFill="1" applyBorder="1" applyAlignment="1">
      <alignment horizontal="center"/>
    </xf>
    <xf numFmtId="170" fontId="139" fillId="0" borderId="0" xfId="0" applyNumberFormat="1" applyFont="1" applyAlignment="1">
      <alignment horizontal="right"/>
    </xf>
    <xf numFmtId="49" fontId="139" fillId="67" borderId="13" xfId="0" applyNumberFormat="1" applyFont="1" applyFill="1" applyBorder="1" applyAlignment="1">
      <alignment horizontal="center" vertical="center" wrapText="1"/>
    </xf>
    <xf numFmtId="49" fontId="139" fillId="67" borderId="14" xfId="0" applyNumberFormat="1" applyFont="1" applyFill="1" applyBorder="1" applyAlignment="1">
      <alignment horizontal="center" vertical="center" wrapText="1"/>
    </xf>
    <xf numFmtId="49" fontId="125" fillId="67" borderId="32" xfId="0" applyNumberFormat="1" applyFont="1" applyFill="1" applyBorder="1" applyAlignment="1">
      <alignment horizontal="center" vertical="center" wrapText="1"/>
    </xf>
    <xf numFmtId="173" fontId="172" fillId="67" borderId="13" xfId="0" applyFont="1" applyFill="1" applyBorder="1" applyAlignment="1">
      <alignment horizontal="center" vertical="center" wrapText="1"/>
    </xf>
    <xf numFmtId="173" fontId="172" fillId="67" borderId="16" xfId="0" applyFont="1" applyFill="1" applyBorder="1" applyAlignment="1">
      <alignment horizontal="center" vertical="center" wrapText="1"/>
    </xf>
    <xf numFmtId="173" fontId="172" fillId="67" borderId="14" xfId="0" applyFont="1" applyFill="1" applyBorder="1" applyAlignment="1">
      <alignment horizontal="center" vertical="center" wrapText="1"/>
    </xf>
    <xf numFmtId="173" fontId="153" fillId="25" borderId="0" xfId="0" applyFont="1" applyFill="1" applyAlignment="1">
      <alignment horizontal="center" vertical="top" wrapText="1"/>
    </xf>
    <xf numFmtId="173" fontId="151" fillId="0" borderId="0" xfId="0" applyFont="1" applyAlignment="1">
      <alignment vertical="top"/>
    </xf>
    <xf numFmtId="49" fontId="153" fillId="25" borderId="12" xfId="296" applyNumberFormat="1" applyFont="1" applyFill="1" applyBorder="1" applyAlignment="1">
      <alignment horizontal="center" vertical="top"/>
    </xf>
    <xf numFmtId="3" fontId="153" fillId="25" borderId="12" xfId="296" applyNumberFormat="1" applyFont="1" applyFill="1" applyBorder="1" applyAlignment="1">
      <alignment horizontal="center" vertical="top"/>
    </xf>
    <xf numFmtId="173" fontId="145" fillId="67" borderId="16" xfId="359" applyFont="1" applyFill="1" applyBorder="1" applyAlignment="1">
      <alignment horizontal="center" vertical="center"/>
    </xf>
    <xf numFmtId="173" fontId="145" fillId="67" borderId="13" xfId="359" applyFont="1" applyFill="1" applyBorder="1" applyAlignment="1">
      <alignment horizontal="center" vertical="center" wrapText="1"/>
    </xf>
    <xf numFmtId="173" fontId="145" fillId="67" borderId="14" xfId="359" applyFont="1" applyFill="1" applyBorder="1" applyAlignment="1">
      <alignment horizontal="center" vertical="center" wrapText="1"/>
    </xf>
    <xf numFmtId="0" fontId="161" fillId="0" borderId="32" xfId="359" applyNumberFormat="1" applyFont="1" applyBorder="1" applyAlignment="1">
      <alignment horizontal="center" vertical="center"/>
    </xf>
    <xf numFmtId="3" fontId="148" fillId="25" borderId="12" xfId="296" applyNumberFormat="1" applyFont="1" applyFill="1" applyBorder="1" applyAlignment="1">
      <alignment horizontal="center" vertical="center"/>
    </xf>
    <xf numFmtId="3" fontId="148" fillId="25" borderId="34" xfId="296" applyNumberFormat="1" applyFont="1" applyFill="1" applyBorder="1" applyAlignment="1">
      <alignment horizontal="center" vertical="center"/>
    </xf>
    <xf numFmtId="173" fontId="145" fillId="67" borderId="14" xfId="0" applyFont="1" applyFill="1" applyBorder="1" applyAlignment="1">
      <alignment horizontal="center" vertical="center" wrapText="1"/>
    </xf>
    <xf numFmtId="168" fontId="186" fillId="0" borderId="32" xfId="294" applyNumberFormat="1" applyFont="1" applyBorder="1" applyAlignment="1">
      <alignment horizontal="center" vertical="top"/>
    </xf>
    <xf numFmtId="168" fontId="186" fillId="0" borderId="26" xfId="294" applyNumberFormat="1" applyFont="1" applyBorder="1" applyAlignment="1">
      <alignment horizontal="center" vertical="top"/>
    </xf>
    <xf numFmtId="173" fontId="187" fillId="0" borderId="0" xfId="0" applyFont="1"/>
    <xf numFmtId="173" fontId="150" fillId="59" borderId="16" xfId="0" applyFont="1" applyFill="1" applyBorder="1" applyAlignment="1">
      <alignment horizontal="center" vertical="center" wrapText="1"/>
    </xf>
    <xf numFmtId="38" fontId="171" fillId="0" borderId="12" xfId="0" applyNumberFormat="1" applyFont="1" applyBorder="1" applyAlignment="1">
      <alignment horizontal="center" vertical="center"/>
    </xf>
    <xf numFmtId="38" fontId="170" fillId="0" borderId="12" xfId="0" applyNumberFormat="1" applyFont="1" applyBorder="1" applyAlignment="1">
      <alignment horizontal="center" vertical="center"/>
    </xf>
    <xf numFmtId="170" fontId="170" fillId="0" borderId="12" xfId="0" applyNumberFormat="1" applyFont="1" applyBorder="1" applyAlignment="1">
      <alignment horizontal="center" vertical="center"/>
    </xf>
    <xf numFmtId="170" fontId="170" fillId="0" borderId="23" xfId="0" applyNumberFormat="1" applyFont="1" applyBorder="1" applyAlignment="1">
      <alignment horizontal="center" vertical="center"/>
    </xf>
    <xf numFmtId="49" fontId="170" fillId="25" borderId="32" xfId="0" applyNumberFormat="1" applyFont="1" applyFill="1" applyBorder="1" applyAlignment="1">
      <alignment horizontal="center" vertical="center"/>
    </xf>
    <xf numFmtId="38" fontId="170" fillId="25" borderId="12" xfId="0" applyNumberFormat="1" applyFont="1" applyFill="1" applyBorder="1" applyAlignment="1">
      <alignment horizontal="center" vertical="center"/>
    </xf>
    <xf numFmtId="170" fontId="170" fillId="25" borderId="12" xfId="0" applyNumberFormat="1" applyFont="1" applyFill="1" applyBorder="1" applyAlignment="1">
      <alignment horizontal="center" vertical="center"/>
    </xf>
    <xf numFmtId="170" fontId="170" fillId="25" borderId="23" xfId="0" applyNumberFormat="1" applyFont="1" applyFill="1" applyBorder="1" applyAlignment="1">
      <alignment horizontal="center" vertical="center"/>
    </xf>
    <xf numFmtId="49" fontId="170" fillId="25" borderId="26" xfId="0" applyNumberFormat="1" applyFont="1" applyFill="1" applyBorder="1" applyAlignment="1">
      <alignment horizontal="center" vertical="center"/>
    </xf>
    <xf numFmtId="170" fontId="144" fillId="0" borderId="12" xfId="299" applyNumberFormat="1" applyFont="1" applyFill="1" applyBorder="1" applyAlignment="1">
      <alignment horizontal="center" vertical="center" wrapText="1"/>
    </xf>
    <xf numFmtId="17" fontId="161" fillId="0" borderId="32" xfId="0" applyNumberFormat="1" applyFont="1" applyBorder="1" applyAlignment="1">
      <alignment horizontal="center" vertical="center"/>
    </xf>
    <xf numFmtId="3" fontId="148" fillId="0" borderId="12" xfId="0" applyNumberFormat="1" applyFont="1" applyBorder="1" applyAlignment="1">
      <alignment horizontal="center" vertical="center"/>
    </xf>
    <xf numFmtId="3" fontId="161" fillId="0" borderId="12" xfId="0" applyNumberFormat="1" applyFont="1" applyBorder="1" applyAlignment="1">
      <alignment horizontal="center" vertical="center"/>
    </xf>
    <xf numFmtId="3" fontId="161" fillId="0" borderId="23" xfId="0" applyNumberFormat="1" applyFont="1" applyBorder="1" applyAlignment="1">
      <alignment horizontal="center" vertical="center"/>
    </xf>
    <xf numFmtId="10" fontId="137" fillId="0" borderId="0" xfId="0" applyNumberFormat="1" applyFont="1" applyAlignment="1">
      <alignment vertical="center"/>
    </xf>
    <xf numFmtId="173" fontId="137" fillId="0" borderId="0" xfId="0" applyFont="1" applyAlignment="1">
      <alignment vertical="center"/>
    </xf>
    <xf numFmtId="17" fontId="161" fillId="0" borderId="26" xfId="0" applyNumberFormat="1" applyFont="1" applyBorder="1" applyAlignment="1">
      <alignment horizontal="center" vertical="center"/>
    </xf>
    <xf numFmtId="3" fontId="148" fillId="0" borderId="34" xfId="0" applyNumberFormat="1" applyFont="1" applyBorder="1" applyAlignment="1">
      <alignment horizontal="center" vertical="center"/>
    </xf>
    <xf numFmtId="3" fontId="161" fillId="0" borderId="25" xfId="0" applyNumberFormat="1" applyFont="1" applyBorder="1" applyAlignment="1">
      <alignment horizontal="center" vertical="center"/>
    </xf>
    <xf numFmtId="173" fontId="148" fillId="0" borderId="0" xfId="0" applyFont="1" applyAlignment="1">
      <alignment vertical="center"/>
    </xf>
    <xf numFmtId="173" fontId="134" fillId="67" borderId="0" xfId="0" applyFont="1" applyFill="1"/>
    <xf numFmtId="43" fontId="127" fillId="0" borderId="0" xfId="294" applyFont="1"/>
    <xf numFmtId="43" fontId="137" fillId="0" borderId="0" xfId="294" applyFont="1" applyAlignment="1">
      <alignment vertical="center"/>
    </xf>
    <xf numFmtId="43" fontId="4" fillId="0" borderId="0" xfId="294" applyFont="1"/>
    <xf numFmtId="43" fontId="120" fillId="0" borderId="0" xfId="294" applyFont="1"/>
    <xf numFmtId="168" fontId="172" fillId="67" borderId="34" xfId="294" applyNumberFormat="1" applyFont="1" applyFill="1" applyBorder="1" applyAlignment="1">
      <alignment horizontal="center" vertical="center"/>
    </xf>
    <xf numFmtId="10" fontId="145" fillId="67" borderId="25" xfId="0" applyNumberFormat="1" applyFont="1" applyFill="1" applyBorder="1" applyAlignment="1">
      <alignment horizontal="center" vertical="center"/>
    </xf>
    <xf numFmtId="173" fontId="119" fillId="59" borderId="16" xfId="0" applyFont="1" applyFill="1" applyBorder="1" applyAlignment="1">
      <alignment horizontal="center" vertical="center" wrapText="1"/>
    </xf>
    <xf numFmtId="173" fontId="119" fillId="59" borderId="13" xfId="0" applyFont="1" applyFill="1" applyBorder="1" applyAlignment="1">
      <alignment horizontal="center" vertical="center" wrapText="1"/>
    </xf>
    <xf numFmtId="173" fontId="119" fillId="59" borderId="14" xfId="0" applyFont="1" applyFill="1" applyBorder="1" applyAlignment="1">
      <alignment horizontal="center" vertical="center" wrapText="1"/>
    </xf>
    <xf numFmtId="49" fontId="84" fillId="0" borderId="32" xfId="0" applyNumberFormat="1" applyFont="1" applyBorder="1" applyAlignment="1">
      <alignment horizontal="center" vertical="top"/>
    </xf>
    <xf numFmtId="3" fontId="4" fillId="0" borderId="12" xfId="307" applyNumberFormat="1" applyFont="1" applyFill="1" applyBorder="1" applyAlignment="1">
      <alignment horizontal="center" vertical="top"/>
    </xf>
    <xf numFmtId="3" fontId="84" fillId="0" borderId="12" xfId="307" applyNumberFormat="1" applyFont="1" applyFill="1" applyBorder="1" applyAlignment="1">
      <alignment horizontal="center" vertical="top"/>
    </xf>
    <xf numFmtId="170" fontId="84" fillId="0" borderId="12" xfId="0" applyNumberFormat="1" applyFont="1" applyBorder="1" applyAlignment="1">
      <alignment horizontal="center" vertical="top"/>
    </xf>
    <xf numFmtId="170" fontId="84" fillId="0" borderId="23" xfId="0" applyNumberFormat="1" applyFont="1" applyBorder="1" applyAlignment="1">
      <alignment horizontal="center" vertical="top"/>
    </xf>
    <xf numFmtId="173" fontId="4" fillId="0" borderId="23" xfId="299" applyNumberFormat="1" applyFont="1" applyFill="1" applyBorder="1" applyAlignment="1">
      <alignment horizontal="center" vertical="top"/>
    </xf>
    <xf numFmtId="0" fontId="84" fillId="0" borderId="32" xfId="299" applyNumberFormat="1" applyFont="1" applyFill="1" applyBorder="1" applyAlignment="1">
      <alignment horizontal="center" vertical="center"/>
    </xf>
    <xf numFmtId="3" fontId="4" fillId="0" borderId="12" xfId="299" applyNumberFormat="1" applyFont="1" applyFill="1" applyBorder="1" applyAlignment="1">
      <alignment horizontal="center" vertical="center"/>
    </xf>
    <xf numFmtId="3" fontId="84" fillId="0" borderId="12" xfId="299" applyNumberFormat="1" applyFont="1" applyFill="1" applyBorder="1" applyAlignment="1">
      <alignment horizontal="center" vertical="center"/>
    </xf>
    <xf numFmtId="3" fontId="4" fillId="25" borderId="12" xfId="299" applyNumberFormat="1" applyFont="1" applyFill="1" applyBorder="1" applyAlignment="1">
      <alignment horizontal="center" vertical="center"/>
    </xf>
    <xf numFmtId="0" fontId="84" fillId="0" borderId="32" xfId="299" applyNumberFormat="1" applyFont="1" applyFill="1" applyBorder="1" applyAlignment="1">
      <alignment horizontal="center" vertical="top"/>
    </xf>
    <xf numFmtId="3" fontId="4" fillId="0" borderId="12" xfId="299" applyNumberFormat="1" applyFont="1" applyFill="1" applyBorder="1" applyAlignment="1">
      <alignment horizontal="center" vertical="top"/>
    </xf>
    <xf numFmtId="3" fontId="4" fillId="25" borderId="12" xfId="299" applyNumberFormat="1" applyFont="1" applyFill="1" applyBorder="1" applyAlignment="1">
      <alignment horizontal="center" vertical="top"/>
    </xf>
    <xf numFmtId="3" fontId="4" fillId="0" borderId="34" xfId="299" applyNumberFormat="1" applyFont="1" applyFill="1" applyBorder="1" applyAlignment="1">
      <alignment horizontal="center" vertical="center"/>
    </xf>
    <xf numFmtId="3" fontId="84" fillId="0" borderId="34" xfId="299" applyNumberFormat="1" applyFont="1" applyFill="1" applyBorder="1" applyAlignment="1">
      <alignment horizontal="center" vertical="center"/>
    </xf>
    <xf numFmtId="0" fontId="59" fillId="65" borderId="33" xfId="2465" applyFont="1" applyFill="1" applyBorder="1" applyAlignment="1">
      <alignment vertical="center"/>
    </xf>
    <xf numFmtId="173" fontId="119" fillId="60" borderId="13" xfId="0" applyFont="1" applyFill="1" applyBorder="1" applyAlignment="1">
      <alignment horizontal="center" vertical="center" wrapText="1"/>
    </xf>
    <xf numFmtId="173" fontId="119" fillId="57" borderId="13" xfId="0" applyFont="1" applyFill="1" applyBorder="1" applyAlignment="1">
      <alignment horizontal="center" vertical="center" wrapText="1"/>
    </xf>
    <xf numFmtId="173" fontId="140" fillId="59" borderId="16" xfId="0" applyFont="1" applyFill="1" applyBorder="1" applyAlignment="1">
      <alignment horizontal="center" vertical="center"/>
    </xf>
    <xf numFmtId="173" fontId="140" fillId="59" borderId="13" xfId="0" applyFont="1" applyFill="1" applyBorder="1" applyAlignment="1">
      <alignment horizontal="center" vertical="center" wrapText="1"/>
    </xf>
    <xf numFmtId="173" fontId="140" fillId="59" borderId="14" xfId="0" applyFont="1" applyFill="1" applyBorder="1" applyAlignment="1">
      <alignment horizontal="center" vertical="center" wrapText="1"/>
    </xf>
    <xf numFmtId="173" fontId="189" fillId="0" borderId="0" xfId="0" applyFont="1"/>
    <xf numFmtId="173" fontId="191" fillId="0" borderId="0" xfId="0" applyFont="1"/>
    <xf numFmtId="173" fontId="151" fillId="0" borderId="0" xfId="0" applyFont="1" applyAlignment="1">
      <alignment horizontal="center"/>
    </xf>
    <xf numFmtId="173" fontId="138" fillId="0" borderId="0" xfId="0" applyFont="1" applyAlignment="1">
      <alignment horizontal="center"/>
    </xf>
    <xf numFmtId="173" fontId="137" fillId="0" borderId="0" xfId="0" applyFont="1" applyAlignment="1">
      <alignment horizontal="center"/>
    </xf>
    <xf numFmtId="173" fontId="145" fillId="67" borderId="16" xfId="0" applyFont="1" applyFill="1" applyBorder="1" applyAlignment="1">
      <alignment horizontal="center" vertical="center" wrapText="1"/>
    </xf>
    <xf numFmtId="0" fontId="170" fillId="25" borderId="26" xfId="0" applyNumberFormat="1" applyFont="1" applyFill="1" applyBorder="1" applyAlignment="1">
      <alignment horizontal="center" vertical="center"/>
    </xf>
    <xf numFmtId="173" fontId="41" fillId="67" borderId="0" xfId="0" applyFont="1" applyFill="1" applyAlignment="1">
      <alignment vertical="top" wrapText="1"/>
    </xf>
    <xf numFmtId="0" fontId="153" fillId="25" borderId="32" xfId="0" applyNumberFormat="1" applyFont="1" applyFill="1" applyBorder="1" applyAlignment="1">
      <alignment horizontal="center" vertical="top"/>
    </xf>
    <xf numFmtId="168" fontId="132" fillId="25" borderId="12" xfId="294" applyNumberFormat="1" applyFont="1" applyFill="1" applyBorder="1" applyAlignment="1">
      <alignment horizontal="right" vertical="top"/>
    </xf>
    <xf numFmtId="1" fontId="132" fillId="25" borderId="12" xfId="294" applyNumberFormat="1" applyFont="1" applyFill="1" applyBorder="1" applyAlignment="1">
      <alignment horizontal="right" vertical="top"/>
    </xf>
    <xf numFmtId="10" fontId="148" fillId="0" borderId="0" xfId="521" applyNumberFormat="1" applyFont="1" applyAlignment="1">
      <alignment vertical="center"/>
    </xf>
    <xf numFmtId="43" fontId="101" fillId="0" borderId="0" xfId="2465" applyNumberFormat="1" applyFont="1" applyAlignment="1">
      <alignment horizontal="left" vertical="center"/>
    </xf>
    <xf numFmtId="43" fontId="60" fillId="0" borderId="0" xfId="2465" applyNumberFormat="1" applyFont="1" applyAlignment="1">
      <alignment vertical="center"/>
    </xf>
    <xf numFmtId="0" fontId="101" fillId="25" borderId="0" xfId="2465" applyFont="1" applyFill="1" applyAlignment="1">
      <alignment horizontal="center" vertical="center"/>
    </xf>
    <xf numFmtId="173" fontId="152" fillId="0" borderId="0" xfId="0" applyFont="1" applyAlignment="1">
      <alignment vertical="center"/>
    </xf>
    <xf numFmtId="0" fontId="85" fillId="0" borderId="0" xfId="319" applyFont="1" applyAlignment="1">
      <alignment vertical="center"/>
    </xf>
    <xf numFmtId="0" fontId="147" fillId="0" borderId="0" xfId="319" applyFont="1" applyAlignment="1">
      <alignment vertical="center"/>
    </xf>
    <xf numFmtId="0" fontId="132" fillId="0" borderId="0" xfId="319" applyFont="1" applyAlignment="1">
      <alignment vertical="center"/>
    </xf>
    <xf numFmtId="173" fontId="132" fillId="0" borderId="0" xfId="0" applyFont="1" applyAlignment="1">
      <alignment horizontal="center"/>
    </xf>
    <xf numFmtId="173" fontId="132" fillId="0" borderId="0" xfId="0" applyFont="1"/>
    <xf numFmtId="3" fontId="132" fillId="0" borderId="0" xfId="0" applyNumberFormat="1" applyFont="1"/>
    <xf numFmtId="0" fontId="153" fillId="25" borderId="26" xfId="0" applyNumberFormat="1" applyFont="1" applyFill="1" applyBorder="1" applyAlignment="1">
      <alignment horizontal="center" vertical="top"/>
    </xf>
    <xf numFmtId="41" fontId="148" fillId="0" borderId="12" xfId="294" applyNumberFormat="1" applyFont="1" applyFill="1" applyBorder="1" applyAlignment="1">
      <alignment horizontal="right" vertical="top"/>
    </xf>
    <xf numFmtId="3" fontId="161" fillId="0" borderId="12" xfId="294" applyNumberFormat="1" applyFont="1" applyFill="1" applyBorder="1" applyAlignment="1">
      <alignment horizontal="right" vertical="top"/>
    </xf>
    <xf numFmtId="41" fontId="161" fillId="0" borderId="12" xfId="294" applyNumberFormat="1" applyFont="1" applyFill="1" applyBorder="1" applyAlignment="1">
      <alignment horizontal="right" vertical="top"/>
    </xf>
    <xf numFmtId="3" fontId="161" fillId="0" borderId="23" xfId="294" applyNumberFormat="1" applyFont="1" applyFill="1" applyBorder="1" applyAlignment="1">
      <alignment horizontal="right" vertical="top"/>
    </xf>
    <xf numFmtId="41" fontId="148" fillId="0" borderId="12" xfId="0" applyNumberFormat="1" applyFont="1" applyBorder="1" applyAlignment="1">
      <alignment horizontal="right" vertical="top"/>
    </xf>
    <xf numFmtId="173" fontId="125" fillId="67" borderId="13" xfId="0" applyFont="1" applyFill="1" applyBorder="1" applyAlignment="1">
      <alignment horizontal="center" vertical="center" wrapText="1"/>
    </xf>
    <xf numFmtId="168" fontId="85" fillId="0" borderId="12" xfId="294" applyNumberFormat="1" applyFont="1" applyFill="1" applyBorder="1"/>
    <xf numFmtId="168" fontId="125" fillId="67" borderId="34" xfId="294" applyNumberFormat="1" applyFont="1" applyFill="1" applyBorder="1" applyAlignment="1">
      <alignment vertical="center"/>
    </xf>
    <xf numFmtId="170" fontId="135" fillId="0" borderId="0" xfId="521" applyNumberFormat="1" applyFont="1" applyFill="1" applyBorder="1"/>
    <xf numFmtId="43" fontId="135" fillId="0" borderId="0" xfId="0" applyNumberFormat="1" applyFont="1"/>
    <xf numFmtId="3" fontId="196" fillId="0" borderId="0" xfId="0" applyNumberFormat="1" applyFont="1" applyAlignment="1">
      <alignment horizontal="center"/>
    </xf>
    <xf numFmtId="43" fontId="132" fillId="25" borderId="12" xfId="0" applyNumberFormat="1" applyFont="1" applyFill="1" applyBorder="1" applyAlignment="1">
      <alignment vertical="center"/>
    </xf>
    <xf numFmtId="1" fontId="109" fillId="58" borderId="32" xfId="2465" applyNumberFormat="1" applyFont="1" applyFill="1" applyBorder="1" applyAlignment="1">
      <alignment horizontal="center" vertical="center" wrapText="1"/>
    </xf>
    <xf numFmtId="1" fontId="109" fillId="25" borderId="0" xfId="2465" applyNumberFormat="1" applyFont="1" applyFill="1" applyAlignment="1">
      <alignment horizontal="center" vertical="center" wrapText="1"/>
    </xf>
    <xf numFmtId="177" fontId="60" fillId="0" borderId="0" xfId="2465" applyNumberFormat="1" applyFont="1" applyAlignment="1">
      <alignment vertical="center"/>
    </xf>
    <xf numFmtId="4" fontId="23" fillId="0" borderId="24" xfId="369" applyNumberFormat="1" applyFont="1" applyBorder="1" applyAlignment="1">
      <alignment horizontal="right" vertical="justify" wrapText="1"/>
    </xf>
    <xf numFmtId="173" fontId="61" fillId="0" borderId="31" xfId="0" applyFont="1" applyBorder="1" applyAlignment="1">
      <alignment horizontal="center" vertical="top" wrapText="1"/>
    </xf>
    <xf numFmtId="173" fontId="85" fillId="25" borderId="31" xfId="0" applyFont="1" applyFill="1" applyBorder="1" applyAlignment="1">
      <alignment horizontal="center" vertical="center" wrapText="1"/>
    </xf>
    <xf numFmtId="170" fontId="110" fillId="0" borderId="12" xfId="521" applyNumberFormat="1" applyFont="1" applyFill="1" applyBorder="1" applyAlignment="1">
      <alignment horizontal="center" vertical="center"/>
    </xf>
    <xf numFmtId="41" fontId="101" fillId="0" borderId="0" xfId="2465" applyNumberFormat="1" applyFont="1" applyAlignment="1">
      <alignment horizontal="center" vertical="center"/>
    </xf>
    <xf numFmtId="10" fontId="71" fillId="0" borderId="0" xfId="521" applyNumberFormat="1" applyFont="1"/>
    <xf numFmtId="170" fontId="135" fillId="0" borderId="12" xfId="0" applyNumberFormat="1" applyFont="1" applyBorder="1" applyAlignment="1">
      <alignment horizontal="right"/>
    </xf>
    <xf numFmtId="170" fontId="135" fillId="0" borderId="23" xfId="0" applyNumberFormat="1" applyFont="1" applyBorder="1" applyAlignment="1">
      <alignment horizontal="right"/>
    </xf>
    <xf numFmtId="173" fontId="145" fillId="68" borderId="26" xfId="0" applyFont="1" applyFill="1" applyBorder="1" applyAlignment="1">
      <alignment horizontal="center" vertical="top"/>
    </xf>
    <xf numFmtId="3" fontId="145" fillId="68" borderId="34" xfId="294" applyNumberFormat="1" applyFont="1" applyFill="1" applyBorder="1" applyAlignment="1">
      <alignment horizontal="right" vertical="top"/>
    </xf>
    <xf numFmtId="3" fontId="145" fillId="68" borderId="25" xfId="294" applyNumberFormat="1" applyFont="1" applyFill="1" applyBorder="1" applyAlignment="1">
      <alignment horizontal="right" vertical="top"/>
    </xf>
    <xf numFmtId="41" fontId="148" fillId="25" borderId="12" xfId="294" applyNumberFormat="1" applyFont="1" applyFill="1" applyBorder="1" applyAlignment="1">
      <alignment horizontal="right" vertical="top"/>
    </xf>
    <xf numFmtId="3" fontId="161" fillId="25" borderId="23" xfId="294" applyNumberFormat="1" applyFont="1" applyFill="1" applyBorder="1" applyAlignment="1">
      <alignment horizontal="right" vertical="top"/>
    </xf>
    <xf numFmtId="173" fontId="38" fillId="0" borderId="0" xfId="0" applyFont="1" applyAlignment="1">
      <alignment horizontal="center" vertical="center" wrapText="1"/>
    </xf>
    <xf numFmtId="168" fontId="84" fillId="0" borderId="32" xfId="294" applyNumberFormat="1" applyFont="1" applyBorder="1" applyAlignment="1">
      <alignment horizontal="center" vertical="top"/>
    </xf>
    <xf numFmtId="168" fontId="4" fillId="0" borderId="12" xfId="294" applyNumberFormat="1" applyFont="1" applyBorder="1" applyAlignment="1">
      <alignment horizontal="center" vertical="top"/>
    </xf>
    <xf numFmtId="168" fontId="84" fillId="0" borderId="12" xfId="294" applyNumberFormat="1" applyFont="1" applyBorder="1" applyAlignment="1">
      <alignment horizontal="center" vertical="top"/>
    </xf>
    <xf numFmtId="170" fontId="84" fillId="0" borderId="12" xfId="521" applyNumberFormat="1" applyFont="1" applyBorder="1" applyAlignment="1">
      <alignment horizontal="center" vertical="top"/>
    </xf>
    <xf numFmtId="170" fontId="84" fillId="0" borderId="23" xfId="521" applyNumberFormat="1" applyFont="1" applyBorder="1" applyAlignment="1">
      <alignment horizontal="center" vertical="top"/>
    </xf>
    <xf numFmtId="10" fontId="84" fillId="0" borderId="0" xfId="521" applyNumberFormat="1" applyFont="1" applyBorder="1" applyAlignment="1">
      <alignment horizontal="center" vertical="top"/>
    </xf>
    <xf numFmtId="173" fontId="0" fillId="0" borderId="0" xfId="0" applyAlignment="1">
      <alignment horizontal="left" vertical="top"/>
    </xf>
    <xf numFmtId="168" fontId="84" fillId="25" borderId="26" xfId="294" applyNumberFormat="1" applyFont="1" applyFill="1" applyBorder="1" applyAlignment="1">
      <alignment horizontal="center" vertical="top"/>
    </xf>
    <xf numFmtId="168" fontId="4" fillId="25" borderId="34" xfId="294" applyNumberFormat="1" applyFont="1" applyFill="1" applyBorder="1" applyAlignment="1">
      <alignment horizontal="center" vertical="top"/>
    </xf>
    <xf numFmtId="168" fontId="84" fillId="25" borderId="34" xfId="294" applyNumberFormat="1" applyFont="1" applyFill="1" applyBorder="1" applyAlignment="1">
      <alignment horizontal="center" vertical="top"/>
    </xf>
    <xf numFmtId="170" fontId="84" fillId="25" borderId="12" xfId="521" applyNumberFormat="1" applyFont="1" applyFill="1" applyBorder="1" applyAlignment="1">
      <alignment horizontal="center" vertical="top"/>
    </xf>
    <xf numFmtId="170" fontId="84" fillId="25" borderId="23" xfId="521" applyNumberFormat="1" applyFont="1" applyFill="1" applyBorder="1" applyAlignment="1">
      <alignment horizontal="center" vertical="top"/>
    </xf>
    <xf numFmtId="10" fontId="84" fillId="25" borderId="0" xfId="521" applyNumberFormat="1" applyFont="1" applyFill="1" applyBorder="1" applyAlignment="1">
      <alignment horizontal="center" vertical="top"/>
    </xf>
    <xf numFmtId="173" fontId="0" fillId="0" borderId="0" xfId="0" applyAlignment="1">
      <alignment horizontal="left" vertical="center"/>
    </xf>
    <xf numFmtId="41" fontId="107" fillId="0" borderId="12" xfId="2465" applyNumberFormat="1" applyFont="1" applyBorder="1" applyAlignment="1">
      <alignment horizontal="left" vertical="center" wrapText="1"/>
    </xf>
    <xf numFmtId="3" fontId="4" fillId="0" borderId="34" xfId="299" applyNumberFormat="1" applyFont="1" applyFill="1" applyBorder="1" applyAlignment="1">
      <alignment horizontal="center" vertical="top"/>
    </xf>
    <xf numFmtId="3" fontId="4" fillId="25" borderId="34" xfId="299" applyNumberFormat="1" applyFont="1" applyFill="1" applyBorder="1" applyAlignment="1">
      <alignment horizontal="center" vertical="top"/>
    </xf>
    <xf numFmtId="168" fontId="66" fillId="0" borderId="12" xfId="0" applyNumberFormat="1" applyFont="1" applyBorder="1" applyAlignment="1">
      <alignment horizontal="center" vertical="center" wrapText="1"/>
    </xf>
    <xf numFmtId="3" fontId="182" fillId="25" borderId="12" xfId="0" applyNumberFormat="1" applyFont="1" applyFill="1" applyBorder="1" applyAlignment="1">
      <alignment horizontal="center" vertical="center"/>
    </xf>
    <xf numFmtId="0" fontId="161" fillId="25" borderId="32" xfId="0" applyNumberFormat="1" applyFont="1" applyFill="1" applyBorder="1" applyAlignment="1">
      <alignment horizontal="center" vertical="center"/>
    </xf>
    <xf numFmtId="43" fontId="132" fillId="0" borderId="12" xfId="0" applyNumberFormat="1" applyFont="1" applyBorder="1" applyAlignment="1">
      <alignment horizontal="right" vertical="center"/>
    </xf>
    <xf numFmtId="177" fontId="27" fillId="0" borderId="12" xfId="0" applyNumberFormat="1" applyFont="1" applyBorder="1" applyAlignment="1">
      <alignment horizontal="center"/>
    </xf>
    <xf numFmtId="173" fontId="59" fillId="67" borderId="0" xfId="0" applyFont="1" applyFill="1" applyAlignment="1">
      <alignment vertical="center" wrapText="1"/>
    </xf>
    <xf numFmtId="173" fontId="155" fillId="67" borderId="26" xfId="0" applyFont="1" applyFill="1" applyBorder="1" applyAlignment="1">
      <alignment horizontal="center"/>
    </xf>
    <xf numFmtId="41" fontId="153" fillId="25" borderId="23" xfId="0" applyNumberFormat="1" applyFont="1" applyFill="1" applyBorder="1" applyAlignment="1">
      <alignment horizontal="center" vertical="top"/>
    </xf>
    <xf numFmtId="38" fontId="160" fillId="25" borderId="12" xfId="294" applyNumberFormat="1" applyFont="1" applyFill="1" applyBorder="1" applyAlignment="1">
      <alignment horizontal="center" vertical="center"/>
    </xf>
    <xf numFmtId="38" fontId="147" fillId="25" borderId="12" xfId="0" applyNumberFormat="1" applyFont="1" applyFill="1" applyBorder="1" applyAlignment="1">
      <alignment horizontal="center" wrapText="1"/>
    </xf>
    <xf numFmtId="0" fontId="147" fillId="25" borderId="12" xfId="0" applyNumberFormat="1" applyFont="1" applyFill="1" applyBorder="1" applyAlignment="1">
      <alignment horizontal="center" vertical="center"/>
    </xf>
    <xf numFmtId="173" fontId="85" fillId="0" borderId="12" xfId="362" applyFont="1" applyBorder="1" applyAlignment="1">
      <alignment horizontal="left" vertical="center"/>
    </xf>
    <xf numFmtId="10" fontId="85" fillId="0" borderId="12" xfId="362" applyNumberFormat="1" applyFont="1" applyBorder="1" applyAlignment="1">
      <alignment horizontal="center" vertical="center"/>
    </xf>
    <xf numFmtId="3" fontId="85" fillId="0" borderId="16" xfId="0" applyNumberFormat="1" applyFont="1" applyBorder="1"/>
    <xf numFmtId="4" fontId="125" fillId="59" borderId="26" xfId="0" applyNumberFormat="1" applyFont="1" applyFill="1" applyBorder="1" applyAlignment="1">
      <alignment horizontal="center" vertical="center" wrapText="1"/>
    </xf>
    <xf numFmtId="4" fontId="125" fillId="59" borderId="26" xfId="0" applyNumberFormat="1" applyFont="1" applyFill="1" applyBorder="1" applyAlignment="1">
      <alignment horizontal="right" vertical="center" wrapText="1"/>
    </xf>
    <xf numFmtId="4" fontId="101" fillId="0" borderId="0" xfId="2465" applyNumberFormat="1" applyFont="1" applyAlignment="1">
      <alignment horizontal="left" vertical="center"/>
    </xf>
    <xf numFmtId="0" fontId="127" fillId="0" borderId="0" xfId="888" applyFont="1" applyAlignment="1">
      <alignment vertical="center"/>
    </xf>
    <xf numFmtId="43" fontId="136" fillId="0" borderId="0" xfId="0" applyNumberFormat="1" applyFont="1" applyAlignment="1">
      <alignment horizontal="center"/>
    </xf>
    <xf numFmtId="10" fontId="4" fillId="0" borderId="0" xfId="521" applyNumberFormat="1" applyFont="1" applyAlignment="1">
      <alignment horizontal="left"/>
    </xf>
    <xf numFmtId="0" fontId="59" fillId="56" borderId="12" xfId="2465" applyFont="1" applyFill="1" applyBorder="1" applyAlignment="1">
      <alignment horizontal="center" vertical="center"/>
    </xf>
    <xf numFmtId="41" fontId="63" fillId="56" borderId="12" xfId="2465" applyNumberFormat="1" applyFont="1" applyFill="1" applyBorder="1" applyAlignment="1">
      <alignment horizontal="center" vertical="center" wrapText="1"/>
    </xf>
    <xf numFmtId="0" fontId="59" fillId="56" borderId="12" xfId="2465" applyFont="1" applyFill="1" applyBorder="1" applyAlignment="1">
      <alignment horizontal="center" vertical="center" wrapText="1"/>
    </xf>
    <xf numFmtId="173" fontId="59" fillId="58" borderId="12" xfId="0" applyFont="1" applyFill="1" applyBorder="1" applyAlignment="1">
      <alignment horizontal="center" vertical="center" wrapText="1"/>
    </xf>
    <xf numFmtId="0" fontId="63" fillId="56" borderId="12" xfId="2465" applyFont="1" applyFill="1" applyBorder="1" applyAlignment="1">
      <alignment horizontal="center" vertical="center" wrapText="1"/>
    </xf>
    <xf numFmtId="0" fontId="139" fillId="0" borderId="0" xfId="888" applyFont="1" applyAlignment="1">
      <alignment horizontal="center"/>
    </xf>
    <xf numFmtId="0" fontId="109" fillId="70" borderId="12" xfId="2465" applyFont="1" applyFill="1" applyBorder="1" applyAlignment="1">
      <alignment horizontal="left" vertical="center" wrapText="1"/>
    </xf>
    <xf numFmtId="0" fontId="109" fillId="70" borderId="12" xfId="2465" applyFont="1" applyFill="1" applyBorder="1" applyAlignment="1">
      <alignment horizontal="center" vertical="center" wrapText="1"/>
    </xf>
    <xf numFmtId="0" fontId="109" fillId="60" borderId="12" xfId="2465" applyFont="1" applyFill="1" applyBorder="1" applyAlignment="1">
      <alignment horizontal="left" vertical="center" wrapText="1"/>
    </xf>
    <xf numFmtId="0" fontId="59" fillId="60" borderId="33" xfId="2465" applyFont="1" applyFill="1" applyBorder="1" applyAlignment="1">
      <alignment vertical="center"/>
    </xf>
    <xf numFmtId="0" fontId="109" fillId="58" borderId="12" xfId="2465" applyFont="1" applyFill="1" applyBorder="1" applyAlignment="1">
      <alignment horizontal="center" vertical="center" wrapText="1"/>
    </xf>
    <xf numFmtId="177" fontId="113" fillId="65" borderId="12" xfId="2465" applyNumberFormat="1" applyFont="1" applyFill="1" applyBorder="1" applyAlignment="1">
      <alignment horizontal="center" vertical="center" wrapText="1"/>
    </xf>
    <xf numFmtId="177" fontId="109" fillId="58" borderId="12" xfId="2465" applyNumberFormat="1" applyFont="1" applyFill="1" applyBorder="1" applyAlignment="1">
      <alignment horizontal="center" vertical="center" wrapText="1"/>
    </xf>
    <xf numFmtId="177" fontId="192" fillId="58" borderId="12" xfId="2465" applyNumberFormat="1" applyFont="1" applyFill="1" applyBorder="1" applyAlignment="1">
      <alignment horizontal="center" vertical="center" wrapText="1"/>
    </xf>
    <xf numFmtId="173" fontId="168" fillId="0" borderId="0" xfId="0" applyFont="1" applyAlignment="1">
      <alignment horizontal="center" vertical="center" wrapText="1"/>
    </xf>
    <xf numFmtId="168" fontId="156" fillId="0" borderId="12" xfId="294" applyNumberFormat="1" applyFont="1" applyBorder="1" applyAlignment="1">
      <alignment horizontal="right" vertical="top"/>
    </xf>
    <xf numFmtId="168" fontId="162" fillId="25" borderId="25" xfId="294" applyNumberFormat="1" applyFont="1" applyFill="1" applyBorder="1" applyAlignment="1">
      <alignment horizontal="right" vertical="top"/>
    </xf>
    <xf numFmtId="168" fontId="156" fillId="0" borderId="34" xfId="294" applyNumberFormat="1" applyFont="1" applyBorder="1" applyAlignment="1">
      <alignment horizontal="right" vertical="top"/>
    </xf>
    <xf numFmtId="173" fontId="188" fillId="0" borderId="0" xfId="0" applyFont="1" applyAlignment="1">
      <alignment horizontal="left" vertical="top" wrapText="1"/>
    </xf>
    <xf numFmtId="168" fontId="2" fillId="25" borderId="12" xfId="294" applyNumberFormat="1" applyFont="1" applyFill="1" applyBorder="1" applyAlignment="1">
      <alignment horizontal="right" vertical="top"/>
    </xf>
    <xf numFmtId="168" fontId="3" fillId="25" borderId="25" xfId="294" applyNumberFormat="1" applyFont="1" applyFill="1" applyBorder="1" applyAlignment="1">
      <alignment horizontal="right" vertical="top"/>
    </xf>
    <xf numFmtId="168" fontId="2" fillId="25" borderId="34" xfId="294" applyNumberFormat="1" applyFont="1" applyFill="1" applyBorder="1" applyAlignment="1">
      <alignment horizontal="right" vertical="top"/>
    </xf>
    <xf numFmtId="168" fontId="3" fillId="25" borderId="34" xfId="294" applyNumberFormat="1" applyFont="1" applyFill="1" applyBorder="1" applyAlignment="1">
      <alignment horizontal="right" vertical="top"/>
    </xf>
    <xf numFmtId="43" fontId="3" fillId="25" borderId="34" xfId="294" applyFont="1" applyFill="1" applyBorder="1" applyAlignment="1">
      <alignment horizontal="center" vertical="top"/>
    </xf>
    <xf numFmtId="168" fontId="163" fillId="59" borderId="16" xfId="294" applyNumberFormat="1" applyFont="1" applyFill="1" applyBorder="1" applyAlignment="1">
      <alignment horizontal="center" vertical="center" wrapText="1"/>
    </xf>
    <xf numFmtId="168" fontId="163" fillId="59" borderId="13" xfId="294" applyNumberFormat="1" applyFont="1" applyFill="1" applyBorder="1" applyAlignment="1">
      <alignment horizontal="center" vertical="center" wrapText="1"/>
    </xf>
    <xf numFmtId="168" fontId="163" fillId="59" borderId="14" xfId="294" applyNumberFormat="1" applyFont="1" applyFill="1" applyBorder="1" applyAlignment="1">
      <alignment horizontal="center" vertical="center" wrapText="1"/>
    </xf>
    <xf numFmtId="3" fontId="144" fillId="25" borderId="12" xfId="299" applyNumberFormat="1" applyFont="1" applyFill="1" applyBorder="1" applyAlignment="1">
      <alignment horizontal="center" vertical="center" wrapText="1"/>
    </xf>
    <xf numFmtId="3" fontId="141" fillId="25" borderId="12" xfId="299" applyNumberFormat="1" applyFont="1" applyFill="1" applyBorder="1" applyAlignment="1">
      <alignment horizontal="center" vertical="center" wrapText="1"/>
    </xf>
    <xf numFmtId="41" fontId="127" fillId="0" borderId="0" xfId="0" applyNumberFormat="1" applyFont="1" applyAlignment="1">
      <alignment horizontal="center"/>
    </xf>
    <xf numFmtId="170" fontId="127" fillId="0" borderId="0" xfId="521" applyNumberFormat="1" applyFont="1" applyAlignment="1">
      <alignment horizontal="center"/>
    </xf>
    <xf numFmtId="173" fontId="127" fillId="0" borderId="0" xfId="0" applyFont="1" applyAlignment="1">
      <alignment horizontal="center" wrapText="1"/>
    </xf>
    <xf numFmtId="49" fontId="107" fillId="27" borderId="12" xfId="2465" applyNumberFormat="1" applyFont="1" applyFill="1" applyBorder="1" applyAlignment="1">
      <alignment horizontal="left" vertical="center"/>
    </xf>
    <xf numFmtId="49" fontId="107" fillId="62" borderId="12" xfId="2465" applyNumberFormat="1" applyFont="1" applyFill="1" applyBorder="1" applyAlignment="1">
      <alignment horizontal="left" vertical="center"/>
    </xf>
    <xf numFmtId="49" fontId="102" fillId="27" borderId="12" xfId="2465" applyNumberFormat="1" applyFont="1" applyFill="1" applyBorder="1" applyAlignment="1">
      <alignment horizontal="center" vertical="center"/>
    </xf>
    <xf numFmtId="49" fontId="101" fillId="27" borderId="12" xfId="2465" applyNumberFormat="1" applyFont="1" applyFill="1" applyBorder="1" applyAlignment="1">
      <alignment vertical="center"/>
    </xf>
    <xf numFmtId="49" fontId="107" fillId="27" borderId="12" xfId="2465" applyNumberFormat="1" applyFont="1" applyFill="1" applyBorder="1" applyAlignment="1">
      <alignment horizontal="left" vertical="center" wrapText="1"/>
    </xf>
    <xf numFmtId="49" fontId="107" fillId="25" borderId="12" xfId="2465" applyNumberFormat="1" applyFont="1" applyFill="1" applyBorder="1" applyAlignment="1">
      <alignment horizontal="left" vertical="center" wrapText="1"/>
    </xf>
    <xf numFmtId="195" fontId="125" fillId="59" borderId="47" xfId="0" applyNumberFormat="1" applyFont="1" applyFill="1" applyBorder="1" applyAlignment="1">
      <alignment horizontal="center"/>
    </xf>
    <xf numFmtId="170" fontId="125" fillId="59" borderId="26" xfId="521" applyNumberFormat="1" applyFont="1" applyFill="1" applyBorder="1" applyAlignment="1">
      <alignment horizontal="center" vertical="center" wrapText="1"/>
    </xf>
    <xf numFmtId="173" fontId="152" fillId="0" borderId="0" xfId="0" applyFont="1"/>
    <xf numFmtId="0" fontId="145" fillId="67" borderId="12" xfId="888" applyFont="1" applyFill="1" applyBorder="1" applyAlignment="1">
      <alignment horizontal="center" vertical="center" wrapText="1"/>
    </xf>
    <xf numFmtId="43" fontId="141" fillId="0" borderId="12" xfId="294" applyFont="1" applyFill="1" applyBorder="1" applyAlignment="1">
      <alignment horizontal="center" vertical="center" wrapText="1"/>
    </xf>
    <xf numFmtId="43" fontId="141" fillId="0" borderId="23" xfId="294" applyFont="1" applyFill="1" applyBorder="1" applyAlignment="1">
      <alignment horizontal="center" vertical="center" wrapText="1"/>
    </xf>
    <xf numFmtId="168" fontId="119" fillId="59" borderId="16" xfId="294" applyNumberFormat="1" applyFont="1" applyFill="1" applyBorder="1" applyAlignment="1">
      <alignment horizontal="center" vertical="top" wrapText="1"/>
    </xf>
    <xf numFmtId="168" fontId="119" fillId="59" borderId="13" xfId="294" applyNumberFormat="1" applyFont="1" applyFill="1" applyBorder="1" applyAlignment="1">
      <alignment horizontal="center" vertical="top" wrapText="1"/>
    </xf>
    <xf numFmtId="168" fontId="120" fillId="59" borderId="13" xfId="294" applyNumberFormat="1" applyFont="1" applyFill="1" applyBorder="1" applyAlignment="1">
      <alignment horizontal="center" vertical="top" wrapText="1"/>
    </xf>
    <xf numFmtId="9" fontId="119" fillId="59" borderId="13" xfId="521" applyFont="1" applyFill="1" applyBorder="1" applyAlignment="1">
      <alignment horizontal="center" vertical="top" wrapText="1"/>
    </xf>
    <xf numFmtId="9" fontId="119" fillId="59" borderId="14" xfId="521" applyFont="1" applyFill="1" applyBorder="1" applyAlignment="1">
      <alignment horizontal="center" vertical="top" wrapText="1"/>
    </xf>
    <xf numFmtId="173" fontId="59" fillId="56" borderId="12" xfId="359" applyFont="1" applyFill="1" applyBorder="1" applyAlignment="1">
      <alignment horizontal="center" vertical="center" wrapText="1"/>
    </xf>
    <xf numFmtId="176" fontId="127" fillId="0" borderId="0" xfId="0" applyNumberFormat="1" applyFont="1" applyAlignment="1">
      <alignment horizontal="right"/>
    </xf>
    <xf numFmtId="173" fontId="4" fillId="0" borderId="26" xfId="0" applyFont="1" applyBorder="1" applyAlignment="1">
      <alignment vertical="top"/>
    </xf>
    <xf numFmtId="0" fontId="201" fillId="0" borderId="12" xfId="2465" applyFont="1" applyBorder="1" applyAlignment="1">
      <alignment vertical="center" wrapText="1"/>
    </xf>
    <xf numFmtId="41" fontId="201" fillId="25" borderId="12" xfId="2465" applyNumberFormat="1" applyFont="1" applyFill="1" applyBorder="1" applyAlignment="1">
      <alignment vertical="center" wrapText="1"/>
    </xf>
    <xf numFmtId="0" fontId="201" fillId="25" borderId="12" xfId="2465" applyFont="1" applyFill="1" applyBorder="1" applyAlignment="1">
      <alignment vertical="center" wrapText="1"/>
    </xf>
    <xf numFmtId="41" fontId="201" fillId="63" borderId="12" xfId="2465" applyNumberFormat="1" applyFont="1" applyFill="1" applyBorder="1" applyAlignment="1">
      <alignment vertical="center" wrapText="1"/>
    </xf>
    <xf numFmtId="41" fontId="202" fillId="0" borderId="0" xfId="2465" applyNumberFormat="1" applyFont="1" applyAlignment="1">
      <alignment vertical="center"/>
    </xf>
    <xf numFmtId="170" fontId="102" fillId="0" borderId="0" xfId="521" applyNumberFormat="1" applyFont="1"/>
    <xf numFmtId="170" fontId="101" fillId="0" borderId="0" xfId="521" applyNumberFormat="1" applyFont="1" applyAlignment="1">
      <alignment vertical="center"/>
    </xf>
    <xf numFmtId="170" fontId="101" fillId="0" borderId="0" xfId="521" applyNumberFormat="1" applyFont="1" applyAlignment="1">
      <alignment horizontal="center" vertical="center"/>
    </xf>
    <xf numFmtId="17" fontId="125" fillId="67" borderId="16" xfId="0" applyNumberFormat="1" applyFont="1" applyFill="1" applyBorder="1" applyAlignment="1">
      <alignment horizontal="center" vertical="center"/>
    </xf>
    <xf numFmtId="173" fontId="125" fillId="71" borderId="13" xfId="0" applyFont="1" applyFill="1" applyBorder="1" applyAlignment="1">
      <alignment horizontal="center" vertical="center" wrapText="1"/>
    </xf>
    <xf numFmtId="173" fontId="125" fillId="67" borderId="14" xfId="0" applyFont="1" applyFill="1" applyBorder="1" applyAlignment="1">
      <alignment horizontal="center" vertical="center" wrapText="1"/>
    </xf>
    <xf numFmtId="17" fontId="85" fillId="0" borderId="32" xfId="0" applyNumberFormat="1" applyFont="1" applyBorder="1" applyAlignment="1">
      <alignment horizontal="center" vertical="center"/>
    </xf>
    <xf numFmtId="3" fontId="27" fillId="0" borderId="12" xfId="299" applyNumberFormat="1" applyFont="1" applyFill="1" applyBorder="1" applyAlignment="1">
      <alignment horizontal="center" vertical="center"/>
    </xf>
    <xf numFmtId="3" fontId="85" fillId="0" borderId="12" xfId="299" applyNumberFormat="1" applyFont="1" applyFill="1" applyBorder="1" applyAlignment="1">
      <alignment horizontal="center" vertical="center"/>
    </xf>
    <xf numFmtId="3" fontId="85" fillId="0" borderId="23" xfId="299" applyNumberFormat="1" applyFont="1" applyFill="1" applyBorder="1" applyAlignment="1">
      <alignment horizontal="center" vertical="center"/>
    </xf>
    <xf numFmtId="49" fontId="85" fillId="0" borderId="32" xfId="0" applyNumberFormat="1" applyFont="1" applyBorder="1" applyAlignment="1">
      <alignment horizontal="center" vertical="center"/>
    </xf>
    <xf numFmtId="3" fontId="27" fillId="0" borderId="34" xfId="299" applyNumberFormat="1" applyFont="1" applyFill="1" applyBorder="1" applyAlignment="1">
      <alignment horizontal="center" vertical="center"/>
    </xf>
    <xf numFmtId="168" fontId="177" fillId="25" borderId="12" xfId="294" applyNumberFormat="1" applyFont="1" applyFill="1" applyBorder="1" applyAlignment="1">
      <alignment horizontal="center" vertical="center"/>
    </xf>
    <xf numFmtId="41" fontId="63" fillId="56" borderId="12" xfId="2465" applyNumberFormat="1" applyFont="1" applyFill="1" applyBorder="1" applyAlignment="1">
      <alignment vertical="center" wrapText="1"/>
    </xf>
    <xf numFmtId="43" fontId="144" fillId="0" borderId="0" xfId="577" applyFont="1" applyFill="1" applyBorder="1" applyAlignment="1">
      <alignment horizontal="center" vertical="center"/>
    </xf>
    <xf numFmtId="179" fontId="127" fillId="0" borderId="0" xfId="0" applyNumberFormat="1" applyFont="1"/>
    <xf numFmtId="170" fontId="63" fillId="67" borderId="12" xfId="521" applyNumberFormat="1" applyFont="1" applyFill="1" applyBorder="1"/>
    <xf numFmtId="12" fontId="101" fillId="0" borderId="0" xfId="294" applyNumberFormat="1" applyFont="1" applyAlignment="1">
      <alignment horizontal="center"/>
    </xf>
    <xf numFmtId="173" fontId="209" fillId="72" borderId="12" xfId="0" applyFont="1" applyFill="1" applyBorder="1"/>
    <xf numFmtId="173" fontId="209" fillId="72" borderId="13" xfId="0" applyFont="1" applyFill="1" applyBorder="1"/>
    <xf numFmtId="173" fontId="209" fillId="73" borderId="13" xfId="0" applyFont="1" applyFill="1" applyBorder="1"/>
    <xf numFmtId="49" fontId="209" fillId="73" borderId="13" xfId="0" applyNumberFormat="1" applyFont="1" applyFill="1" applyBorder="1"/>
    <xf numFmtId="168" fontId="135" fillId="0" borderId="12" xfId="294" applyNumberFormat="1" applyFont="1" applyFill="1" applyBorder="1" applyAlignment="1">
      <alignment horizontal="right"/>
    </xf>
    <xf numFmtId="168" fontId="139" fillId="0" borderId="12" xfId="294" applyNumberFormat="1" applyFont="1" applyFill="1" applyBorder="1" applyAlignment="1">
      <alignment horizontal="right"/>
    </xf>
    <xf numFmtId="168" fontId="27" fillId="0" borderId="12" xfId="294" applyNumberFormat="1" applyFont="1" applyFill="1" applyBorder="1" applyAlignment="1">
      <alignment horizontal="right"/>
    </xf>
    <xf numFmtId="168" fontId="27" fillId="25" borderId="12" xfId="294" applyNumberFormat="1" applyFont="1" applyFill="1" applyBorder="1" applyAlignment="1">
      <alignment horizontal="right"/>
    </xf>
    <xf numFmtId="168" fontId="125" fillId="67" borderId="34" xfId="294" applyNumberFormat="1" applyFont="1" applyFill="1" applyBorder="1" applyAlignment="1">
      <alignment horizontal="right" vertical="center"/>
    </xf>
    <xf numFmtId="173" fontId="159" fillId="68" borderId="26" xfId="0" applyFont="1" applyFill="1" applyBorder="1" applyAlignment="1">
      <alignment horizontal="center" vertical="top"/>
    </xf>
    <xf numFmtId="168" fontId="159" fillId="68" borderId="34" xfId="294" applyNumberFormat="1" applyFont="1" applyFill="1" applyBorder="1" applyAlignment="1">
      <alignment horizontal="right" vertical="top"/>
    </xf>
    <xf numFmtId="0" fontId="145" fillId="67" borderId="34" xfId="888" applyFont="1" applyFill="1" applyBorder="1" applyAlignment="1">
      <alignment horizontal="center" vertical="center"/>
    </xf>
    <xf numFmtId="3" fontId="210" fillId="69" borderId="0" xfId="0" applyNumberFormat="1" applyFont="1" applyFill="1" applyAlignment="1">
      <alignment horizontal="left" wrapText="1" readingOrder="1"/>
    </xf>
    <xf numFmtId="173" fontId="212" fillId="0" borderId="0" xfId="0" applyFont="1"/>
    <xf numFmtId="170" fontId="136" fillId="0" borderId="0" xfId="521" applyNumberFormat="1" applyFont="1"/>
    <xf numFmtId="3" fontId="147" fillId="0" borderId="16" xfId="0" applyNumberFormat="1" applyFont="1" applyBorder="1"/>
    <xf numFmtId="168" fontId="135" fillId="0" borderId="12" xfId="294" applyNumberFormat="1" applyFont="1" applyFill="1" applyBorder="1" applyAlignment="1">
      <alignment horizontal="center" vertical="center"/>
    </xf>
    <xf numFmtId="168" fontId="139" fillId="0" borderId="23" xfId="0" applyNumberFormat="1" applyFont="1" applyBorder="1" applyAlignment="1">
      <alignment horizontal="center" vertical="center" wrapText="1"/>
    </xf>
    <xf numFmtId="168" fontId="27" fillId="0" borderId="12" xfId="294" applyNumberFormat="1" applyFont="1" applyFill="1" applyBorder="1" applyAlignment="1">
      <alignment horizontal="center" vertical="center"/>
    </xf>
    <xf numFmtId="168" fontId="85" fillId="0" borderId="23" xfId="0" applyNumberFormat="1" applyFont="1" applyBorder="1" applyAlignment="1">
      <alignment horizontal="center" vertical="center" wrapText="1"/>
    </xf>
    <xf numFmtId="168" fontId="125" fillId="67" borderId="12" xfId="0" applyNumberFormat="1" applyFont="1" applyFill="1" applyBorder="1" applyAlignment="1">
      <alignment horizontal="right" vertical="center" wrapText="1"/>
    </xf>
    <xf numFmtId="170" fontId="155" fillId="67" borderId="34" xfId="0" applyNumberFormat="1" applyFont="1" applyFill="1" applyBorder="1" applyAlignment="1">
      <alignment horizontal="right"/>
    </xf>
    <xf numFmtId="170" fontId="155" fillId="67" borderId="25" xfId="0" applyNumberFormat="1" applyFont="1" applyFill="1" applyBorder="1" applyAlignment="1">
      <alignment horizontal="right"/>
    </xf>
    <xf numFmtId="10" fontId="141" fillId="0" borderId="25" xfId="521" applyNumberFormat="1" applyFont="1" applyFill="1" applyBorder="1" applyAlignment="1">
      <alignment horizontal="center" vertical="center"/>
    </xf>
    <xf numFmtId="43" fontId="136" fillId="0" borderId="0" xfId="0" applyNumberFormat="1" applyFont="1" applyAlignment="1">
      <alignment horizontal="right"/>
    </xf>
    <xf numFmtId="170" fontId="161" fillId="25" borderId="23" xfId="0" applyNumberFormat="1" applyFont="1" applyFill="1" applyBorder="1" applyAlignment="1">
      <alignment horizontal="center" vertical="center"/>
    </xf>
    <xf numFmtId="0" fontId="85" fillId="25" borderId="32" xfId="0" applyNumberFormat="1" applyFont="1" applyFill="1" applyBorder="1" applyAlignment="1">
      <alignment horizontal="center"/>
    </xf>
    <xf numFmtId="0" fontId="139" fillId="25" borderId="32" xfId="0" applyNumberFormat="1" applyFont="1" applyFill="1" applyBorder="1" applyAlignment="1">
      <alignment horizontal="center"/>
    </xf>
    <xf numFmtId="168" fontId="27" fillId="25" borderId="12" xfId="294" applyNumberFormat="1" applyFont="1" applyFill="1" applyBorder="1" applyAlignment="1">
      <alignment horizontal="center" vertical="center"/>
    </xf>
    <xf numFmtId="168" fontId="85" fillId="25" borderId="23" xfId="0" applyNumberFormat="1" applyFont="1" applyFill="1" applyBorder="1" applyAlignment="1">
      <alignment horizontal="center" vertical="center" wrapText="1"/>
    </xf>
    <xf numFmtId="49" fontId="139" fillId="25" borderId="32" xfId="0" applyNumberFormat="1" applyFont="1" applyFill="1" applyBorder="1" applyAlignment="1">
      <alignment horizontal="center"/>
    </xf>
    <xf numFmtId="0" fontId="163" fillId="67" borderId="12" xfId="888" applyFont="1" applyFill="1" applyBorder="1" applyAlignment="1">
      <alignment horizontal="center" vertical="center"/>
    </xf>
    <xf numFmtId="49" fontId="163" fillId="67" borderId="12" xfId="888" applyNumberFormat="1" applyFont="1" applyFill="1" applyBorder="1" applyAlignment="1">
      <alignment horizontal="center" vertical="center"/>
    </xf>
    <xf numFmtId="0" fontId="161" fillId="0" borderId="0" xfId="888" applyFont="1" applyAlignment="1">
      <alignment horizontal="left" vertical="center"/>
    </xf>
    <xf numFmtId="170" fontId="132" fillId="25" borderId="34" xfId="365" applyNumberFormat="1" applyFont="1" applyFill="1" applyBorder="1" applyAlignment="1">
      <alignment horizontal="right" vertical="top"/>
    </xf>
    <xf numFmtId="43" fontId="132" fillId="25" borderId="25" xfId="365" applyNumberFormat="1" applyFont="1" applyFill="1" applyBorder="1" applyAlignment="1">
      <alignment horizontal="right" vertical="top"/>
    </xf>
    <xf numFmtId="10" fontId="161" fillId="0" borderId="23" xfId="359" applyNumberFormat="1" applyFont="1" applyBorder="1" applyAlignment="1">
      <alignment horizontal="center" vertical="center"/>
    </xf>
    <xf numFmtId="10" fontId="161" fillId="0" borderId="25" xfId="359" applyNumberFormat="1" applyFont="1" applyBorder="1" applyAlignment="1">
      <alignment horizontal="center" vertical="center"/>
    </xf>
    <xf numFmtId="49" fontId="145" fillId="67" borderId="12" xfId="888" applyNumberFormat="1" applyFont="1" applyFill="1" applyBorder="1" applyAlignment="1">
      <alignment horizontal="center" vertical="center" wrapText="1"/>
    </xf>
    <xf numFmtId="4" fontId="4" fillId="0" borderId="12" xfId="299" applyNumberFormat="1" applyFont="1" applyFill="1" applyBorder="1" applyAlignment="1">
      <alignment horizontal="center" vertical="center"/>
    </xf>
    <xf numFmtId="4" fontId="4" fillId="0" borderId="23" xfId="299" applyNumberFormat="1" applyFont="1" applyFill="1" applyBorder="1" applyAlignment="1">
      <alignment horizontal="center" vertical="center"/>
    </xf>
    <xf numFmtId="170" fontId="4" fillId="0" borderId="23" xfId="521" applyNumberFormat="1" applyFont="1" applyFill="1" applyBorder="1" applyAlignment="1">
      <alignment horizontal="center" vertical="top"/>
    </xf>
    <xf numFmtId="4" fontId="4" fillId="25" borderId="12" xfId="299" applyNumberFormat="1" applyFont="1" applyFill="1" applyBorder="1" applyAlignment="1">
      <alignment horizontal="center" vertical="center"/>
    </xf>
    <xf numFmtId="4" fontId="4" fillId="25" borderId="12" xfId="299" applyNumberFormat="1" applyFont="1" applyFill="1" applyBorder="1" applyAlignment="1">
      <alignment horizontal="center" vertical="top"/>
    </xf>
    <xf numFmtId="4" fontId="4" fillId="25" borderId="34" xfId="299" applyNumberFormat="1" applyFont="1" applyFill="1" applyBorder="1" applyAlignment="1">
      <alignment horizontal="center" vertical="top"/>
    </xf>
    <xf numFmtId="43" fontId="183" fillId="67" borderId="13" xfId="0" applyNumberFormat="1" applyFont="1" applyFill="1" applyBorder="1" applyAlignment="1">
      <alignment horizontal="center" vertical="center" wrapText="1"/>
    </xf>
    <xf numFmtId="43" fontId="183" fillId="67" borderId="14" xfId="0" applyNumberFormat="1" applyFont="1" applyFill="1" applyBorder="1" applyAlignment="1">
      <alignment horizontal="center" vertical="center" wrapText="1"/>
    </xf>
    <xf numFmtId="176" fontId="137" fillId="0" borderId="0" xfId="413" applyNumberFormat="1" applyFont="1"/>
    <xf numFmtId="41" fontId="102" fillId="0" borderId="0" xfId="2465" applyNumberFormat="1" applyFont="1"/>
    <xf numFmtId="173" fontId="0" fillId="0" borderId="0" xfId="0" applyAlignment="1">
      <alignment horizontal="center" vertical="center"/>
    </xf>
    <xf numFmtId="173" fontId="159" fillId="67" borderId="12" xfId="359" applyFont="1" applyFill="1" applyBorder="1" applyAlignment="1">
      <alignment horizontal="center" vertical="center" wrapText="1"/>
    </xf>
    <xf numFmtId="173" fontId="23" fillId="0" borderId="0" xfId="0" applyFont="1" applyAlignment="1">
      <alignment horizontal="center"/>
    </xf>
    <xf numFmtId="192" fontId="123" fillId="25" borderId="0" xfId="1018" applyNumberFormat="1" applyFont="1" applyFill="1" applyAlignment="1">
      <alignment horizontal="right" vertical="center" wrapText="1"/>
    </xf>
    <xf numFmtId="177" fontId="110" fillId="63" borderId="12" xfId="2465" applyNumberFormat="1" applyFont="1" applyFill="1" applyBorder="1" applyAlignment="1">
      <alignment horizontal="center" vertical="center" wrapText="1"/>
    </xf>
    <xf numFmtId="177" fontId="113" fillId="63" borderId="12" xfId="2465" applyNumberFormat="1" applyFont="1" applyFill="1" applyBorder="1" applyAlignment="1">
      <alignment horizontal="center" vertical="center" wrapText="1"/>
    </xf>
    <xf numFmtId="173" fontId="209" fillId="73" borderId="12" xfId="0" applyFont="1" applyFill="1" applyBorder="1"/>
    <xf numFmtId="173" fontId="140" fillId="67" borderId="14" xfId="0" applyFont="1" applyFill="1" applyBorder="1" applyAlignment="1">
      <alignment horizontal="center" vertical="center"/>
    </xf>
    <xf numFmtId="12" fontId="141" fillId="74" borderId="32" xfId="0" applyNumberFormat="1" applyFont="1" applyFill="1" applyBorder="1" applyAlignment="1">
      <alignment horizontal="left" vertical="center"/>
    </xf>
    <xf numFmtId="172" fontId="144" fillId="74" borderId="23" xfId="294" applyNumberFormat="1" applyFont="1" applyFill="1" applyBorder="1" applyAlignment="1">
      <alignment horizontal="center" vertical="center"/>
    </xf>
    <xf numFmtId="12" fontId="141" fillId="74" borderId="26" xfId="0" applyNumberFormat="1" applyFont="1" applyFill="1" applyBorder="1" applyAlignment="1">
      <alignment horizontal="left" vertical="center"/>
    </xf>
    <xf numFmtId="172" fontId="141" fillId="74" borderId="25" xfId="294" applyNumberFormat="1" applyFont="1" applyFill="1" applyBorder="1" applyAlignment="1">
      <alignment horizontal="center" vertical="center"/>
    </xf>
    <xf numFmtId="168" fontId="144" fillId="25" borderId="12" xfId="294" applyNumberFormat="1" applyFont="1" applyFill="1" applyBorder="1" applyAlignment="1">
      <alignment horizontal="left" vertical="center"/>
    </xf>
    <xf numFmtId="168" fontId="144" fillId="25" borderId="12" xfId="294" applyNumberFormat="1" applyFont="1" applyFill="1" applyBorder="1" applyAlignment="1">
      <alignment horizontal="center" vertical="center"/>
    </xf>
    <xf numFmtId="168" fontId="141" fillId="25" borderId="34" xfId="294" applyNumberFormat="1" applyFont="1" applyFill="1" applyBorder="1" applyAlignment="1">
      <alignment horizontal="left" vertical="center"/>
    </xf>
    <xf numFmtId="168" fontId="141" fillId="25" borderId="34" xfId="294" applyNumberFormat="1" applyFont="1" applyFill="1" applyBorder="1" applyAlignment="1">
      <alignment horizontal="center" vertical="center"/>
    </xf>
    <xf numFmtId="168" fontId="141" fillId="25" borderId="0" xfId="294" applyNumberFormat="1" applyFont="1" applyFill="1" applyBorder="1" applyAlignment="1">
      <alignment horizontal="left" vertical="center"/>
    </xf>
    <xf numFmtId="168" fontId="140" fillId="67" borderId="13" xfId="0" applyNumberFormat="1" applyFont="1" applyFill="1" applyBorder="1" applyAlignment="1">
      <alignment horizontal="center" vertical="center"/>
    </xf>
    <xf numFmtId="12" fontId="141" fillId="74" borderId="32" xfId="0" applyNumberFormat="1" applyFont="1" applyFill="1" applyBorder="1" applyAlignment="1">
      <alignment horizontal="center" vertical="center"/>
    </xf>
    <xf numFmtId="173" fontId="0" fillId="67" borderId="0" xfId="0" applyFill="1" applyAlignment="1">
      <alignment horizontal="center" vertical="center"/>
    </xf>
    <xf numFmtId="168" fontId="144" fillId="25" borderId="0" xfId="294" applyNumberFormat="1" applyFont="1" applyFill="1" applyBorder="1" applyAlignment="1">
      <alignment horizontal="left" vertical="center"/>
    </xf>
    <xf numFmtId="12" fontId="141" fillId="74" borderId="26" xfId="0" applyNumberFormat="1" applyFont="1" applyFill="1" applyBorder="1" applyAlignment="1">
      <alignment horizontal="center" vertical="center"/>
    </xf>
    <xf numFmtId="0" fontId="161" fillId="0" borderId="12" xfId="888" applyFont="1" applyBorder="1" applyAlignment="1">
      <alignment horizontal="left" vertical="center"/>
    </xf>
    <xf numFmtId="0" fontId="145" fillId="67" borderId="12" xfId="888" applyFont="1" applyFill="1" applyBorder="1" applyAlignment="1">
      <alignment horizontal="center" vertical="center"/>
    </xf>
    <xf numFmtId="0" fontId="146" fillId="0" borderId="0" xfId="888" applyFont="1" applyAlignment="1">
      <alignment horizontal="center"/>
    </xf>
    <xf numFmtId="49" fontId="145" fillId="67" borderId="32" xfId="888" applyNumberFormat="1" applyFont="1" applyFill="1" applyBorder="1" applyAlignment="1">
      <alignment horizontal="center" vertical="center" wrapText="1"/>
    </xf>
    <xf numFmtId="0" fontId="2" fillId="0" borderId="0" xfId="888" applyFont="1" applyAlignment="1">
      <alignment vertical="center"/>
    </xf>
    <xf numFmtId="0" fontId="3" fillId="0" borderId="0" xfId="888" applyFont="1" applyAlignment="1">
      <alignment vertical="center"/>
    </xf>
    <xf numFmtId="41" fontId="2" fillId="0" borderId="0" xfId="888" applyNumberFormat="1" applyFont="1" applyAlignment="1">
      <alignment vertical="center"/>
    </xf>
    <xf numFmtId="0" fontId="3" fillId="0" borderId="12" xfId="888" applyFont="1" applyBorder="1" applyAlignment="1">
      <alignment horizontal="left" vertical="center"/>
    </xf>
    <xf numFmtId="41" fontId="37" fillId="25" borderId="12" xfId="888" applyNumberFormat="1" applyFont="1" applyFill="1" applyBorder="1" applyAlignment="1">
      <alignment vertical="center"/>
    </xf>
    <xf numFmtId="41" fontId="3" fillId="25" borderId="12" xfId="888" applyNumberFormat="1" applyFont="1" applyFill="1" applyBorder="1" applyAlignment="1">
      <alignment vertical="center"/>
    </xf>
    <xf numFmtId="41" fontId="132" fillId="25" borderId="12" xfId="296" applyNumberFormat="1" applyFont="1" applyFill="1" applyBorder="1" applyAlignment="1">
      <alignment horizontal="center" vertical="top"/>
    </xf>
    <xf numFmtId="41" fontId="214" fillId="25" borderId="12" xfId="296" applyNumberFormat="1" applyFont="1" applyFill="1" applyBorder="1" applyAlignment="1">
      <alignment horizontal="center" vertical="top"/>
    </xf>
    <xf numFmtId="173" fontId="151" fillId="0" borderId="0" xfId="0" applyFont="1" applyAlignment="1">
      <alignment vertical="center"/>
    </xf>
    <xf numFmtId="173" fontId="153" fillId="0" borderId="0" xfId="0" applyFont="1" applyAlignment="1">
      <alignment horizontal="center" vertical="center" wrapText="1"/>
    </xf>
    <xf numFmtId="43" fontId="37" fillId="0" borderId="0" xfId="0" applyNumberFormat="1" applyFont="1"/>
    <xf numFmtId="41" fontId="27" fillId="25" borderId="12" xfId="294" applyNumberFormat="1" applyFont="1" applyFill="1" applyBorder="1" applyAlignment="1">
      <alignment horizontal="right"/>
    </xf>
    <xf numFmtId="41" fontId="215" fillId="25" borderId="12" xfId="294" applyNumberFormat="1" applyFont="1" applyFill="1" applyBorder="1" applyAlignment="1">
      <alignment horizontal="right"/>
    </xf>
    <xf numFmtId="41" fontId="125" fillId="68" borderId="12" xfId="294" applyNumberFormat="1" applyFont="1" applyFill="1" applyBorder="1" applyAlignment="1">
      <alignment horizontal="right"/>
    </xf>
    <xf numFmtId="41" fontId="152" fillId="0" borderId="0" xfId="0" applyNumberFormat="1" applyFont="1" applyAlignment="1">
      <alignment horizontal="center"/>
    </xf>
    <xf numFmtId="170" fontId="152" fillId="0" borderId="0" xfId="521" applyNumberFormat="1" applyFont="1" applyAlignment="1">
      <alignment horizontal="center"/>
    </xf>
    <xf numFmtId="41" fontId="127" fillId="0" borderId="0" xfId="0" applyNumberFormat="1" applyFont="1" applyAlignment="1">
      <alignment horizontal="center" vertical="center"/>
    </xf>
    <xf numFmtId="170" fontId="127" fillId="0" borderId="0" xfId="521" applyNumberFormat="1" applyFont="1" applyAlignment="1">
      <alignment horizontal="center" vertical="center"/>
    </xf>
    <xf numFmtId="41" fontId="152" fillId="0" borderId="0" xfId="0" applyNumberFormat="1" applyFont="1" applyAlignment="1">
      <alignment horizontal="center" vertical="center"/>
    </xf>
    <xf numFmtId="173" fontId="152" fillId="0" borderId="0" xfId="0" applyFont="1" applyAlignment="1">
      <alignment horizontal="center" vertical="center"/>
    </xf>
    <xf numFmtId="170" fontId="152" fillId="0" borderId="0" xfId="521" applyNumberFormat="1" applyFont="1" applyAlignment="1">
      <alignment horizontal="center" vertical="center"/>
    </xf>
    <xf numFmtId="43" fontId="216" fillId="0" borderId="0" xfId="0" applyNumberFormat="1" applyFont="1"/>
    <xf numFmtId="173" fontId="216" fillId="0" borderId="0" xfId="0" applyFont="1"/>
    <xf numFmtId="173" fontId="127" fillId="67" borderId="0" xfId="0" applyFont="1" applyFill="1" applyAlignment="1">
      <alignment horizontal="center" vertical="center"/>
    </xf>
    <xf numFmtId="173" fontId="125" fillId="67" borderId="12" xfId="0" applyFont="1" applyFill="1" applyBorder="1" applyAlignment="1">
      <alignment horizontal="center" vertical="center"/>
    </xf>
    <xf numFmtId="0" fontId="125" fillId="67" borderId="12" xfId="0" applyNumberFormat="1" applyFont="1" applyFill="1" applyBorder="1" applyAlignment="1">
      <alignment horizontal="center" vertical="center"/>
    </xf>
    <xf numFmtId="170" fontId="125" fillId="67" borderId="12" xfId="521" applyNumberFormat="1" applyFont="1" applyFill="1" applyBorder="1" applyAlignment="1">
      <alignment horizontal="center" vertical="center" wrapText="1"/>
    </xf>
    <xf numFmtId="49" fontId="85" fillId="25" borderId="12" xfId="0" applyNumberFormat="1" applyFont="1" applyFill="1" applyBorder="1" applyAlignment="1">
      <alignment horizontal="center" vertical="center"/>
    </xf>
    <xf numFmtId="49" fontId="85" fillId="25" borderId="12" xfId="0" applyNumberFormat="1" applyFont="1" applyFill="1" applyBorder="1" applyAlignment="1">
      <alignment horizontal="left"/>
    </xf>
    <xf numFmtId="170" fontId="85" fillId="25" borderId="12" xfId="521" applyNumberFormat="1" applyFont="1" applyFill="1" applyBorder="1" applyAlignment="1">
      <alignment horizontal="right"/>
    </xf>
    <xf numFmtId="49" fontId="125" fillId="68" borderId="12" xfId="0" applyNumberFormat="1" applyFont="1" applyFill="1" applyBorder="1" applyAlignment="1">
      <alignment horizontal="center" vertical="center"/>
    </xf>
    <xf numFmtId="49" fontId="125" fillId="68" borderId="12" xfId="0" applyNumberFormat="1" applyFont="1" applyFill="1" applyBorder="1" applyAlignment="1">
      <alignment horizontal="center"/>
    </xf>
    <xf numFmtId="170" fontId="125" fillId="68" borderId="12" xfId="521" applyNumberFormat="1" applyFont="1" applyFill="1" applyBorder="1" applyAlignment="1">
      <alignment horizontal="right"/>
    </xf>
    <xf numFmtId="9" fontId="109" fillId="59" borderId="12" xfId="521" applyFont="1" applyFill="1" applyBorder="1" applyAlignment="1">
      <alignment horizontal="center" vertical="center" wrapText="1"/>
    </xf>
    <xf numFmtId="43" fontId="218" fillId="0" borderId="0" xfId="0" applyNumberFormat="1" applyFont="1" applyAlignment="1">
      <alignment horizontal="center" vertical="center" wrapText="1"/>
    </xf>
    <xf numFmtId="43" fontId="218" fillId="0" borderId="0" xfId="0" applyNumberFormat="1" applyFont="1" applyAlignment="1">
      <alignment horizontal="center"/>
    </xf>
    <xf numFmtId="175" fontId="216" fillId="0" borderId="0" xfId="0" applyNumberFormat="1" applyFont="1"/>
    <xf numFmtId="196" fontId="218" fillId="0" borderId="0" xfId="0" applyNumberFormat="1" applyFont="1" applyAlignment="1">
      <alignment horizontal="center" vertical="center" wrapText="1"/>
    </xf>
    <xf numFmtId="196" fontId="216" fillId="0" borderId="0" xfId="0" applyNumberFormat="1" applyFont="1"/>
    <xf numFmtId="1" fontId="216" fillId="0" borderId="0" xfId="294" applyNumberFormat="1" applyFont="1"/>
    <xf numFmtId="196" fontId="218" fillId="0" borderId="0" xfId="0" applyNumberFormat="1" applyFont="1"/>
    <xf numFmtId="41" fontId="218" fillId="0" borderId="0" xfId="294" applyNumberFormat="1" applyFont="1"/>
    <xf numFmtId="173" fontId="27" fillId="0" borderId="0" xfId="0" applyFont="1" applyAlignment="1">
      <alignment horizontal="justify" vertical="justify" wrapText="1"/>
    </xf>
    <xf numFmtId="3" fontId="206" fillId="0" borderId="12" xfId="0" applyNumberFormat="1" applyFont="1" applyBorder="1" applyAlignment="1">
      <alignment horizontal="center" vertical="center"/>
    </xf>
    <xf numFmtId="170" fontId="206" fillId="0" borderId="12" xfId="521" applyNumberFormat="1" applyFont="1" applyFill="1" applyBorder="1" applyAlignment="1" applyProtection="1">
      <alignment horizontal="center" vertical="center"/>
    </xf>
    <xf numFmtId="3" fontId="204" fillId="0" borderId="12" xfId="0" applyNumberFormat="1" applyFont="1" applyBorder="1" applyAlignment="1">
      <alignment horizontal="center" vertical="center"/>
    </xf>
    <xf numFmtId="170" fontId="206" fillId="0" borderId="12" xfId="0" applyNumberFormat="1" applyFont="1" applyBorder="1" applyAlignment="1">
      <alignment horizontal="center" vertical="center"/>
    </xf>
    <xf numFmtId="170" fontId="206" fillId="0" borderId="23" xfId="0" applyNumberFormat="1" applyFont="1" applyBorder="1" applyAlignment="1">
      <alignment horizontal="center" vertical="center"/>
    </xf>
    <xf numFmtId="43" fontId="167" fillId="0" borderId="0" xfId="0" applyNumberFormat="1" applyFont="1" applyAlignment="1">
      <alignment vertical="center"/>
    </xf>
    <xf numFmtId="170" fontId="167" fillId="0" borderId="0" xfId="521" applyNumberFormat="1" applyFont="1" applyAlignment="1">
      <alignment vertical="center"/>
    </xf>
    <xf numFmtId="173" fontId="167" fillId="0" borderId="0" xfId="0" applyFont="1" applyAlignment="1">
      <alignment vertical="center"/>
    </xf>
    <xf numFmtId="168" fontId="219" fillId="25" borderId="0" xfId="0" applyNumberFormat="1" applyFont="1" applyFill="1" applyAlignment="1">
      <alignment horizontal="right" vertical="center"/>
    </xf>
    <xf numFmtId="173" fontId="207" fillId="0" borderId="0" xfId="0" applyFont="1" applyAlignment="1">
      <alignment vertical="center"/>
    </xf>
    <xf numFmtId="43" fontId="207" fillId="24" borderId="12" xfId="0" applyNumberFormat="1" applyFont="1" applyFill="1" applyBorder="1" applyAlignment="1">
      <alignment horizontal="center" vertical="center" wrapText="1"/>
    </xf>
    <xf numFmtId="3" fontId="219" fillId="25" borderId="0" xfId="0" applyNumberFormat="1" applyFont="1" applyFill="1" applyAlignment="1">
      <alignment vertical="center"/>
    </xf>
    <xf numFmtId="43" fontId="207" fillId="24" borderId="12" xfId="0" applyNumberFormat="1" applyFont="1" applyFill="1" applyBorder="1" applyAlignment="1">
      <alignment horizontal="center" vertical="center"/>
    </xf>
    <xf numFmtId="3" fontId="219" fillId="0" borderId="12" xfId="0" applyNumberFormat="1" applyFont="1" applyBorder="1" applyAlignment="1">
      <alignment vertical="center"/>
    </xf>
    <xf numFmtId="173" fontId="219" fillId="0" borderId="0" xfId="0" applyFont="1" applyAlignment="1">
      <alignment vertical="center"/>
    </xf>
    <xf numFmtId="182" fontId="167" fillId="0" borderId="0" xfId="0" applyNumberFormat="1" applyFont="1" applyAlignment="1">
      <alignment vertical="center"/>
    </xf>
    <xf numFmtId="43" fontId="167" fillId="0" borderId="0" xfId="0" applyNumberFormat="1" applyFont="1"/>
    <xf numFmtId="173" fontId="219" fillId="0" borderId="0" xfId="0" applyFont="1"/>
    <xf numFmtId="43" fontId="207" fillId="24" borderId="12" xfId="0" applyNumberFormat="1" applyFont="1" applyFill="1" applyBorder="1" applyAlignment="1">
      <alignment horizontal="center"/>
    </xf>
    <xf numFmtId="168" fontId="207" fillId="24" borderId="12" xfId="0" applyNumberFormat="1" applyFont="1" applyFill="1" applyBorder="1"/>
    <xf numFmtId="43" fontId="126" fillId="67" borderId="16" xfId="0" applyNumberFormat="1" applyFont="1" applyFill="1" applyBorder="1" applyAlignment="1">
      <alignment horizontal="center" vertical="center" wrapText="1"/>
    </xf>
    <xf numFmtId="43" fontId="126" fillId="67" borderId="13" xfId="0" applyNumberFormat="1" applyFont="1" applyFill="1" applyBorder="1" applyAlignment="1">
      <alignment horizontal="center" vertical="center" wrapText="1"/>
    </xf>
    <xf numFmtId="43" fontId="126" fillId="67" borderId="14" xfId="0" applyNumberFormat="1" applyFont="1" applyFill="1" applyBorder="1" applyAlignment="1">
      <alignment horizontal="center" vertical="center" wrapText="1"/>
    </xf>
    <xf numFmtId="173" fontId="119" fillId="67" borderId="16" xfId="0" applyFont="1" applyFill="1" applyBorder="1" applyAlignment="1">
      <alignment horizontal="center" vertical="center" wrapText="1"/>
    </xf>
    <xf numFmtId="173" fontId="119" fillId="67" borderId="13" xfId="0" applyFont="1" applyFill="1" applyBorder="1" applyAlignment="1">
      <alignment horizontal="center" vertical="center" wrapText="1"/>
    </xf>
    <xf numFmtId="173" fontId="119" fillId="67" borderId="16" xfId="0" applyFont="1" applyFill="1" applyBorder="1" applyAlignment="1">
      <alignment horizontal="left" vertical="center" wrapText="1"/>
    </xf>
    <xf numFmtId="168" fontId="4" fillId="0" borderId="12" xfId="294" applyNumberFormat="1" applyFont="1" applyFill="1" applyBorder="1"/>
    <xf numFmtId="170" fontId="4" fillId="0" borderId="12" xfId="521" applyNumberFormat="1" applyFont="1" applyFill="1" applyBorder="1"/>
    <xf numFmtId="173" fontId="119" fillId="67" borderId="17" xfId="0" applyFont="1" applyFill="1" applyBorder="1" applyAlignment="1">
      <alignment horizontal="left" vertical="center" wrapText="1"/>
    </xf>
    <xf numFmtId="168" fontId="4" fillId="0" borderId="34" xfId="294" applyNumberFormat="1" applyFont="1" applyFill="1" applyBorder="1"/>
    <xf numFmtId="9" fontId="119" fillId="67" borderId="34" xfId="521" applyFont="1" applyFill="1" applyBorder="1" applyAlignment="1">
      <alignment vertical="center"/>
    </xf>
    <xf numFmtId="173" fontId="132" fillId="25" borderId="0" xfId="0" applyFont="1" applyFill="1" applyAlignment="1">
      <alignment horizontal="left" vertical="center" wrapText="1"/>
    </xf>
    <xf numFmtId="173" fontId="0" fillId="27" borderId="0" xfId="0" applyFill="1"/>
    <xf numFmtId="173" fontId="40" fillId="27" borderId="0" xfId="0" applyFont="1" applyFill="1"/>
    <xf numFmtId="173" fontId="49" fillId="27" borderId="0" xfId="0" applyFont="1" applyFill="1" applyAlignment="1">
      <alignment horizontal="center"/>
    </xf>
    <xf numFmtId="173" fontId="42" fillId="27" borderId="0" xfId="0" applyFont="1" applyFill="1" applyAlignment="1">
      <alignment horizontal="center" vertical="top"/>
    </xf>
    <xf numFmtId="173" fontId="35" fillId="0" borderId="0" xfId="0" applyFont="1" applyAlignment="1">
      <alignment horizontal="left" vertical="center" wrapText="1" readingOrder="1"/>
    </xf>
    <xf numFmtId="173" fontId="57" fillId="25" borderId="0" xfId="421" applyFont="1" applyFill="1" applyAlignment="1">
      <alignment horizontal="left" vertical="top" wrapText="1"/>
    </xf>
    <xf numFmtId="173" fontId="42" fillId="0" borderId="0" xfId="603" applyFont="1" applyAlignment="1">
      <alignment horizontal="left" vertical="top" wrapText="1"/>
    </xf>
    <xf numFmtId="43" fontId="225" fillId="0" borderId="0" xfId="0" applyNumberFormat="1" applyFont="1"/>
    <xf numFmtId="173" fontId="225" fillId="0" borderId="0" xfId="0" applyFont="1"/>
    <xf numFmtId="173" fontId="54" fillId="25" borderId="0" xfId="0" applyFont="1" applyFill="1" applyAlignment="1">
      <alignment horizontal="center" vertical="center" wrapText="1"/>
    </xf>
    <xf numFmtId="173" fontId="42" fillId="25" borderId="0" xfId="0" applyFont="1" applyFill="1" applyAlignment="1">
      <alignment horizontal="center"/>
    </xf>
    <xf numFmtId="49" fontId="153" fillId="25" borderId="32" xfId="365" applyNumberFormat="1" applyFont="1" applyFill="1" applyBorder="1" applyAlignment="1">
      <alignment horizontal="center" vertical="top"/>
    </xf>
    <xf numFmtId="43" fontId="48" fillId="25" borderId="0" xfId="365" applyNumberFormat="1" applyFont="1" applyFill="1" applyAlignment="1">
      <alignment horizontal="right" vertical="top"/>
    </xf>
    <xf numFmtId="17" fontId="170" fillId="25" borderId="32" xfId="0" applyNumberFormat="1" applyFont="1" applyFill="1" applyBorder="1" applyAlignment="1">
      <alignment horizontal="center" vertical="center"/>
    </xf>
    <xf numFmtId="3" fontId="171" fillId="25" borderId="12" xfId="299" applyNumberFormat="1" applyFont="1" applyFill="1" applyBorder="1" applyAlignment="1">
      <alignment horizontal="center" vertical="center"/>
    </xf>
    <xf numFmtId="3" fontId="170" fillId="25" borderId="12" xfId="299" applyNumberFormat="1" applyFont="1" applyFill="1" applyBorder="1" applyAlignment="1">
      <alignment horizontal="center" vertical="center"/>
    </xf>
    <xf numFmtId="3" fontId="170" fillId="25" borderId="23" xfId="299" applyNumberFormat="1" applyFont="1" applyFill="1" applyBorder="1" applyAlignment="1">
      <alignment horizontal="center" vertical="center"/>
    </xf>
    <xf numFmtId="3" fontId="171" fillId="25" borderId="34" xfId="299" applyNumberFormat="1" applyFont="1" applyFill="1" applyBorder="1" applyAlignment="1">
      <alignment horizontal="center" vertical="center"/>
    </xf>
    <xf numFmtId="43" fontId="219" fillId="25" borderId="0" xfId="0" applyNumberFormat="1" applyFont="1" applyFill="1"/>
    <xf numFmtId="173" fontId="219" fillId="25" borderId="0" xfId="0" applyFont="1" applyFill="1"/>
    <xf numFmtId="43" fontId="219" fillId="25" borderId="0" xfId="0" applyNumberFormat="1" applyFont="1" applyFill="1" applyAlignment="1">
      <alignment vertical="center"/>
    </xf>
    <xf numFmtId="170" fontId="219" fillId="25" borderId="0" xfId="521" applyNumberFormat="1" applyFont="1" applyFill="1" applyAlignment="1">
      <alignment vertical="center"/>
    </xf>
    <xf numFmtId="173" fontId="219" fillId="25" borderId="0" xfId="0" applyFont="1" applyFill="1" applyAlignment="1">
      <alignment vertical="center"/>
    </xf>
    <xf numFmtId="43" fontId="37" fillId="25" borderId="0" xfId="0" applyNumberFormat="1" applyFont="1" applyFill="1"/>
    <xf numFmtId="173" fontId="216" fillId="25" borderId="0" xfId="0" applyFont="1" applyFill="1"/>
    <xf numFmtId="43" fontId="216" fillId="25" borderId="0" xfId="0" applyNumberFormat="1" applyFont="1" applyFill="1"/>
    <xf numFmtId="43" fontId="218" fillId="25" borderId="0" xfId="0" applyNumberFormat="1" applyFont="1" applyFill="1" applyAlignment="1">
      <alignment horizontal="center" vertical="center" wrapText="1"/>
    </xf>
    <xf numFmtId="173" fontId="153" fillId="25" borderId="0" xfId="0" applyFont="1" applyFill="1" applyAlignment="1">
      <alignment horizontal="center" vertical="center" wrapText="1"/>
    </xf>
    <xf numFmtId="173" fontId="4" fillId="25" borderId="0" xfId="0" applyFont="1" applyFill="1"/>
    <xf numFmtId="173" fontId="4" fillId="25" borderId="0" xfId="0" applyFont="1" applyFill="1" applyAlignment="1">
      <alignment vertical="center"/>
    </xf>
    <xf numFmtId="173" fontId="84" fillId="25" borderId="16" xfId="0" applyFont="1" applyFill="1" applyBorder="1" applyAlignment="1">
      <alignment horizontal="left" vertical="center" wrapText="1"/>
    </xf>
    <xf numFmtId="168" fontId="4" fillId="25" borderId="12" xfId="294" applyNumberFormat="1" applyFont="1" applyFill="1" applyBorder="1"/>
    <xf numFmtId="170" fontId="4" fillId="25" borderId="12" xfId="521" applyNumberFormat="1" applyFont="1" applyFill="1" applyBorder="1"/>
    <xf numFmtId="173" fontId="84" fillId="25" borderId="17" xfId="0" applyFont="1" applyFill="1" applyBorder="1" applyAlignment="1">
      <alignment horizontal="left" vertical="center" wrapText="1"/>
    </xf>
    <xf numFmtId="168" fontId="4" fillId="25" borderId="34" xfId="294" applyNumberFormat="1" applyFont="1" applyFill="1" applyBorder="1"/>
    <xf numFmtId="168" fontId="119" fillId="67" borderId="34" xfId="294" applyNumberFormat="1" applyFont="1" applyFill="1" applyBorder="1" applyAlignment="1">
      <alignment horizontal="center" vertical="center"/>
    </xf>
    <xf numFmtId="43" fontId="159" fillId="67" borderId="14" xfId="0" applyNumberFormat="1" applyFont="1" applyFill="1" applyBorder="1" applyAlignment="1">
      <alignment horizontal="center" vertical="center" wrapText="1"/>
    </xf>
    <xf numFmtId="17" fontId="150" fillId="68" borderId="16" xfId="0" applyNumberFormat="1" applyFont="1" applyFill="1" applyBorder="1" applyAlignment="1">
      <alignment horizontal="center" vertical="center" wrapText="1"/>
    </xf>
    <xf numFmtId="173" fontId="150" fillId="68" borderId="13" xfId="0" applyFont="1" applyFill="1" applyBorder="1" applyAlignment="1">
      <alignment horizontal="center" vertical="center" wrapText="1"/>
    </xf>
    <xf numFmtId="173" fontId="150" fillId="68" borderId="14" xfId="0" applyFont="1" applyFill="1" applyBorder="1" applyAlignment="1">
      <alignment horizontal="center" vertical="center" wrapText="1"/>
    </xf>
    <xf numFmtId="173" fontId="150" fillId="68" borderId="14" xfId="0" applyFont="1" applyFill="1" applyBorder="1" applyAlignment="1">
      <alignment horizontal="center" vertical="center"/>
    </xf>
    <xf numFmtId="173" fontId="204" fillId="25" borderId="0" xfId="0" applyFont="1" applyFill="1" applyAlignment="1">
      <alignment horizontal="justify" vertical="center" wrapText="1"/>
    </xf>
    <xf numFmtId="43" fontId="224" fillId="68" borderId="16" xfId="0" applyNumberFormat="1" applyFont="1" applyFill="1" applyBorder="1" applyAlignment="1">
      <alignment horizontal="center" vertical="center" wrapText="1"/>
    </xf>
    <xf numFmtId="43" fontId="224" fillId="68" borderId="13" xfId="0" applyNumberFormat="1" applyFont="1" applyFill="1" applyBorder="1" applyAlignment="1">
      <alignment horizontal="center" vertical="center" wrapText="1"/>
    </xf>
    <xf numFmtId="43" fontId="224" fillId="68" borderId="14" xfId="0" applyNumberFormat="1" applyFont="1" applyFill="1" applyBorder="1" applyAlignment="1">
      <alignment horizontal="center" vertical="center" wrapText="1"/>
    </xf>
    <xf numFmtId="3" fontId="208" fillId="25" borderId="12" xfId="0" applyNumberFormat="1" applyFont="1" applyFill="1" applyBorder="1" applyAlignment="1">
      <alignment horizontal="center" vertical="center"/>
    </xf>
    <xf numFmtId="170" fontId="208" fillId="25" borderId="12" xfId="521" applyNumberFormat="1" applyFont="1" applyFill="1" applyBorder="1" applyAlignment="1" applyProtection="1">
      <alignment horizontal="center" vertical="center"/>
    </xf>
    <xf numFmtId="3" fontId="221" fillId="25" borderId="12" xfId="0" applyNumberFormat="1" applyFont="1" applyFill="1" applyBorder="1" applyAlignment="1">
      <alignment horizontal="center" vertical="center"/>
    </xf>
    <xf numFmtId="170" fontId="208" fillId="25" borderId="12" xfId="0" applyNumberFormat="1" applyFont="1" applyFill="1" applyBorder="1" applyAlignment="1">
      <alignment horizontal="center" vertical="center"/>
    </xf>
    <xf numFmtId="170" fontId="208" fillId="25" borderId="23" xfId="0" applyNumberFormat="1" applyFont="1" applyFill="1" applyBorder="1" applyAlignment="1">
      <alignment horizontal="center" vertical="center"/>
    </xf>
    <xf numFmtId="168" fontId="153" fillId="0" borderId="32" xfId="0" applyNumberFormat="1" applyFont="1" applyBorder="1" applyAlignment="1">
      <alignment vertical="center"/>
    </xf>
    <xf numFmtId="173" fontId="153" fillId="0" borderId="26" xfId="0" applyFont="1" applyBorder="1" applyAlignment="1">
      <alignment vertical="center"/>
    </xf>
    <xf numFmtId="193" fontId="127" fillId="0" borderId="0" xfId="0" applyNumberFormat="1" applyFont="1" applyAlignment="1">
      <alignment vertical="center"/>
    </xf>
    <xf numFmtId="173" fontId="159" fillId="67" borderId="12" xfId="307" applyNumberFormat="1" applyFont="1" applyFill="1" applyBorder="1" applyAlignment="1">
      <alignment horizontal="center" vertical="center" wrapText="1"/>
    </xf>
    <xf numFmtId="49" fontId="159" fillId="67" borderId="12" xfId="307" applyNumberFormat="1" applyFont="1" applyFill="1" applyBorder="1" applyAlignment="1">
      <alignment horizontal="center" vertical="center" wrapText="1"/>
    </xf>
    <xf numFmtId="43" fontId="153" fillId="0" borderId="12" xfId="307" applyFont="1" applyFill="1" applyBorder="1" applyAlignment="1">
      <alignment horizontal="left" vertical="center" wrapText="1"/>
    </xf>
    <xf numFmtId="43" fontId="132" fillId="0" borderId="12" xfId="307" applyFont="1" applyFill="1" applyBorder="1" applyAlignment="1">
      <alignment horizontal="center" vertical="center" wrapText="1"/>
    </xf>
    <xf numFmtId="43" fontId="153" fillId="0" borderId="12" xfId="307" applyFont="1" applyFill="1" applyBorder="1" applyAlignment="1">
      <alignment horizontal="center" vertical="center"/>
    </xf>
    <xf numFmtId="43" fontId="159" fillId="67" borderId="12" xfId="0" applyNumberFormat="1" applyFont="1" applyFill="1" applyBorder="1" applyAlignment="1">
      <alignment vertical="center"/>
    </xf>
    <xf numFmtId="43" fontId="159" fillId="67" borderId="12" xfId="0" applyNumberFormat="1" applyFont="1" applyFill="1" applyBorder="1" applyAlignment="1">
      <alignment horizontal="center" vertical="center"/>
    </xf>
    <xf numFmtId="173" fontId="125" fillId="67" borderId="11" xfId="362" applyFont="1" applyFill="1" applyBorder="1" applyAlignment="1">
      <alignment horizontal="center" vertical="center"/>
    </xf>
    <xf numFmtId="173" fontId="125" fillId="67" borderId="13" xfId="362" applyFont="1" applyFill="1" applyBorder="1" applyAlignment="1">
      <alignment horizontal="center" vertical="center"/>
    </xf>
    <xf numFmtId="173" fontId="125" fillId="67" borderId="14" xfId="362" applyFont="1" applyFill="1" applyBorder="1" applyAlignment="1">
      <alignment horizontal="center" vertical="center"/>
    </xf>
    <xf numFmtId="43" fontId="27" fillId="25" borderId="12" xfId="294" applyFont="1" applyFill="1" applyBorder="1" applyAlignment="1">
      <alignment vertical="center"/>
    </xf>
    <xf numFmtId="173" fontId="85" fillId="0" borderId="12" xfId="362" applyFont="1" applyBorder="1" applyAlignment="1">
      <alignment horizontal="left" vertical="center" wrapText="1"/>
    </xf>
    <xf numFmtId="173" fontId="85" fillId="0" borderId="34" xfId="362" applyFont="1" applyBorder="1" applyAlignment="1">
      <alignment horizontal="left" vertical="center"/>
    </xf>
    <xf numFmtId="43" fontId="85" fillId="0" borderId="34" xfId="362" applyNumberFormat="1" applyFont="1" applyBorder="1" applyAlignment="1">
      <alignment horizontal="center" vertical="center"/>
    </xf>
    <xf numFmtId="170" fontId="85" fillId="0" borderId="34" xfId="362" applyNumberFormat="1" applyFont="1" applyBorder="1" applyAlignment="1">
      <alignment horizontal="center" vertical="center"/>
    </xf>
    <xf numFmtId="173" fontId="85" fillId="0" borderId="0" xfId="362" applyFont="1" applyAlignment="1">
      <alignment horizontal="left" vertical="center"/>
    </xf>
    <xf numFmtId="173" fontId="27" fillId="0" borderId="0" xfId="362" applyFont="1" applyAlignment="1">
      <alignment vertical="center"/>
    </xf>
    <xf numFmtId="10" fontId="85" fillId="0" borderId="0" xfId="362" applyNumberFormat="1" applyFont="1" applyAlignment="1">
      <alignment horizontal="center" vertical="center"/>
    </xf>
    <xf numFmtId="173" fontId="172" fillId="0" borderId="0" xfId="413" applyFont="1" applyAlignment="1">
      <alignment horizontal="justify"/>
    </xf>
    <xf numFmtId="173" fontId="137" fillId="0" borderId="0" xfId="413" applyFont="1" applyAlignment="1">
      <alignment horizontal="justify"/>
    </xf>
    <xf numFmtId="173" fontId="127" fillId="0" borderId="0" xfId="362" applyFont="1" applyAlignment="1">
      <alignment horizontal="justify"/>
    </xf>
    <xf numFmtId="173" fontId="127" fillId="0" borderId="0" xfId="413" applyFont="1" applyAlignment="1">
      <alignment horizontal="justify"/>
    </xf>
    <xf numFmtId="173" fontId="157" fillId="0" borderId="0" xfId="362" applyFont="1" applyAlignment="1">
      <alignment horizontal="justify"/>
    </xf>
    <xf numFmtId="43" fontId="27" fillId="0" borderId="12" xfId="365" applyNumberFormat="1" applyFont="1" applyBorder="1" applyAlignment="1">
      <alignment horizontal="center" vertical="center"/>
    </xf>
    <xf numFmtId="43" fontId="85" fillId="0" borderId="23" xfId="365" applyNumberFormat="1" applyFont="1" applyBorder="1" applyAlignment="1">
      <alignment horizontal="center" vertical="center"/>
    </xf>
    <xf numFmtId="43" fontId="27" fillId="25" borderId="12" xfId="365" applyNumberFormat="1" applyFont="1" applyFill="1" applyBorder="1" applyAlignment="1">
      <alignment horizontal="center" vertical="center"/>
    </xf>
    <xf numFmtId="10" fontId="85" fillId="0" borderId="0" xfId="521" applyNumberFormat="1" applyFont="1" applyFill="1" applyAlignment="1" applyProtection="1">
      <alignment horizontal="center" vertical="center" wrapText="1"/>
    </xf>
    <xf numFmtId="0" fontId="61" fillId="67" borderId="16" xfId="549" applyFont="1" applyFill="1" applyBorder="1" applyAlignment="1">
      <alignment horizontal="center" vertical="center"/>
    </xf>
    <xf numFmtId="0" fontId="61" fillId="67" borderId="13" xfId="549" applyFont="1" applyFill="1" applyBorder="1" applyAlignment="1">
      <alignment horizontal="center" vertical="center"/>
    </xf>
    <xf numFmtId="17" fontId="61" fillId="67" borderId="13" xfId="549" applyNumberFormat="1" applyFont="1" applyFill="1" applyBorder="1" applyAlignment="1">
      <alignment horizontal="center" vertical="center"/>
    </xf>
    <xf numFmtId="0" fontId="61" fillId="67" borderId="14" xfId="549" applyFont="1" applyFill="1" applyBorder="1" applyAlignment="1">
      <alignment horizontal="center" vertical="center"/>
    </xf>
    <xf numFmtId="0" fontId="46" fillId="0" borderId="0" xfId="549" applyFont="1"/>
    <xf numFmtId="0" fontId="166" fillId="67" borderId="0" xfId="549" applyFont="1" applyFill="1" applyAlignment="1">
      <alignment vertical="center"/>
    </xf>
    <xf numFmtId="0" fontId="85" fillId="0" borderId="32" xfId="1070" applyFont="1" applyBorder="1"/>
    <xf numFmtId="43" fontId="27" fillId="0" borderId="12" xfId="1070" applyNumberFormat="1" applyFont="1" applyBorder="1"/>
    <xf numFmtId="43" fontId="27" fillId="0" borderId="12" xfId="294" applyFont="1" applyFill="1" applyBorder="1" applyAlignment="1"/>
    <xf numFmtId="43" fontId="85" fillId="0" borderId="23" xfId="294" applyFont="1" applyFill="1" applyBorder="1" applyAlignment="1"/>
    <xf numFmtId="0" fontId="46" fillId="0" borderId="0" xfId="549" applyFont="1" applyAlignment="1">
      <alignment vertical="center"/>
    </xf>
    <xf numFmtId="43" fontId="57" fillId="25" borderId="0" xfId="294" applyFont="1" applyFill="1" applyBorder="1" applyAlignment="1">
      <alignment vertical="center"/>
    </xf>
    <xf numFmtId="43" fontId="57" fillId="25" borderId="0" xfId="294" applyFont="1" applyFill="1" applyBorder="1" applyAlignment="1">
      <alignment horizontal="left" vertical="center"/>
    </xf>
    <xf numFmtId="0" fontId="85" fillId="0" borderId="26" xfId="1070" applyFont="1" applyBorder="1"/>
    <xf numFmtId="43" fontId="85" fillId="0" borderId="34" xfId="1070" applyNumberFormat="1" applyFont="1" applyBorder="1"/>
    <xf numFmtId="43" fontId="46" fillId="0" borderId="0" xfId="549" applyNumberFormat="1" applyFont="1"/>
    <xf numFmtId="190" fontId="57" fillId="25" borderId="0" xfId="294" applyNumberFormat="1" applyFont="1" applyFill="1" applyBorder="1" applyAlignment="1">
      <alignment vertical="center"/>
    </xf>
    <xf numFmtId="173" fontId="145" fillId="59" borderId="12" xfId="603" applyFont="1" applyFill="1" applyBorder="1" applyAlignment="1">
      <alignment horizontal="center" vertical="center"/>
    </xf>
    <xf numFmtId="173" fontId="145" fillId="59" borderId="12" xfId="603" applyFont="1" applyFill="1" applyBorder="1" applyAlignment="1">
      <alignment horizontal="center" vertical="center" wrapText="1"/>
    </xf>
    <xf numFmtId="17" fontId="161" fillId="0" borderId="12" xfId="603" applyNumberFormat="1" applyFont="1" applyBorder="1" applyAlignment="1">
      <alignment horizontal="center"/>
    </xf>
    <xf numFmtId="10" fontId="148" fillId="0" borderId="12" xfId="603" applyNumberFormat="1" applyFont="1" applyBorder="1" applyAlignment="1">
      <alignment horizontal="center"/>
    </xf>
    <xf numFmtId="10" fontId="161" fillId="0" borderId="12" xfId="521" applyNumberFormat="1" applyFont="1" applyFill="1" applyBorder="1" applyAlignment="1">
      <alignment horizontal="center"/>
    </xf>
    <xf numFmtId="17" fontId="161" fillId="25" borderId="12" xfId="603" applyNumberFormat="1" applyFont="1" applyFill="1" applyBorder="1" applyAlignment="1">
      <alignment horizontal="center"/>
    </xf>
    <xf numFmtId="10" fontId="148" fillId="25" borderId="12" xfId="603" applyNumberFormat="1" applyFont="1" applyFill="1" applyBorder="1" applyAlignment="1">
      <alignment horizontal="center"/>
    </xf>
    <xf numFmtId="173" fontId="230" fillId="0" borderId="0" xfId="0" applyFont="1" applyAlignment="1">
      <alignment horizontal="center"/>
    </xf>
    <xf numFmtId="173" fontId="137" fillId="67" borderId="0" xfId="0" applyFont="1" applyFill="1"/>
    <xf numFmtId="173" fontId="231" fillId="0" borderId="0" xfId="0" applyFont="1" applyAlignment="1">
      <alignment horizontal="center" wrapText="1"/>
    </xf>
    <xf numFmtId="41" fontId="127" fillId="0" borderId="0" xfId="0" applyNumberFormat="1" applyFont="1"/>
    <xf numFmtId="173" fontId="4" fillId="0" borderId="0" xfId="0" applyFont="1" applyAlignment="1">
      <alignment vertical="center"/>
    </xf>
    <xf numFmtId="41" fontId="136" fillId="0" borderId="0" xfId="0" applyNumberFormat="1" applyFont="1"/>
    <xf numFmtId="3" fontId="27" fillId="25" borderId="0" xfId="294" applyNumberFormat="1" applyFont="1" applyFill="1" applyBorder="1" applyAlignment="1">
      <alignment horizontal="right" vertical="center"/>
    </xf>
    <xf numFmtId="41" fontId="233" fillId="0" borderId="0" xfId="0" applyNumberFormat="1" applyFont="1"/>
    <xf numFmtId="173" fontId="150" fillId="67" borderId="12" xfId="0" applyFont="1" applyFill="1" applyBorder="1" applyAlignment="1">
      <alignment horizontal="center" vertical="center" wrapText="1"/>
    </xf>
    <xf numFmtId="41" fontId="150" fillId="67" borderId="12" xfId="0" applyNumberFormat="1" applyFont="1" applyFill="1" applyBorder="1" applyAlignment="1">
      <alignment horizontal="center" vertical="center" wrapText="1"/>
    </xf>
    <xf numFmtId="49" fontId="170" fillId="0" borderId="12" xfId="0" applyNumberFormat="1" applyFont="1" applyBorder="1" applyAlignment="1">
      <alignment horizontal="center" vertical="center"/>
    </xf>
    <xf numFmtId="0" fontId="170" fillId="0" borderId="12" xfId="0" applyNumberFormat="1" applyFont="1" applyBorder="1" applyAlignment="1">
      <alignment horizontal="center" vertical="center"/>
    </xf>
    <xf numFmtId="173" fontId="150" fillId="67" borderId="24" xfId="0" applyFont="1" applyFill="1" applyBorder="1" applyAlignment="1">
      <alignment horizontal="center" vertical="center"/>
    </xf>
    <xf numFmtId="0" fontId="139" fillId="0" borderId="32" xfId="0" applyNumberFormat="1" applyFont="1" applyBorder="1" applyAlignment="1">
      <alignment horizontal="center" vertical="center"/>
    </xf>
    <xf numFmtId="168" fontId="135" fillId="0" borderId="12" xfId="294" applyNumberFormat="1" applyFont="1" applyFill="1" applyBorder="1" applyAlignment="1">
      <alignment horizontal="right" vertical="center"/>
    </xf>
    <xf numFmtId="168" fontId="139" fillId="0" borderId="12" xfId="0" applyNumberFormat="1" applyFont="1" applyBorder="1" applyAlignment="1">
      <alignment horizontal="right" vertical="center" wrapText="1"/>
    </xf>
    <xf numFmtId="10" fontId="139" fillId="0" borderId="12" xfId="0" applyNumberFormat="1" applyFont="1" applyBorder="1" applyAlignment="1">
      <alignment horizontal="right" vertical="center"/>
    </xf>
    <xf numFmtId="10" fontId="139" fillId="0" borderId="23" xfId="0" applyNumberFormat="1" applyFont="1" applyBorder="1" applyAlignment="1">
      <alignment horizontal="right" vertical="center"/>
    </xf>
    <xf numFmtId="49" fontId="139" fillId="0" borderId="32" xfId="0" applyNumberFormat="1" applyFont="1" applyBorder="1" applyAlignment="1">
      <alignment horizontal="center" vertical="center"/>
    </xf>
    <xf numFmtId="0" fontId="85" fillId="0" borderId="32" xfId="0" applyNumberFormat="1" applyFont="1" applyBorder="1" applyAlignment="1">
      <alignment horizontal="center" vertical="center"/>
    </xf>
    <xf numFmtId="168" fontId="27" fillId="25" borderId="12" xfId="294" applyNumberFormat="1" applyFont="1" applyFill="1" applyBorder="1" applyAlignment="1">
      <alignment horizontal="right" vertical="center"/>
    </xf>
    <xf numFmtId="49" fontId="125" fillId="67" borderId="26" xfId="0" applyNumberFormat="1" applyFont="1" applyFill="1" applyBorder="1" applyAlignment="1">
      <alignment horizontal="center" vertical="center" wrapText="1"/>
    </xf>
    <xf numFmtId="168" fontId="125" fillId="67" borderId="34" xfId="0" applyNumberFormat="1" applyFont="1" applyFill="1" applyBorder="1" applyAlignment="1">
      <alignment horizontal="right" vertical="center" wrapText="1"/>
    </xf>
    <xf numFmtId="10" fontId="125" fillId="67" borderId="34" xfId="0" applyNumberFormat="1" applyFont="1" applyFill="1" applyBorder="1" applyAlignment="1">
      <alignment horizontal="right" vertical="center"/>
    </xf>
    <xf numFmtId="10" fontId="125" fillId="67" borderId="25" xfId="0" applyNumberFormat="1" applyFont="1" applyFill="1" applyBorder="1" applyAlignment="1">
      <alignment horizontal="right" vertical="center"/>
    </xf>
    <xf numFmtId="173" fontId="125" fillId="67" borderId="13" xfId="0" applyFont="1" applyFill="1" applyBorder="1" applyAlignment="1">
      <alignment horizontal="center" vertical="center"/>
    </xf>
    <xf numFmtId="168" fontId="27" fillId="0" borderId="12" xfId="294" applyNumberFormat="1" applyFont="1" applyFill="1" applyBorder="1" applyAlignment="1">
      <alignment vertical="center"/>
    </xf>
    <xf numFmtId="168" fontId="85" fillId="0" borderId="12" xfId="294" applyNumberFormat="1" applyFont="1" applyFill="1" applyBorder="1" applyAlignment="1">
      <alignment vertical="center"/>
    </xf>
    <xf numFmtId="170" fontId="85" fillId="0" borderId="12" xfId="0" applyNumberFormat="1" applyFont="1" applyBorder="1" applyAlignment="1">
      <alignment vertical="center"/>
    </xf>
    <xf numFmtId="170" fontId="85" fillId="0" borderId="23" xfId="0" applyNumberFormat="1" applyFont="1" applyBorder="1" applyAlignment="1">
      <alignment vertical="center"/>
    </xf>
    <xf numFmtId="170" fontId="125" fillId="67" borderId="34" xfId="0" applyNumberFormat="1" applyFont="1" applyFill="1" applyBorder="1" applyAlignment="1">
      <alignment vertical="center"/>
    </xf>
    <xf numFmtId="170" fontId="125" fillId="67" borderId="25" xfId="0" applyNumberFormat="1" applyFont="1" applyFill="1" applyBorder="1" applyAlignment="1">
      <alignment vertical="center"/>
    </xf>
    <xf numFmtId="168" fontId="50" fillId="67" borderId="12" xfId="309" applyNumberFormat="1" applyFont="1" applyFill="1" applyBorder="1" applyAlignment="1">
      <alignment horizontal="center" vertical="center" wrapText="1"/>
    </xf>
    <xf numFmtId="17" fontId="197" fillId="0" borderId="0" xfId="0" applyNumberFormat="1" applyFont="1"/>
    <xf numFmtId="0" fontId="189" fillId="0" borderId="0" xfId="1269" applyFont="1"/>
    <xf numFmtId="169" fontId="229" fillId="0" borderId="12" xfId="332" applyNumberFormat="1" applyFont="1" applyBorder="1" applyAlignment="1">
      <alignment horizontal="center" vertical="center"/>
    </xf>
    <xf numFmtId="3" fontId="191" fillId="0" borderId="12" xfId="0" applyNumberFormat="1" applyFont="1" applyBorder="1" applyAlignment="1">
      <alignment horizontal="center" vertical="center"/>
    </xf>
    <xf numFmtId="170" fontId="191" fillId="0" borderId="12" xfId="521" applyNumberFormat="1" applyFont="1" applyFill="1" applyBorder="1" applyAlignment="1">
      <alignment horizontal="center" vertical="center"/>
    </xf>
    <xf numFmtId="17" fontId="197" fillId="0" borderId="0" xfId="0" applyNumberFormat="1" applyFont="1" applyAlignment="1">
      <alignment horizontal="center"/>
    </xf>
    <xf numFmtId="170" fontId="189" fillId="0" borderId="0" xfId="521" applyNumberFormat="1" applyFont="1"/>
    <xf numFmtId="49" fontId="229" fillId="0" borderId="12" xfId="332" applyNumberFormat="1" applyFont="1" applyBorder="1" applyAlignment="1">
      <alignment horizontal="center" vertical="center"/>
    </xf>
    <xf numFmtId="10" fontId="197" fillId="0" borderId="0" xfId="521" applyNumberFormat="1" applyFont="1" applyFill="1" applyBorder="1" applyAlignment="1">
      <alignment horizontal="center"/>
    </xf>
    <xf numFmtId="173" fontId="229" fillId="0" borderId="12" xfId="332" applyFont="1" applyBorder="1" applyAlignment="1">
      <alignment horizontal="center" vertical="center"/>
    </xf>
    <xf numFmtId="41" fontId="229" fillId="0" borderId="12" xfId="332" applyNumberFormat="1" applyFont="1" applyBorder="1" applyAlignment="1">
      <alignment horizontal="center" vertical="center"/>
    </xf>
    <xf numFmtId="170" fontId="229" fillId="0" borderId="12" xfId="332" applyNumberFormat="1" applyFont="1" applyBorder="1" applyAlignment="1">
      <alignment horizontal="center" vertical="center"/>
    </xf>
    <xf numFmtId="173" fontId="191" fillId="0" borderId="0" xfId="0" applyFont="1" applyAlignment="1">
      <alignment vertical="center"/>
    </xf>
    <xf numFmtId="173" fontId="234" fillId="0" borderId="0" xfId="0" applyFont="1" applyAlignment="1">
      <alignment horizontal="left" indent="8"/>
    </xf>
    <xf numFmtId="173" fontId="234" fillId="25" borderId="0" xfId="0" applyFont="1" applyFill="1"/>
    <xf numFmtId="173" fontId="235" fillId="0" borderId="0" xfId="1086" applyFont="1" applyAlignment="1" applyProtection="1"/>
    <xf numFmtId="173" fontId="234" fillId="0" borderId="0" xfId="1086" applyFont="1" applyAlignment="1" applyProtection="1">
      <alignment horizontal="left" wrapText="1" indent="8"/>
    </xf>
    <xf numFmtId="173" fontId="234" fillId="0" borderId="0" xfId="1086" applyFont="1" applyAlignment="1" applyProtection="1">
      <alignment horizontal="left" indent="8"/>
    </xf>
    <xf numFmtId="173" fontId="234" fillId="0" borderId="0" xfId="1086" applyFont="1" applyAlignment="1" applyProtection="1">
      <alignment horizontal="left" indent="5"/>
    </xf>
    <xf numFmtId="3" fontId="111" fillId="0" borderId="12" xfId="2469" applyNumberFormat="1" applyFont="1" applyBorder="1" applyAlignment="1">
      <alignment vertical="center" wrapText="1"/>
    </xf>
    <xf numFmtId="0" fontId="63" fillId="60" borderId="12" xfId="2465" applyFont="1" applyFill="1" applyBorder="1" applyAlignment="1">
      <alignment horizontal="center" vertical="center" wrapText="1"/>
    </xf>
    <xf numFmtId="41" fontId="63" fillId="60" borderId="12" xfId="2465" applyNumberFormat="1" applyFont="1" applyFill="1" applyBorder="1" applyAlignment="1">
      <alignment horizontal="center" vertical="center" wrapText="1"/>
    </xf>
    <xf numFmtId="3" fontId="112" fillId="0" borderId="12" xfId="2469" applyNumberFormat="1" applyFont="1" applyBorder="1" applyAlignment="1">
      <alignment horizontal="right" vertical="center" wrapText="1"/>
    </xf>
    <xf numFmtId="173" fontId="234" fillId="0" borderId="0" xfId="1086" applyFont="1" applyAlignment="1" applyProtection="1">
      <alignment horizontal="left" wrapText="1" indent="5"/>
    </xf>
    <xf numFmtId="173" fontId="234" fillId="0" borderId="0" xfId="0" applyFont="1"/>
    <xf numFmtId="41" fontId="101" fillId="63" borderId="12" xfId="2465" applyNumberFormat="1" applyFont="1" applyFill="1" applyBorder="1" applyAlignment="1">
      <alignment vertical="center" wrapText="1"/>
    </xf>
    <xf numFmtId="41" fontId="109" fillId="70" borderId="12" xfId="2465" applyNumberFormat="1" applyFont="1" applyFill="1" applyBorder="1" applyAlignment="1">
      <alignment horizontal="center" vertical="center" wrapText="1"/>
    </xf>
    <xf numFmtId="192" fontId="112" fillId="25" borderId="12" xfId="1018" applyNumberFormat="1" applyFont="1" applyFill="1" applyBorder="1" applyAlignment="1">
      <alignment vertical="center" wrapText="1"/>
    </xf>
    <xf numFmtId="41" fontId="63" fillId="60" borderId="12" xfId="2465" applyNumberFormat="1" applyFont="1" applyFill="1" applyBorder="1" applyAlignment="1">
      <alignment vertical="center" wrapText="1"/>
    </xf>
    <xf numFmtId="41" fontId="109" fillId="60" borderId="12" xfId="2465" applyNumberFormat="1" applyFont="1" applyFill="1" applyBorder="1" applyAlignment="1">
      <alignment horizontal="center" vertical="center" wrapText="1"/>
    </xf>
    <xf numFmtId="41" fontId="63" fillId="70" borderId="12" xfId="2465" applyNumberFormat="1" applyFont="1" applyFill="1" applyBorder="1" applyAlignment="1">
      <alignment vertical="center" wrapText="1"/>
    </xf>
    <xf numFmtId="0" fontId="63" fillId="70" borderId="12" xfId="2465" applyFont="1" applyFill="1" applyBorder="1" applyAlignment="1">
      <alignment horizontal="center" vertical="center" wrapText="1"/>
    </xf>
    <xf numFmtId="41" fontId="63" fillId="70" borderId="12" xfId="2465" applyNumberFormat="1" applyFont="1" applyFill="1" applyBorder="1" applyAlignment="1">
      <alignment horizontal="center" vertical="center" wrapText="1"/>
    </xf>
    <xf numFmtId="41" fontId="110" fillId="25" borderId="12" xfId="2465" applyNumberFormat="1" applyFont="1" applyFill="1" applyBorder="1" applyAlignment="1">
      <alignment horizontal="center" vertical="center" wrapText="1"/>
    </xf>
    <xf numFmtId="173" fontId="3" fillId="0" borderId="0" xfId="0" applyFont="1"/>
    <xf numFmtId="173" fontId="2" fillId="0" borderId="0" xfId="0" applyFont="1"/>
    <xf numFmtId="173" fontId="3" fillId="0" borderId="0" xfId="0" applyFont="1" applyAlignment="1">
      <alignment horizontal="left"/>
    </xf>
    <xf numFmtId="173" fontId="2" fillId="0" borderId="0" xfId="0" applyFont="1" applyAlignment="1">
      <alignment horizontal="left" indent="5"/>
    </xf>
    <xf numFmtId="173" fontId="3" fillId="0" borderId="0" xfId="0" applyFont="1" applyAlignment="1">
      <alignment horizontal="left" indent="5"/>
    </xf>
    <xf numFmtId="173" fontId="2" fillId="0" borderId="0" xfId="0" applyFont="1" applyAlignment="1">
      <alignment horizontal="left" indent="8"/>
    </xf>
    <xf numFmtId="173" fontId="3" fillId="0" borderId="0" xfId="0" applyFont="1" applyAlignment="1">
      <alignment horizontal="left" indent="3"/>
    </xf>
    <xf numFmtId="173" fontId="3" fillId="0" borderId="0" xfId="0" applyFont="1" applyAlignment="1">
      <alignment horizontal="left" wrapText="1" indent="3"/>
    </xf>
    <xf numFmtId="173" fontId="2" fillId="25" borderId="0" xfId="0" applyFont="1" applyFill="1"/>
    <xf numFmtId="168" fontId="0" fillId="0" borderId="0" xfId="0" applyNumberFormat="1"/>
    <xf numFmtId="49" fontId="111" fillId="0" borderId="12" xfId="0" applyNumberFormat="1" applyFont="1" applyBorder="1" applyAlignment="1">
      <alignment vertical="center" wrapText="1"/>
    </xf>
    <xf numFmtId="41" fontId="101" fillId="0" borderId="0" xfId="2465" applyNumberFormat="1" applyFont="1"/>
    <xf numFmtId="170" fontId="236" fillId="0" borderId="12" xfId="0" applyNumberFormat="1" applyFont="1" applyBorder="1" applyAlignment="1">
      <alignment horizontal="center" vertical="center"/>
    </xf>
    <xf numFmtId="170" fontId="236" fillId="25" borderId="12" xfId="0" applyNumberFormat="1" applyFont="1" applyFill="1" applyBorder="1" applyAlignment="1">
      <alignment horizontal="center" vertical="center"/>
    </xf>
    <xf numFmtId="170" fontId="236" fillId="0" borderId="23" xfId="0" applyNumberFormat="1" applyFont="1" applyBorder="1" applyAlignment="1">
      <alignment horizontal="center" vertical="center"/>
    </xf>
    <xf numFmtId="49" fontId="125" fillId="67" borderId="12" xfId="0" applyNumberFormat="1" applyFont="1" applyFill="1" applyBorder="1" applyAlignment="1">
      <alignment horizontal="center" vertical="center"/>
    </xf>
    <xf numFmtId="170" fontId="171" fillId="0" borderId="12" xfId="521" applyNumberFormat="1" applyFont="1" applyBorder="1" applyAlignment="1">
      <alignment horizontal="center" vertical="center"/>
    </xf>
    <xf numFmtId="3" fontId="132" fillId="0" borderId="25" xfId="365" applyNumberFormat="1" applyFont="1" applyBorder="1" applyAlignment="1">
      <alignment horizontal="right" vertical="top"/>
    </xf>
    <xf numFmtId="168" fontId="4" fillId="0" borderId="34" xfId="0" applyNumberFormat="1" applyFont="1" applyBorder="1"/>
    <xf numFmtId="43" fontId="4" fillId="0" borderId="34" xfId="0" applyNumberFormat="1" applyFont="1" applyBorder="1"/>
    <xf numFmtId="173" fontId="119" fillId="67" borderId="16" xfId="0" applyFont="1" applyFill="1" applyBorder="1" applyAlignment="1">
      <alignment vertical="center" wrapText="1"/>
    </xf>
    <xf numFmtId="173" fontId="119" fillId="67" borderId="26" xfId="0" applyFont="1" applyFill="1" applyBorder="1" applyAlignment="1">
      <alignment vertical="center"/>
    </xf>
    <xf numFmtId="49" fontId="0" fillId="0" borderId="0" xfId="0" applyNumberFormat="1"/>
    <xf numFmtId="173" fontId="159" fillId="67" borderId="16" xfId="0" applyFont="1" applyFill="1" applyBorder="1" applyAlignment="1">
      <alignment horizontal="center" vertical="center"/>
    </xf>
    <xf numFmtId="170" fontId="27" fillId="0" borderId="13" xfId="521" applyNumberFormat="1" applyFont="1" applyFill="1" applyBorder="1" applyAlignment="1">
      <alignment horizontal="right"/>
    </xf>
    <xf numFmtId="170" fontId="27" fillId="0" borderId="12" xfId="521" applyNumberFormat="1" applyFont="1" applyFill="1" applyBorder="1" applyAlignment="1">
      <alignment horizontal="right"/>
    </xf>
    <xf numFmtId="170" fontId="27" fillId="0" borderId="34" xfId="521" applyNumberFormat="1" applyFont="1" applyFill="1" applyBorder="1" applyAlignment="1">
      <alignment horizontal="right"/>
    </xf>
    <xf numFmtId="179" fontId="0" fillId="25" borderId="0" xfId="0" applyNumberFormat="1" applyFill="1"/>
    <xf numFmtId="179" fontId="81" fillId="25" borderId="0" xfId="0" applyNumberFormat="1" applyFont="1" applyFill="1"/>
    <xf numFmtId="3" fontId="171" fillId="0" borderId="12" xfId="294" applyNumberFormat="1" applyFont="1" applyFill="1" applyBorder="1" applyAlignment="1">
      <alignment vertical="center"/>
    </xf>
    <xf numFmtId="41" fontId="171" fillId="0" borderId="12" xfId="294" applyNumberFormat="1" applyFont="1" applyFill="1" applyBorder="1" applyAlignment="1">
      <alignment vertical="center"/>
    </xf>
    <xf numFmtId="3" fontId="150" fillId="67" borderId="25" xfId="0" applyNumberFormat="1" applyFont="1" applyFill="1" applyBorder="1" applyAlignment="1">
      <alignment vertical="center"/>
    </xf>
    <xf numFmtId="3" fontId="170" fillId="0" borderId="12" xfId="294" applyNumberFormat="1" applyFont="1" applyFill="1" applyBorder="1" applyAlignment="1">
      <alignment vertical="center"/>
    </xf>
    <xf numFmtId="170" fontId="171" fillId="0" borderId="12" xfId="0" applyNumberFormat="1" applyFont="1" applyBorder="1" applyAlignment="1">
      <alignment vertical="center"/>
    </xf>
    <xf numFmtId="170" fontId="150" fillId="67" borderId="24" xfId="521" applyNumberFormat="1" applyFont="1" applyFill="1" applyBorder="1" applyAlignment="1">
      <alignment vertical="center"/>
    </xf>
    <xf numFmtId="12" fontId="141" fillId="74" borderId="16" xfId="0" applyNumberFormat="1" applyFont="1" applyFill="1" applyBorder="1" applyAlignment="1">
      <alignment horizontal="center" vertical="center"/>
    </xf>
    <xf numFmtId="12" fontId="141" fillId="74" borderId="17" xfId="0" applyNumberFormat="1" applyFont="1" applyFill="1" applyBorder="1" applyAlignment="1">
      <alignment horizontal="center" vertical="center"/>
    </xf>
    <xf numFmtId="168" fontId="144" fillId="25" borderId="34" xfId="294" applyNumberFormat="1" applyFont="1" applyFill="1" applyBorder="1" applyAlignment="1">
      <alignment horizontal="center" vertical="center"/>
    </xf>
    <xf numFmtId="168" fontId="144" fillId="25" borderId="15" xfId="294" applyNumberFormat="1" applyFont="1" applyFill="1" applyBorder="1" applyAlignment="1">
      <alignment horizontal="center" vertical="center"/>
    </xf>
    <xf numFmtId="170" fontId="237" fillId="0" borderId="23" xfId="0" applyNumberFormat="1" applyFont="1" applyBorder="1" applyAlignment="1">
      <alignment horizontal="right"/>
    </xf>
    <xf numFmtId="10" fontId="124" fillId="25" borderId="12" xfId="521" applyNumberFormat="1" applyFont="1" applyFill="1" applyBorder="1" applyAlignment="1">
      <alignment horizontal="right" vertical="center" wrapText="1"/>
    </xf>
    <xf numFmtId="170" fontId="239" fillId="0" borderId="0" xfId="521" applyNumberFormat="1" applyFont="1"/>
    <xf numFmtId="170" fontId="207" fillId="0" borderId="0" xfId="521" applyNumberFormat="1" applyFont="1"/>
    <xf numFmtId="170" fontId="207" fillId="0" borderId="0" xfId="521" applyNumberFormat="1" applyFont="1" applyAlignment="1">
      <alignment vertical="center"/>
    </xf>
    <xf numFmtId="43" fontId="159" fillId="67" borderId="12" xfId="0" applyNumberFormat="1" applyFont="1" applyFill="1" applyBorder="1" applyAlignment="1">
      <alignment horizontal="center" vertical="center" wrapText="1"/>
    </xf>
    <xf numFmtId="173" fontId="217" fillId="0" borderId="0" xfId="0" applyFont="1" applyAlignment="1">
      <alignment vertical="top" wrapText="1"/>
    </xf>
    <xf numFmtId="170" fontId="153" fillId="0" borderId="12" xfId="521" applyNumberFormat="1" applyFont="1" applyFill="1" applyBorder="1" applyAlignment="1">
      <alignment horizontal="center" vertical="center"/>
    </xf>
    <xf numFmtId="9" fontId="159" fillId="67" borderId="12" xfId="521" applyFont="1" applyFill="1" applyBorder="1" applyAlignment="1">
      <alignment horizontal="center" vertical="center"/>
    </xf>
    <xf numFmtId="176" fontId="133" fillId="67" borderId="0" xfId="0" applyNumberFormat="1" applyFont="1" applyFill="1"/>
    <xf numFmtId="43" fontId="140" fillId="67" borderId="11" xfId="307" applyFont="1" applyFill="1" applyBorder="1" applyAlignment="1">
      <alignment horizontal="center" vertical="center"/>
    </xf>
    <xf numFmtId="43" fontId="140" fillId="67" borderId="14" xfId="307" applyFont="1" applyFill="1" applyBorder="1" applyAlignment="1">
      <alignment horizontal="center" vertical="center"/>
    </xf>
    <xf numFmtId="43" fontId="141" fillId="0" borderId="0" xfId="307" applyFont="1" applyFill="1" applyBorder="1" applyAlignment="1">
      <alignment horizontal="left" vertical="center"/>
    </xf>
    <xf numFmtId="43" fontId="144" fillId="25" borderId="15" xfId="294" applyFont="1" applyFill="1" applyBorder="1" applyAlignment="1">
      <alignment vertical="center"/>
    </xf>
    <xf numFmtId="10" fontId="141" fillId="0" borderId="31" xfId="362" applyNumberFormat="1" applyFont="1" applyBorder="1" applyAlignment="1">
      <alignment horizontal="center" vertical="center"/>
    </xf>
    <xf numFmtId="43" fontId="144" fillId="25" borderId="31" xfId="294" applyFont="1" applyFill="1" applyBorder="1" applyAlignment="1">
      <alignment vertical="center"/>
    </xf>
    <xf numFmtId="43" fontId="141" fillId="0" borderId="26" xfId="307" applyFont="1" applyFill="1" applyBorder="1" applyAlignment="1">
      <alignment horizontal="left" vertical="center"/>
    </xf>
    <xf numFmtId="43" fontId="141" fillId="0" borderId="25" xfId="362" applyNumberFormat="1" applyFont="1" applyBorder="1" applyAlignment="1">
      <alignment horizontal="center" vertical="center"/>
    </xf>
    <xf numFmtId="10" fontId="141" fillId="0" borderId="25" xfId="362" applyNumberFormat="1" applyFont="1" applyBorder="1" applyAlignment="1">
      <alignment horizontal="center" vertical="center"/>
    </xf>
    <xf numFmtId="43" fontId="141" fillId="0" borderId="0" xfId="307" applyFont="1" applyFill="1" applyAlignment="1">
      <alignment horizontal="left" vertical="center"/>
    </xf>
    <xf numFmtId="173" fontId="144" fillId="0" borderId="0" xfId="362" applyFont="1"/>
    <xf numFmtId="173" fontId="136" fillId="0" borderId="0" xfId="413" applyFont="1"/>
    <xf numFmtId="173" fontId="140" fillId="67" borderId="16" xfId="359" applyFont="1" applyFill="1" applyBorder="1" applyAlignment="1">
      <alignment horizontal="center" vertical="center"/>
    </xf>
    <xf numFmtId="173" fontId="140" fillId="67" borderId="14" xfId="359" applyFont="1" applyFill="1" applyBorder="1" applyAlignment="1">
      <alignment horizontal="center" vertical="center" wrapText="1"/>
    </xf>
    <xf numFmtId="4" fontId="141" fillId="25" borderId="23" xfId="294" applyNumberFormat="1" applyFont="1" applyFill="1" applyBorder="1" applyAlignment="1">
      <alignment horizontal="center" vertical="center"/>
    </xf>
    <xf numFmtId="4" fontId="144" fillId="25" borderId="23" xfId="294" applyNumberFormat="1" applyFont="1" applyFill="1" applyBorder="1" applyAlignment="1">
      <alignment horizontal="right" vertical="center"/>
    </xf>
    <xf numFmtId="49" fontId="141" fillId="0" borderId="26" xfId="359" applyNumberFormat="1" applyFont="1" applyBorder="1" applyAlignment="1">
      <alignment horizontal="center" vertical="center"/>
    </xf>
    <xf numFmtId="4" fontId="141" fillId="25" borderId="25" xfId="294" applyNumberFormat="1" applyFont="1" applyFill="1" applyBorder="1" applyAlignment="1">
      <alignment horizontal="right" vertical="center"/>
    </xf>
    <xf numFmtId="173" fontId="140" fillId="67" borderId="13" xfId="359" applyFont="1" applyFill="1" applyBorder="1" applyAlignment="1">
      <alignment horizontal="center" vertical="center" wrapText="1"/>
    </xf>
    <xf numFmtId="3" fontId="144" fillId="25" borderId="23" xfId="294" applyNumberFormat="1" applyFont="1" applyFill="1" applyBorder="1" applyAlignment="1">
      <alignment horizontal="right" vertical="center"/>
    </xf>
    <xf numFmtId="173" fontId="138" fillId="0" borderId="0" xfId="0" applyFont="1" applyAlignment="1">
      <alignment wrapText="1"/>
    </xf>
    <xf numFmtId="49" fontId="170" fillId="0" borderId="32" xfId="359" applyNumberFormat="1" applyFont="1" applyBorder="1" applyAlignment="1">
      <alignment horizontal="center" vertical="center"/>
    </xf>
    <xf numFmtId="4" fontId="171" fillId="0" borderId="23" xfId="294" applyNumberFormat="1" applyFont="1" applyFill="1" applyBorder="1" applyAlignment="1">
      <alignment horizontal="right" vertical="center"/>
    </xf>
    <xf numFmtId="4" fontId="171" fillId="25" borderId="23" xfId="294" applyNumberFormat="1" applyFont="1" applyFill="1" applyBorder="1" applyAlignment="1">
      <alignment horizontal="right" vertical="center"/>
    </xf>
    <xf numFmtId="176" fontId="46" fillId="0" borderId="0" xfId="0" applyNumberFormat="1" applyFont="1" applyAlignment="1">
      <alignment vertical="center"/>
    </xf>
    <xf numFmtId="0" fontId="170" fillId="0" borderId="32" xfId="359" applyNumberFormat="1" applyFont="1" applyBorder="1" applyAlignment="1">
      <alignment horizontal="center" vertical="center"/>
    </xf>
    <xf numFmtId="43" fontId="46" fillId="0" borderId="0" xfId="294" applyFont="1" applyAlignment="1">
      <alignment vertical="center"/>
    </xf>
    <xf numFmtId="173" fontId="41" fillId="67" borderId="16" xfId="417" applyFont="1" applyFill="1" applyBorder="1" applyAlignment="1">
      <alignment horizontal="center" vertical="center"/>
    </xf>
    <xf numFmtId="173" fontId="41" fillId="67" borderId="13" xfId="417" applyFont="1" applyFill="1" applyBorder="1" applyAlignment="1">
      <alignment horizontal="center" vertical="center" wrapText="1"/>
    </xf>
    <xf numFmtId="173" fontId="41" fillId="67" borderId="14" xfId="417" applyFont="1" applyFill="1" applyBorder="1" applyAlignment="1">
      <alignment horizontal="center" vertical="center" wrapText="1"/>
    </xf>
    <xf numFmtId="1" fontId="38" fillId="25" borderId="12" xfId="0" applyNumberFormat="1" applyFont="1" applyFill="1" applyBorder="1" applyAlignment="1">
      <alignment horizontal="center"/>
    </xf>
    <xf numFmtId="43" fontId="66" fillId="25" borderId="12" xfId="294" applyFont="1" applyFill="1" applyBorder="1" applyAlignment="1">
      <alignment horizontal="right" vertical="center"/>
    </xf>
    <xf numFmtId="170" fontId="38" fillId="25" borderId="12" xfId="521" applyNumberFormat="1" applyFont="1" applyFill="1" applyBorder="1" applyAlignment="1">
      <alignment horizontal="right" vertical="center"/>
    </xf>
    <xf numFmtId="170" fontId="38" fillId="25" borderId="12" xfId="417" applyNumberFormat="1" applyFont="1" applyFill="1" applyBorder="1" applyAlignment="1">
      <alignment horizontal="right" vertical="center"/>
    </xf>
    <xf numFmtId="0" fontId="38" fillId="25" borderId="12" xfId="0" applyNumberFormat="1" applyFont="1" applyFill="1" applyBorder="1" applyAlignment="1">
      <alignment horizontal="center"/>
    </xf>
    <xf numFmtId="173" fontId="150" fillId="67" borderId="16" xfId="421" applyFont="1" applyFill="1" applyBorder="1" applyAlignment="1">
      <alignment horizontal="center" vertical="center"/>
    </xf>
    <xf numFmtId="173" fontId="150" fillId="67" borderId="13" xfId="421" applyFont="1" applyFill="1" applyBorder="1" applyAlignment="1">
      <alignment horizontal="center" vertical="center" wrapText="1"/>
    </xf>
    <xf numFmtId="173" fontId="150" fillId="67" borderId="14" xfId="421" applyFont="1" applyFill="1" applyBorder="1" applyAlignment="1">
      <alignment horizontal="center" vertical="center" wrapText="1"/>
    </xf>
    <xf numFmtId="17" fontId="141" fillId="0" borderId="32" xfId="421" applyNumberFormat="1" applyFont="1" applyBorder="1" applyAlignment="1">
      <alignment horizontal="center" vertical="center"/>
    </xf>
    <xf numFmtId="10" fontId="144" fillId="0" borderId="12" xfId="421" applyNumberFormat="1" applyFont="1" applyBorder="1" applyAlignment="1">
      <alignment horizontal="center" vertical="center"/>
    </xf>
    <xf numFmtId="10" fontId="144" fillId="0" borderId="23" xfId="421" applyNumberFormat="1" applyFont="1" applyBorder="1" applyAlignment="1">
      <alignment horizontal="center" vertical="center"/>
    </xf>
    <xf numFmtId="17" fontId="141" fillId="0" borderId="26" xfId="421" applyNumberFormat="1" applyFont="1" applyBorder="1" applyAlignment="1">
      <alignment horizontal="center" vertical="center"/>
    </xf>
    <xf numFmtId="10" fontId="144" fillId="0" borderId="34" xfId="421" applyNumberFormat="1" applyFont="1" applyBorder="1" applyAlignment="1">
      <alignment horizontal="center" vertical="center"/>
    </xf>
    <xf numFmtId="10" fontId="144" fillId="0" borderId="25" xfId="421" applyNumberFormat="1" applyFont="1" applyBorder="1" applyAlignment="1">
      <alignment horizontal="center" vertical="center"/>
    </xf>
    <xf numFmtId="14" fontId="150" fillId="67" borderId="16" xfId="0" applyNumberFormat="1" applyFont="1" applyFill="1" applyBorder="1" applyAlignment="1">
      <alignment horizontal="center" vertical="center" wrapText="1"/>
    </xf>
    <xf numFmtId="173" fontId="150" fillId="67" borderId="13" xfId="0" applyFont="1" applyFill="1" applyBorder="1" applyAlignment="1">
      <alignment horizontal="center" vertical="center" wrapText="1"/>
    </xf>
    <xf numFmtId="173" fontId="150" fillId="67" borderId="13" xfId="0" applyFont="1" applyFill="1" applyBorder="1" applyAlignment="1">
      <alignment horizontal="center" vertical="center"/>
    </xf>
    <xf numFmtId="38" fontId="171" fillId="25" borderId="12" xfId="0" applyNumberFormat="1" applyFont="1" applyFill="1" applyBorder="1" applyAlignment="1">
      <alignment horizontal="center" vertical="center"/>
    </xf>
    <xf numFmtId="170" fontId="170" fillId="0" borderId="12" xfId="0" applyNumberFormat="1" applyFont="1" applyBorder="1" applyAlignment="1">
      <alignment vertical="center"/>
    </xf>
    <xf numFmtId="49" fontId="170" fillId="0" borderId="26" xfId="0" applyNumberFormat="1" applyFont="1" applyBorder="1" applyAlignment="1">
      <alignment horizontal="center" vertical="center"/>
    </xf>
    <xf numFmtId="173" fontId="125" fillId="67" borderId="16" xfId="0" applyFont="1" applyFill="1" applyBorder="1" applyAlignment="1">
      <alignment horizontal="center" vertical="center" wrapText="1"/>
    </xf>
    <xf numFmtId="168" fontId="27" fillId="0" borderId="12" xfId="294" applyNumberFormat="1" applyFont="1" applyFill="1" applyBorder="1"/>
    <xf numFmtId="10" fontId="27" fillId="0" borderId="12" xfId="0" applyNumberFormat="1" applyFont="1" applyBorder="1"/>
    <xf numFmtId="168" fontId="27" fillId="25" borderId="12" xfId="294" applyNumberFormat="1" applyFont="1" applyFill="1" applyBorder="1"/>
    <xf numFmtId="10" fontId="125" fillId="67" borderId="34" xfId="0" applyNumberFormat="1" applyFont="1" applyFill="1" applyBorder="1" applyAlignment="1">
      <alignment vertical="center"/>
    </xf>
    <xf numFmtId="0" fontId="148" fillId="0" borderId="12" xfId="888" applyFont="1" applyBorder="1" applyAlignment="1">
      <alignment horizontal="center" vertical="center"/>
    </xf>
    <xf numFmtId="0" fontId="148" fillId="25" borderId="12" xfId="888" applyFont="1" applyFill="1" applyBorder="1" applyAlignment="1">
      <alignment horizontal="center" vertical="center"/>
    </xf>
    <xf numFmtId="168" fontId="145" fillId="67" borderId="12" xfId="294" applyNumberFormat="1" applyFont="1" applyFill="1" applyBorder="1" applyAlignment="1">
      <alignment horizontal="center" vertical="center"/>
    </xf>
    <xf numFmtId="170" fontId="4" fillId="0" borderId="0" xfId="521" applyNumberFormat="1" applyFont="1"/>
    <xf numFmtId="192" fontId="124" fillId="64" borderId="12" xfId="1018" applyNumberFormat="1" applyFont="1" applyFill="1" applyBorder="1" applyAlignment="1">
      <alignment horizontal="right" vertical="center" wrapText="1"/>
    </xf>
    <xf numFmtId="168" fontId="111" fillId="0" borderId="12" xfId="294" applyNumberFormat="1" applyFont="1" applyBorder="1" applyAlignment="1">
      <alignment vertical="center" wrapText="1"/>
    </xf>
    <xf numFmtId="177" fontId="107" fillId="25" borderId="12" xfId="2465" applyNumberFormat="1" applyFont="1" applyFill="1" applyBorder="1" applyAlignment="1">
      <alignment horizontal="left" vertical="center" wrapText="1"/>
    </xf>
    <xf numFmtId="173" fontId="247" fillId="0" borderId="0" xfId="0" applyFont="1"/>
    <xf numFmtId="41" fontId="125" fillId="67" borderId="12" xfId="0" applyNumberFormat="1" applyFont="1" applyFill="1" applyBorder="1" applyAlignment="1">
      <alignment horizontal="center" vertical="center"/>
    </xf>
    <xf numFmtId="9" fontId="125" fillId="67" borderId="12" xfId="521" applyFont="1" applyFill="1" applyBorder="1" applyAlignment="1">
      <alignment horizontal="center" vertical="center"/>
    </xf>
    <xf numFmtId="49" fontId="248" fillId="25" borderId="12" xfId="0" applyNumberFormat="1" applyFont="1" applyFill="1" applyBorder="1" applyAlignment="1">
      <alignment horizontal="left"/>
    </xf>
    <xf numFmtId="41" fontId="249" fillId="25" borderId="12" xfId="294" applyNumberFormat="1" applyFont="1" applyFill="1" applyBorder="1" applyAlignment="1">
      <alignment horizontal="right"/>
    </xf>
    <xf numFmtId="170" fontId="248" fillId="25" borderId="12" xfId="521" applyNumberFormat="1" applyFont="1" applyFill="1" applyBorder="1" applyAlignment="1">
      <alignment horizontal="right"/>
    </xf>
    <xf numFmtId="43" fontId="250" fillId="0" borderId="0" xfId="0" applyNumberFormat="1" applyFont="1"/>
    <xf numFmtId="173" fontId="250" fillId="0" borderId="0" xfId="0" applyFont="1"/>
    <xf numFmtId="43" fontId="65" fillId="0" borderId="0" xfId="0" applyNumberFormat="1" applyFont="1" applyAlignment="1">
      <alignment horizontal="center" vertical="center" wrapText="1"/>
    </xf>
    <xf numFmtId="43" fontId="65" fillId="0" borderId="0" xfId="0" applyNumberFormat="1" applyFont="1" applyAlignment="1">
      <alignment horizontal="center"/>
    </xf>
    <xf numFmtId="196" fontId="250" fillId="0" borderId="0" xfId="0" applyNumberFormat="1" applyFont="1"/>
    <xf numFmtId="196" fontId="65" fillId="0" borderId="0" xfId="0" applyNumberFormat="1" applyFont="1"/>
    <xf numFmtId="41" fontId="65" fillId="0" borderId="0" xfId="294" applyNumberFormat="1" applyFont="1"/>
    <xf numFmtId="175" fontId="250" fillId="0" borderId="0" xfId="0" applyNumberFormat="1" applyFont="1"/>
    <xf numFmtId="41" fontId="125" fillId="68" borderId="12" xfId="0" applyNumberFormat="1" applyFont="1" applyFill="1" applyBorder="1" applyAlignment="1">
      <alignment horizontal="center" vertical="center"/>
    </xf>
    <xf numFmtId="170" fontId="125" fillId="68" borderId="12" xfId="0" applyNumberFormat="1" applyFont="1" applyFill="1" applyBorder="1" applyAlignment="1">
      <alignment horizontal="center" vertical="center"/>
    </xf>
    <xf numFmtId="43" fontId="132" fillId="25" borderId="12" xfId="307" applyFont="1" applyFill="1" applyBorder="1" applyAlignment="1">
      <alignment horizontal="center" vertical="center" wrapText="1"/>
    </xf>
    <xf numFmtId="176" fontId="172" fillId="0" borderId="0" xfId="413" applyNumberFormat="1" applyFont="1"/>
    <xf numFmtId="173" fontId="46" fillId="25" borderId="0" xfId="0" applyFont="1" applyFill="1" applyAlignment="1">
      <alignment vertical="center"/>
    </xf>
    <xf numFmtId="176" fontId="155" fillId="0" borderId="0" xfId="0" applyNumberFormat="1" applyFont="1"/>
    <xf numFmtId="173" fontId="234" fillId="25" borderId="0" xfId="1086" applyFont="1" applyFill="1" applyAlignment="1" applyProtection="1">
      <alignment horizontal="left" indent="8"/>
    </xf>
    <xf numFmtId="173" fontId="2" fillId="25" borderId="0" xfId="0" applyFont="1" applyFill="1" applyAlignment="1">
      <alignment horizontal="left" indent="8"/>
    </xf>
    <xf numFmtId="173" fontId="156" fillId="25" borderId="0" xfId="0" applyFont="1" applyFill="1"/>
    <xf numFmtId="173" fontId="213" fillId="0" borderId="0" xfId="0" applyFont="1" applyAlignment="1">
      <alignment horizontal="center"/>
    </xf>
    <xf numFmtId="0" fontId="170" fillId="25" borderId="32" xfId="0" applyNumberFormat="1" applyFont="1" applyFill="1" applyBorder="1" applyAlignment="1">
      <alignment horizontal="center" vertical="center"/>
    </xf>
    <xf numFmtId="168" fontId="84" fillId="25" borderId="32" xfId="294" applyNumberFormat="1" applyFont="1" applyFill="1" applyBorder="1" applyAlignment="1">
      <alignment horizontal="center" vertical="top"/>
    </xf>
    <xf numFmtId="168" fontId="4" fillId="25" borderId="12" xfId="294" applyNumberFormat="1" applyFont="1" applyFill="1" applyBorder="1" applyAlignment="1">
      <alignment horizontal="center" vertical="top"/>
    </xf>
    <xf numFmtId="168" fontId="4" fillId="25" borderId="23" xfId="294" applyNumberFormat="1" applyFont="1" applyFill="1" applyBorder="1" applyAlignment="1">
      <alignment horizontal="center" vertical="top"/>
    </xf>
    <xf numFmtId="168" fontId="84" fillId="25" borderId="12" xfId="294" applyNumberFormat="1" applyFont="1" applyFill="1" applyBorder="1" applyAlignment="1">
      <alignment horizontal="center" vertical="top"/>
    </xf>
    <xf numFmtId="170" fontId="84" fillId="25" borderId="32" xfId="521" applyNumberFormat="1" applyFont="1" applyFill="1" applyBorder="1" applyAlignment="1">
      <alignment horizontal="center" vertical="top"/>
    </xf>
    <xf numFmtId="197" fontId="4" fillId="0" borderId="12" xfId="299" applyNumberFormat="1" applyFont="1" applyFill="1" applyBorder="1" applyAlignment="1">
      <alignment horizontal="center" vertical="top"/>
    </xf>
    <xf numFmtId="3" fontId="171" fillId="0" borderId="12" xfId="299" applyNumberFormat="1" applyFont="1" applyFill="1" applyBorder="1" applyAlignment="1">
      <alignment horizontal="center" vertical="center"/>
    </xf>
    <xf numFmtId="168" fontId="3" fillId="25" borderId="12" xfId="294" applyNumberFormat="1" applyFont="1" applyFill="1" applyBorder="1" applyAlignment="1">
      <alignment horizontal="right" vertical="top"/>
    </xf>
    <xf numFmtId="0" fontId="161" fillId="0" borderId="32" xfId="0" applyNumberFormat="1" applyFont="1" applyBorder="1" applyAlignment="1">
      <alignment horizontal="center" vertical="center"/>
    </xf>
    <xf numFmtId="168" fontId="148" fillId="0" borderId="12" xfId="294" applyNumberFormat="1" applyFont="1" applyFill="1" applyBorder="1" applyAlignment="1">
      <alignment horizontal="center" vertical="center"/>
    </xf>
    <xf numFmtId="172" fontId="148" fillId="0" borderId="12" xfId="294" applyNumberFormat="1" applyFont="1" applyFill="1" applyBorder="1" applyAlignment="1">
      <alignment horizontal="center" vertical="center"/>
    </xf>
    <xf numFmtId="3" fontId="148" fillId="0" borderId="12" xfId="296" applyNumberFormat="1" applyFont="1" applyFill="1" applyBorder="1" applyAlignment="1">
      <alignment horizontal="center" vertical="center"/>
    </xf>
    <xf numFmtId="3" fontId="144" fillId="0" borderId="23" xfId="296" applyNumberFormat="1" applyFont="1" applyFill="1" applyBorder="1" applyAlignment="1">
      <alignment horizontal="center" vertical="center"/>
    </xf>
    <xf numFmtId="49" fontId="176" fillId="0" borderId="32" xfId="0" applyNumberFormat="1" applyFont="1" applyBorder="1" applyAlignment="1">
      <alignment horizontal="center"/>
    </xf>
    <xf numFmtId="168" fontId="177" fillId="25" borderId="23" xfId="294" applyNumberFormat="1" applyFont="1" applyFill="1" applyBorder="1" applyAlignment="1">
      <alignment horizontal="center" vertical="center"/>
    </xf>
    <xf numFmtId="0" fontId="153" fillId="0" borderId="32" xfId="0" applyNumberFormat="1" applyFont="1" applyBorder="1" applyAlignment="1">
      <alignment horizontal="center" vertical="top"/>
    </xf>
    <xf numFmtId="168" fontId="153" fillId="0" borderId="12" xfId="294" applyNumberFormat="1" applyFont="1" applyFill="1" applyBorder="1" applyAlignment="1">
      <alignment horizontal="center" vertical="top"/>
    </xf>
    <xf numFmtId="0" fontId="170" fillId="0" borderId="32" xfId="359" applyNumberFormat="1" applyFont="1" applyBorder="1" applyAlignment="1">
      <alignment horizontal="center"/>
    </xf>
    <xf numFmtId="4" fontId="171" fillId="0" borderId="23" xfId="294" applyNumberFormat="1" applyFont="1" applyFill="1" applyBorder="1" applyAlignment="1">
      <alignment horizontal="right"/>
    </xf>
    <xf numFmtId="0" fontId="254" fillId="0" borderId="32" xfId="0" applyNumberFormat="1" applyFont="1" applyBorder="1" applyAlignment="1">
      <alignment horizontal="center" vertical="center"/>
    </xf>
    <xf numFmtId="43" fontId="255" fillId="0" borderId="12" xfId="0" applyNumberFormat="1" applyFont="1" applyBorder="1" applyAlignment="1">
      <alignment horizontal="center" vertical="center"/>
    </xf>
    <xf numFmtId="43" fontId="255" fillId="0" borderId="12" xfId="294" applyFont="1" applyFill="1" applyBorder="1" applyAlignment="1">
      <alignment horizontal="center" vertical="center"/>
    </xf>
    <xf numFmtId="43" fontId="254" fillId="0" borderId="23" xfId="294" applyFont="1" applyFill="1" applyBorder="1" applyAlignment="1">
      <alignment horizontal="center" vertical="center"/>
    </xf>
    <xf numFmtId="0" fontId="256" fillId="0" borderId="32" xfId="0" applyNumberFormat="1" applyFont="1" applyBorder="1" applyAlignment="1">
      <alignment horizontal="center"/>
    </xf>
    <xf numFmtId="168" fontId="257" fillId="0" borderId="12" xfId="294" applyNumberFormat="1" applyFont="1" applyFill="1" applyBorder="1" applyAlignment="1">
      <alignment horizontal="center"/>
    </xf>
    <xf numFmtId="0" fontId="256" fillId="0" borderId="32" xfId="0" applyNumberFormat="1" applyFont="1" applyBorder="1" applyAlignment="1">
      <alignment horizontal="center" vertical="center"/>
    </xf>
    <xf numFmtId="168" fontId="257" fillId="0" borderId="12" xfId="294" applyNumberFormat="1" applyFont="1" applyFill="1" applyBorder="1" applyAlignment="1">
      <alignment vertical="center"/>
    </xf>
    <xf numFmtId="41" fontId="107" fillId="27" borderId="12" xfId="2465" applyNumberFormat="1" applyFont="1" applyFill="1" applyBorder="1" applyAlignment="1">
      <alignment horizontal="left" vertical="center" wrapText="1"/>
    </xf>
    <xf numFmtId="10" fontId="107" fillId="0" borderId="12" xfId="2465" applyNumberFormat="1" applyFont="1" applyBorder="1" applyAlignment="1">
      <alignment horizontal="right" vertical="center" wrapText="1"/>
    </xf>
    <xf numFmtId="192" fontId="112" fillId="0" borderId="12" xfId="1018" applyNumberFormat="1" applyFont="1" applyBorder="1" applyAlignment="1">
      <alignment horizontal="right" vertical="center" wrapText="1"/>
    </xf>
    <xf numFmtId="41" fontId="107" fillId="0" borderId="12" xfId="294" applyNumberFormat="1" applyFont="1" applyFill="1" applyBorder="1" applyAlignment="1">
      <alignment horizontal="left" vertical="center" wrapText="1"/>
    </xf>
    <xf numFmtId="192" fontId="111" fillId="0" borderId="12" xfId="0" applyNumberFormat="1" applyFont="1" applyBorder="1" applyAlignment="1">
      <alignment horizontal="center" vertical="center" wrapText="1"/>
    </xf>
    <xf numFmtId="177" fontId="113" fillId="0" borderId="12" xfId="2465" applyNumberFormat="1" applyFont="1" applyBorder="1" applyAlignment="1">
      <alignment horizontal="center" vertical="center" wrapText="1"/>
    </xf>
    <xf numFmtId="44" fontId="101" fillId="0" borderId="0" xfId="2677" applyFont="1" applyAlignment="1">
      <alignment vertical="center"/>
    </xf>
    <xf numFmtId="44" fontId="101" fillId="0" borderId="0" xfId="2465" applyNumberFormat="1" applyFont="1" applyAlignment="1">
      <alignment horizontal="center" vertical="center"/>
    </xf>
    <xf numFmtId="49" fontId="209" fillId="73" borderId="12" xfId="0" applyNumberFormat="1" applyFont="1" applyFill="1" applyBorder="1"/>
    <xf numFmtId="44" fontId="109" fillId="25" borderId="0" xfId="2677" applyFont="1" applyFill="1" applyAlignment="1">
      <alignment horizontal="center" vertical="center" wrapText="1"/>
    </xf>
    <xf numFmtId="44" fontId="107" fillId="25" borderId="0" xfId="2677" applyFont="1" applyFill="1" applyAlignment="1">
      <alignment horizontal="center" vertical="center" wrapText="1"/>
    </xf>
    <xf numFmtId="192" fontId="123" fillId="0" borderId="12" xfId="1018" applyNumberFormat="1" applyFont="1" applyBorder="1" applyAlignment="1">
      <alignment horizontal="right" vertical="center" wrapText="1"/>
    </xf>
    <xf numFmtId="192" fontId="111" fillId="0" borderId="12" xfId="0" applyNumberFormat="1" applyFont="1" applyBorder="1" applyAlignment="1">
      <alignment horizontal="left" vertical="center" wrapText="1"/>
    </xf>
    <xf numFmtId="170" fontId="102" fillId="0" borderId="12" xfId="521" applyNumberFormat="1" applyFont="1" applyFill="1" applyBorder="1" applyAlignment="1">
      <alignment horizontal="center"/>
    </xf>
    <xf numFmtId="177" fontId="107" fillId="0" borderId="12" xfId="2465" applyNumberFormat="1" applyFont="1" applyBorder="1" applyAlignment="1">
      <alignment horizontal="left" vertical="center" wrapText="1"/>
    </xf>
    <xf numFmtId="10" fontId="101" fillId="0" borderId="0" xfId="521" applyNumberFormat="1" applyFont="1" applyAlignment="1">
      <alignment horizontal="center" vertical="center"/>
    </xf>
    <xf numFmtId="192" fontId="259" fillId="0" borderId="12" xfId="1018" applyNumberFormat="1" applyFont="1" applyBorder="1" applyAlignment="1">
      <alignment horizontal="right" vertical="center" wrapText="1"/>
    </xf>
    <xf numFmtId="192" fontId="259" fillId="27" borderId="12" xfId="1018" applyNumberFormat="1" applyFont="1" applyFill="1" applyBorder="1" applyAlignment="1">
      <alignment horizontal="right" vertical="center" wrapText="1"/>
    </xf>
    <xf numFmtId="10" fontId="102" fillId="0" borderId="0" xfId="521" applyNumberFormat="1" applyFont="1"/>
    <xf numFmtId="44" fontId="101" fillId="0" borderId="0" xfId="2677" applyFont="1" applyAlignment="1">
      <alignment horizontal="left" vertical="center"/>
    </xf>
    <xf numFmtId="44" fontId="60" fillId="0" borderId="0" xfId="2677" applyFont="1" applyAlignment="1">
      <alignment vertical="center"/>
    </xf>
    <xf numFmtId="0" fontId="170" fillId="0" borderId="26" xfId="0" applyNumberFormat="1" applyFont="1" applyBorder="1" applyAlignment="1">
      <alignment horizontal="center" vertical="center"/>
    </xf>
    <xf numFmtId="170" fontId="171" fillId="0" borderId="12" xfId="521" applyNumberFormat="1" applyFont="1" applyFill="1" applyBorder="1" applyAlignment="1">
      <alignment horizontal="center" vertical="center"/>
    </xf>
    <xf numFmtId="168" fontId="84" fillId="0" borderId="26" xfId="294" applyNumberFormat="1" applyFont="1" applyFill="1" applyBorder="1" applyAlignment="1">
      <alignment horizontal="center" vertical="top"/>
    </xf>
    <xf numFmtId="168" fontId="4" fillId="0" borderId="34" xfId="294" applyNumberFormat="1" applyFont="1" applyFill="1" applyBorder="1" applyAlignment="1">
      <alignment horizontal="center" vertical="top"/>
    </xf>
    <xf numFmtId="168" fontId="84" fillId="0" borderId="34" xfId="294" applyNumberFormat="1" applyFont="1" applyFill="1" applyBorder="1" applyAlignment="1">
      <alignment horizontal="center" vertical="top"/>
    </xf>
    <xf numFmtId="170" fontId="84" fillId="0" borderId="12" xfId="521" applyNumberFormat="1" applyFont="1" applyFill="1" applyBorder="1" applyAlignment="1">
      <alignment horizontal="center" vertical="top"/>
    </xf>
    <xf numFmtId="170" fontId="84" fillId="0" borderId="23" xfId="521" applyNumberFormat="1" applyFont="1" applyFill="1" applyBorder="1" applyAlignment="1">
      <alignment horizontal="center" vertical="top"/>
    </xf>
    <xf numFmtId="4" fontId="4" fillId="0" borderId="34" xfId="299" applyNumberFormat="1" applyFont="1" applyFill="1" applyBorder="1" applyAlignment="1">
      <alignment horizontal="center" vertical="center"/>
    </xf>
    <xf numFmtId="168" fontId="132" fillId="0" borderId="34" xfId="365" applyNumberFormat="1" applyFont="1" applyBorder="1" applyAlignment="1">
      <alignment horizontal="right" vertical="top"/>
    </xf>
    <xf numFmtId="168" fontId="153" fillId="0" borderId="34" xfId="365" applyNumberFormat="1" applyFont="1" applyBorder="1" applyAlignment="1">
      <alignment horizontal="right" vertical="top"/>
    </xf>
    <xf numFmtId="170" fontId="132" fillId="0" borderId="34" xfId="365" applyNumberFormat="1" applyFont="1" applyBorder="1" applyAlignment="1">
      <alignment horizontal="right" vertical="top"/>
    </xf>
    <xf numFmtId="43" fontId="132" fillId="0" borderId="25" xfId="365" applyNumberFormat="1" applyFont="1" applyBorder="1" applyAlignment="1">
      <alignment horizontal="right" vertical="top"/>
    </xf>
    <xf numFmtId="17" fontId="170" fillId="0" borderId="32" xfId="0" applyNumberFormat="1" applyFont="1" applyBorder="1" applyAlignment="1">
      <alignment horizontal="center" vertical="center"/>
    </xf>
    <xf numFmtId="3" fontId="171" fillId="0" borderId="34" xfId="299" applyNumberFormat="1" applyFont="1" applyFill="1" applyBorder="1" applyAlignment="1">
      <alignment horizontal="center" vertical="center"/>
    </xf>
    <xf numFmtId="3" fontId="170" fillId="0" borderId="12" xfId="299" applyNumberFormat="1" applyFont="1" applyFill="1" applyBorder="1" applyAlignment="1">
      <alignment horizontal="center" vertical="center"/>
    </xf>
    <xf numFmtId="3" fontId="170" fillId="0" borderId="23" xfId="299" applyNumberFormat="1" applyFont="1" applyFill="1" applyBorder="1" applyAlignment="1">
      <alignment horizontal="center" vertical="center"/>
    </xf>
    <xf numFmtId="49" fontId="153" fillId="0" borderId="12" xfId="296" applyNumberFormat="1" applyFont="1" applyFill="1" applyBorder="1" applyAlignment="1">
      <alignment horizontal="center" vertical="top"/>
    </xf>
    <xf numFmtId="3" fontId="153" fillId="0" borderId="12" xfId="296" applyNumberFormat="1" applyFont="1" applyFill="1" applyBorder="1" applyAlignment="1">
      <alignment horizontal="center" vertical="top"/>
    </xf>
    <xf numFmtId="41" fontId="214" fillId="0" borderId="12" xfId="296" applyNumberFormat="1" applyFont="1" applyFill="1" applyBorder="1" applyAlignment="1">
      <alignment horizontal="center" vertical="top"/>
    </xf>
    <xf numFmtId="41" fontId="132" fillId="0" borderId="12" xfId="296" applyNumberFormat="1" applyFont="1" applyFill="1" applyBorder="1" applyAlignment="1">
      <alignment horizontal="center" vertical="top"/>
    </xf>
    <xf numFmtId="170" fontId="161" fillId="0" borderId="23" xfId="0" applyNumberFormat="1" applyFont="1" applyBorder="1" applyAlignment="1">
      <alignment horizontal="center" vertical="center"/>
    </xf>
    <xf numFmtId="41" fontId="110" fillId="0" borderId="12" xfId="2465" applyNumberFormat="1" applyFont="1" applyBorder="1" applyAlignment="1">
      <alignment horizontal="center" vertical="center" wrapText="1"/>
    </xf>
    <xf numFmtId="38" fontId="171" fillId="0" borderId="34" xfId="0" applyNumberFormat="1" applyFont="1" applyBorder="1" applyAlignment="1">
      <alignment horizontal="center" vertical="center"/>
    </xf>
    <xf numFmtId="0" fontId="110" fillId="0" borderId="12" xfId="2465" applyFont="1" applyBorder="1" applyAlignment="1">
      <alignment horizontal="left" vertical="center" wrapText="1"/>
    </xf>
    <xf numFmtId="0" fontId="108" fillId="0" borderId="12" xfId="2465" applyFont="1" applyBorder="1" applyAlignment="1">
      <alignment horizontal="left" vertical="center" wrapText="1" indent="6"/>
    </xf>
    <xf numFmtId="0" fontId="147" fillId="0" borderId="12" xfId="0" applyNumberFormat="1" applyFont="1" applyBorder="1" applyAlignment="1">
      <alignment horizontal="center" vertical="center"/>
    </xf>
    <xf numFmtId="38" fontId="160" fillId="0" borderId="12" xfId="294" applyNumberFormat="1" applyFont="1" applyFill="1" applyBorder="1" applyAlignment="1">
      <alignment horizontal="center"/>
    </xf>
    <xf numFmtId="173" fontId="85" fillId="0" borderId="15" xfId="362" applyFont="1" applyBorder="1" applyAlignment="1">
      <alignment horizontal="left" vertical="center"/>
    </xf>
    <xf numFmtId="43" fontId="27" fillId="0" borderId="15" xfId="294" applyFont="1" applyFill="1" applyBorder="1" applyAlignment="1">
      <alignment vertical="center"/>
    </xf>
    <xf numFmtId="43" fontId="135" fillId="25" borderId="12" xfId="294" applyFont="1" applyFill="1" applyBorder="1" applyAlignment="1">
      <alignment vertical="center"/>
    </xf>
    <xf numFmtId="0" fontId="38" fillId="0" borderId="12" xfId="0" applyNumberFormat="1" applyFont="1" applyBorder="1" applyAlignment="1">
      <alignment horizontal="center"/>
    </xf>
    <xf numFmtId="43" fontId="66" fillId="0" borderId="12" xfId="294" applyFont="1" applyFill="1" applyBorder="1" applyAlignment="1">
      <alignment horizontal="right" vertical="center"/>
    </xf>
    <xf numFmtId="170" fontId="38" fillId="0" borderId="12" xfId="417" applyNumberFormat="1" applyFont="1" applyBorder="1" applyAlignment="1">
      <alignment horizontal="right" vertical="center"/>
    </xf>
    <xf numFmtId="12" fontId="252" fillId="0" borderId="32" xfId="0" applyNumberFormat="1" applyFont="1" applyBorder="1" applyAlignment="1">
      <alignment horizontal="left" vertical="center"/>
    </xf>
    <xf numFmtId="168" fontId="252" fillId="0" borderId="12" xfId="294" applyNumberFormat="1" applyFont="1" applyFill="1" applyBorder="1" applyAlignment="1">
      <alignment horizontal="left" vertical="center"/>
    </xf>
    <xf numFmtId="172" fontId="253" fillId="0" borderId="23" xfId="294" applyNumberFormat="1" applyFont="1" applyFill="1" applyBorder="1" applyAlignment="1">
      <alignment horizontal="center" vertical="center"/>
    </xf>
    <xf numFmtId="12" fontId="141" fillId="0" borderId="16" xfId="0" applyNumberFormat="1" applyFont="1" applyBorder="1" applyAlignment="1">
      <alignment horizontal="center" vertical="center"/>
    </xf>
    <xf numFmtId="168" fontId="144" fillId="0" borderId="15" xfId="294" applyNumberFormat="1" applyFont="1" applyFill="1" applyBorder="1" applyAlignment="1">
      <alignment horizontal="center" vertical="center"/>
    </xf>
    <xf numFmtId="168" fontId="141" fillId="25" borderId="34" xfId="0" applyNumberFormat="1" applyFont="1" applyFill="1" applyBorder="1" applyAlignment="1">
      <alignment horizontal="center" vertical="center"/>
    </xf>
    <xf numFmtId="168" fontId="141" fillId="0" borderId="15" xfId="294" applyNumberFormat="1" applyFont="1" applyFill="1" applyBorder="1" applyAlignment="1">
      <alignment horizontal="center" vertical="center"/>
    </xf>
    <xf numFmtId="49" fontId="56" fillId="0" borderId="32" xfId="0" applyNumberFormat="1" applyFont="1" applyBorder="1" applyAlignment="1">
      <alignment horizontal="center" vertical="center"/>
    </xf>
    <xf numFmtId="49" fontId="258" fillId="0" borderId="32" xfId="0" applyNumberFormat="1" applyFont="1" applyBorder="1" applyAlignment="1">
      <alignment horizontal="center"/>
    </xf>
    <xf numFmtId="41" fontId="37" fillId="0" borderId="12" xfId="888" applyNumberFormat="1" applyFont="1" applyBorder="1" applyAlignment="1">
      <alignment vertical="center"/>
    </xf>
    <xf numFmtId="0" fontId="3" fillId="0" borderId="0" xfId="888" applyFont="1" applyAlignment="1">
      <alignment horizontal="left" vertical="center"/>
    </xf>
    <xf numFmtId="41" fontId="37" fillId="25" borderId="34" xfId="888" applyNumberFormat="1" applyFont="1" applyFill="1" applyBorder="1" applyAlignment="1">
      <alignment vertical="center"/>
    </xf>
    <xf numFmtId="41" fontId="2" fillId="25" borderId="0" xfId="888" applyNumberFormat="1" applyFont="1" applyFill="1"/>
    <xf numFmtId="0" fontId="168" fillId="25" borderId="0" xfId="888" applyFont="1" applyFill="1"/>
    <xf numFmtId="0" fontId="168" fillId="0" borderId="0" xfId="888" applyFont="1" applyAlignment="1">
      <alignment horizontal="left" vertical="center"/>
    </xf>
    <xf numFmtId="173" fontId="190" fillId="27" borderId="0" xfId="889" applyFont="1" applyFill="1" applyAlignment="1">
      <alignment horizontal="center" vertical="center" wrapText="1"/>
    </xf>
    <xf numFmtId="173" fontId="190" fillId="27" borderId="0" xfId="889" applyFont="1" applyFill="1" applyAlignment="1">
      <alignment horizontal="center" vertical="center"/>
    </xf>
    <xf numFmtId="0" fontId="59" fillId="56" borderId="12" xfId="2465" applyFont="1" applyFill="1" applyBorder="1" applyAlignment="1">
      <alignment horizontal="center" vertical="center" wrapText="1"/>
    </xf>
    <xf numFmtId="0" fontId="65" fillId="60" borderId="23" xfId="2465" applyFont="1" applyFill="1" applyBorder="1" applyAlignment="1">
      <alignment horizontal="center" vertical="center"/>
    </xf>
    <xf numFmtId="0" fontId="65" fillId="60" borderId="33" xfId="2465" applyFont="1" applyFill="1" applyBorder="1" applyAlignment="1">
      <alignment horizontal="center" vertical="center"/>
    </xf>
    <xf numFmtId="0" fontId="65" fillId="60" borderId="32" xfId="2465" applyFont="1" applyFill="1" applyBorder="1" applyAlignment="1">
      <alignment horizontal="center" vertical="center"/>
    </xf>
    <xf numFmtId="173" fontId="63" fillId="56" borderId="12" xfId="359" applyFont="1" applyFill="1" applyBorder="1" applyAlignment="1">
      <alignment horizontal="center" vertical="center" wrapText="1"/>
    </xf>
    <xf numFmtId="0" fontId="104" fillId="56" borderId="31" xfId="2465" applyFont="1" applyFill="1" applyBorder="1" applyAlignment="1">
      <alignment horizontal="center" vertical="center"/>
    </xf>
    <xf numFmtId="0" fontId="104" fillId="56" borderId="0" xfId="2465" applyFont="1" applyFill="1" applyAlignment="1">
      <alignment horizontal="center" vertical="center"/>
    </xf>
    <xf numFmtId="0" fontId="59" fillId="56" borderId="34" xfId="2465" applyFont="1" applyFill="1" applyBorder="1" applyAlignment="1">
      <alignment horizontal="center" vertical="center" wrapText="1"/>
    </xf>
    <xf numFmtId="0" fontId="59" fillId="56" borderId="13" xfId="2465" applyFont="1" applyFill="1" applyBorder="1" applyAlignment="1">
      <alignment horizontal="center" vertical="center" wrapText="1"/>
    </xf>
    <xf numFmtId="0" fontId="59" fillId="56" borderId="23" xfId="2465" applyFont="1" applyFill="1" applyBorder="1" applyAlignment="1">
      <alignment horizontal="center" vertical="center"/>
    </xf>
    <xf numFmtId="0" fontId="59" fillId="56" borderId="32" xfId="2465" applyFont="1" applyFill="1" applyBorder="1" applyAlignment="1">
      <alignment horizontal="center" vertical="center"/>
    </xf>
    <xf numFmtId="0" fontId="59" fillId="56" borderId="12" xfId="2465" applyFont="1" applyFill="1" applyBorder="1" applyAlignment="1">
      <alignment horizontal="center" vertical="center"/>
    </xf>
    <xf numFmtId="173" fontId="59" fillId="56" borderId="12" xfId="359" applyFont="1" applyFill="1" applyBorder="1" applyAlignment="1">
      <alignment horizontal="center" vertical="center" wrapText="1"/>
    </xf>
    <xf numFmtId="0" fontId="65" fillId="56" borderId="23" xfId="2465" applyFont="1" applyFill="1" applyBorder="1" applyAlignment="1">
      <alignment horizontal="center" vertical="center"/>
    </xf>
    <xf numFmtId="0" fontId="65" fillId="56" borderId="33" xfId="2465" applyFont="1" applyFill="1" applyBorder="1" applyAlignment="1">
      <alignment horizontal="center" vertical="center"/>
    </xf>
    <xf numFmtId="0" fontId="65" fillId="56" borderId="32" xfId="2465" applyFont="1" applyFill="1" applyBorder="1" applyAlignment="1">
      <alignment horizontal="center" vertical="center"/>
    </xf>
    <xf numFmtId="0" fontId="107" fillId="0" borderId="23" xfId="2465" applyFont="1" applyBorder="1" applyAlignment="1">
      <alignment horizontal="left" vertical="center"/>
    </xf>
    <xf numFmtId="0" fontId="107" fillId="0" borderId="32" xfId="2465" applyFont="1" applyBorder="1" applyAlignment="1">
      <alignment horizontal="left" vertical="center"/>
    </xf>
    <xf numFmtId="0" fontId="59" fillId="56" borderId="23" xfId="2465" applyFont="1" applyFill="1" applyBorder="1" applyAlignment="1">
      <alignment horizontal="center" vertical="center" wrapText="1"/>
    </xf>
    <xf numFmtId="0" fontId="59" fillId="56" borderId="32" xfId="2465" applyFont="1" applyFill="1" applyBorder="1" applyAlignment="1">
      <alignment horizontal="center" vertical="center" wrapText="1"/>
    </xf>
    <xf numFmtId="0" fontId="109" fillId="57" borderId="23" xfId="2465" applyFont="1" applyFill="1" applyBorder="1" applyAlignment="1">
      <alignment horizontal="center" vertical="center" wrapText="1"/>
    </xf>
    <xf numFmtId="0" fontId="109" fillId="57" borderId="32" xfId="2465" applyFont="1" applyFill="1" applyBorder="1" applyAlignment="1">
      <alignment horizontal="center" vertical="center" wrapText="1"/>
    </xf>
    <xf numFmtId="41" fontId="109" fillId="58" borderId="14" xfId="2465" applyNumberFormat="1" applyFont="1" applyFill="1" applyBorder="1" applyAlignment="1">
      <alignment horizontal="center" vertical="center" wrapText="1"/>
    </xf>
    <xf numFmtId="41" fontId="109" fillId="58" borderId="11" xfId="2465" applyNumberFormat="1" applyFont="1" applyFill="1" applyBorder="1" applyAlignment="1">
      <alignment horizontal="center" vertical="center" wrapText="1"/>
    </xf>
    <xf numFmtId="173" fontId="59" fillId="58" borderId="12" xfId="0" applyFont="1" applyFill="1" applyBorder="1" applyAlignment="1">
      <alignment horizontal="center" vertical="center" wrapText="1"/>
    </xf>
    <xf numFmtId="173" fontId="110" fillId="0" borderId="34" xfId="0" applyFont="1" applyBorder="1" applyAlignment="1">
      <alignment horizontal="center" vertical="center" wrapText="1"/>
    </xf>
    <xf numFmtId="173" fontId="110" fillId="0" borderId="15" xfId="0" applyFont="1" applyBorder="1" applyAlignment="1">
      <alignment horizontal="center" vertical="center" wrapText="1"/>
    </xf>
    <xf numFmtId="173" fontId="110" fillId="0" borderId="13" xfId="0" applyFont="1" applyBorder="1" applyAlignment="1">
      <alignment horizontal="center" vertical="center" wrapText="1"/>
    </xf>
    <xf numFmtId="41" fontId="63" fillId="56" borderId="12" xfId="2465" applyNumberFormat="1" applyFont="1" applyFill="1" applyBorder="1" applyAlignment="1">
      <alignment horizontal="center" vertical="center" wrapText="1"/>
    </xf>
    <xf numFmtId="0" fontId="65" fillId="70" borderId="23" xfId="2465" applyFont="1" applyFill="1" applyBorder="1" applyAlignment="1">
      <alignment horizontal="center" vertical="center"/>
    </xf>
    <xf numFmtId="0" fontId="65" fillId="70" borderId="33" xfId="2465" applyFont="1" applyFill="1" applyBorder="1" applyAlignment="1">
      <alignment horizontal="center" vertical="center"/>
    </xf>
    <xf numFmtId="0" fontId="65" fillId="70" borderId="32" xfId="2465" applyFont="1" applyFill="1" applyBorder="1" applyAlignment="1">
      <alignment horizontal="center" vertical="center"/>
    </xf>
    <xf numFmtId="0" fontId="63" fillId="56" borderId="12" xfId="2465" applyFont="1" applyFill="1" applyBorder="1" applyAlignment="1">
      <alignment horizontal="center" vertical="center" wrapText="1"/>
    </xf>
    <xf numFmtId="0" fontId="59" fillId="56" borderId="33" xfId="2465" applyFont="1" applyFill="1" applyBorder="1" applyAlignment="1">
      <alignment horizontal="center" vertical="center" wrapText="1"/>
    </xf>
    <xf numFmtId="0" fontId="63" fillId="60" borderId="12" xfId="2465" applyFont="1" applyFill="1" applyBorder="1" applyAlignment="1">
      <alignment horizontal="center" vertical="center" wrapText="1"/>
    </xf>
    <xf numFmtId="0" fontId="63" fillId="70" borderId="12" xfId="2465" applyFont="1" applyFill="1" applyBorder="1" applyAlignment="1">
      <alignment horizontal="center" vertical="center" wrapText="1"/>
    </xf>
    <xf numFmtId="0" fontId="59" fillId="56" borderId="14" xfId="2465" applyFont="1" applyFill="1" applyBorder="1" applyAlignment="1">
      <alignment horizontal="center" vertical="center" wrapText="1"/>
    </xf>
    <xf numFmtId="0" fontId="59" fillId="56" borderId="11" xfId="2465" applyFont="1" applyFill="1" applyBorder="1" applyAlignment="1">
      <alignment horizontal="center" vertical="center" wrapText="1"/>
    </xf>
    <xf numFmtId="173" fontId="135" fillId="0" borderId="0" xfId="0" applyFont="1" applyAlignment="1">
      <alignment horizontal="left" vertical="center" wrapText="1"/>
    </xf>
    <xf numFmtId="173" fontId="189" fillId="0" borderId="0" xfId="0" applyFont="1" applyAlignment="1">
      <alignment horizontal="left" vertical="center" wrapText="1"/>
    </xf>
    <xf numFmtId="173" fontId="52" fillId="0" borderId="0" xfId="0" applyFont="1" applyAlignment="1">
      <alignment horizontal="left" vertical="center" wrapText="1"/>
    </xf>
    <xf numFmtId="173" fontId="151" fillId="0" borderId="0" xfId="0" applyFont="1" applyAlignment="1">
      <alignment horizontal="left" vertical="center" wrapText="1"/>
    </xf>
    <xf numFmtId="173" fontId="134" fillId="0" borderId="0" xfId="0" applyFont="1" applyAlignment="1">
      <alignment horizontal="justify" vertical="top" wrapText="1"/>
    </xf>
    <xf numFmtId="173" fontId="129" fillId="0" borderId="0" xfId="0" applyFont="1" applyAlignment="1">
      <alignment horizontal="justify" vertical="top" wrapText="1"/>
    </xf>
    <xf numFmtId="173" fontId="129" fillId="0" borderId="0" xfId="0" applyFont="1" applyAlignment="1">
      <alignment horizontal="justify" vertical="top"/>
    </xf>
    <xf numFmtId="173" fontId="126" fillId="59" borderId="0" xfId="0" applyFont="1" applyFill="1" applyAlignment="1">
      <alignment horizontal="center" wrapText="1"/>
    </xf>
    <xf numFmtId="173" fontId="130" fillId="0" borderId="41" xfId="0" applyFont="1" applyBorder="1" applyAlignment="1">
      <alignment horizontal="justify" vertical="center" wrapText="1"/>
    </xf>
    <xf numFmtId="173" fontId="130" fillId="0" borderId="42" xfId="0" applyFont="1" applyBorder="1" applyAlignment="1">
      <alignment horizontal="justify" vertical="center" wrapText="1"/>
    </xf>
    <xf numFmtId="173" fontId="130" fillId="0" borderId="43" xfId="0" applyFont="1" applyBorder="1" applyAlignment="1">
      <alignment horizontal="justify" vertical="center" wrapText="1"/>
    </xf>
    <xf numFmtId="173" fontId="126" fillId="59" borderId="0" xfId="0" applyFont="1" applyFill="1" applyAlignment="1">
      <alignment horizontal="center" vertical="center" wrapText="1"/>
    </xf>
    <xf numFmtId="173" fontId="222" fillId="0" borderId="0" xfId="0" applyFont="1" applyAlignment="1">
      <alignment horizontal="justify" vertical="center" wrapText="1"/>
    </xf>
    <xf numFmtId="173" fontId="41" fillId="59" borderId="0" xfId="0" applyFont="1" applyFill="1" applyAlignment="1">
      <alignment horizontal="center" vertical="center" wrapText="1"/>
    </xf>
    <xf numFmtId="173" fontId="58" fillId="59" borderId="0" xfId="0" applyFont="1" applyFill="1" applyAlignment="1">
      <alignment horizontal="center" vertical="center" wrapText="1"/>
    </xf>
    <xf numFmtId="173" fontId="0" fillId="0" borderId="0" xfId="0" applyAlignment="1">
      <alignment horizontal="left" vertical="top" wrapText="1"/>
    </xf>
    <xf numFmtId="173" fontId="0" fillId="0" borderId="0" xfId="0" applyAlignment="1">
      <alignment horizontal="left" vertical="top"/>
    </xf>
    <xf numFmtId="173" fontId="135" fillId="0" borderId="0" xfId="0" applyFont="1" applyAlignment="1">
      <alignment horizontal="justify" vertical="top" wrapText="1"/>
    </xf>
    <xf numFmtId="173" fontId="27" fillId="0" borderId="0" xfId="0" applyFont="1" applyAlignment="1">
      <alignment horizontal="justify" vertical="top" wrapText="1"/>
    </xf>
    <xf numFmtId="173" fontId="36" fillId="59" borderId="38" xfId="0" applyFont="1" applyFill="1" applyBorder="1" applyAlignment="1">
      <alignment horizontal="center" vertical="center" wrapText="1"/>
    </xf>
    <xf numFmtId="173" fontId="36" fillId="59" borderId="45" xfId="0" applyFont="1" applyFill="1" applyBorder="1" applyAlignment="1">
      <alignment horizontal="center" vertical="center" wrapText="1"/>
    </xf>
    <xf numFmtId="173" fontId="36" fillId="59" borderId="39" xfId="0" applyFont="1" applyFill="1" applyBorder="1" applyAlignment="1">
      <alignment horizontal="center" vertical="center" wrapText="1"/>
    </xf>
    <xf numFmtId="173" fontId="50" fillId="59" borderId="35" xfId="0" applyFont="1" applyFill="1" applyBorder="1" applyAlignment="1">
      <alignment horizontal="center" vertical="center" wrapText="1"/>
    </xf>
    <xf numFmtId="173" fontId="50" fillId="59" borderId="44" xfId="0" applyFont="1" applyFill="1" applyBorder="1" applyAlignment="1">
      <alignment horizontal="center" vertical="center" wrapText="1"/>
    </xf>
    <xf numFmtId="173" fontId="50" fillId="59" borderId="36" xfId="0" applyFont="1" applyFill="1" applyBorder="1" applyAlignment="1">
      <alignment horizontal="center" vertical="center" wrapText="1"/>
    </xf>
    <xf numFmtId="173" fontId="46" fillId="0" borderId="0" xfId="0" applyFont="1" applyAlignment="1">
      <alignment horizontal="left" vertical="center" wrapText="1"/>
    </xf>
    <xf numFmtId="43" fontId="104" fillId="67" borderId="0" xfId="0" applyNumberFormat="1" applyFont="1" applyFill="1" applyAlignment="1">
      <alignment horizontal="center" vertical="center" wrapText="1"/>
    </xf>
    <xf numFmtId="43" fontId="185" fillId="67" borderId="0" xfId="0" applyNumberFormat="1" applyFont="1" applyFill="1" applyAlignment="1">
      <alignment horizontal="center" vertical="center" wrapText="1"/>
    </xf>
    <xf numFmtId="173" fontId="221" fillId="25" borderId="0" xfId="0" applyFont="1" applyFill="1" applyAlignment="1">
      <alignment horizontal="justify" vertical="center" wrapText="1"/>
    </xf>
    <xf numFmtId="43" fontId="218" fillId="0" borderId="0" xfId="0" applyNumberFormat="1" applyFont="1" applyAlignment="1">
      <alignment horizontal="center" vertical="center" wrapText="1"/>
    </xf>
    <xf numFmtId="173" fontId="125" fillId="59" borderId="0" xfId="0" applyFont="1" applyFill="1" applyAlignment="1">
      <alignment horizontal="center" vertical="center" wrapText="1"/>
    </xf>
    <xf numFmtId="173" fontId="132" fillId="25" borderId="0" xfId="0" applyFont="1" applyFill="1" applyAlignment="1">
      <alignment horizontal="justify" vertical="center" wrapText="1"/>
    </xf>
    <xf numFmtId="49" fontId="140" fillId="67" borderId="0" xfId="0" applyNumberFormat="1" applyFont="1" applyFill="1" applyAlignment="1">
      <alignment horizontal="center" vertical="center" wrapText="1"/>
    </xf>
    <xf numFmtId="49" fontId="145" fillId="67" borderId="0" xfId="0" applyNumberFormat="1" applyFont="1" applyFill="1" applyAlignment="1">
      <alignment horizontal="center" vertical="center" wrapText="1"/>
    </xf>
    <xf numFmtId="44" fontId="145" fillId="67" borderId="0" xfId="0" applyNumberFormat="1" applyFont="1" applyFill="1" applyAlignment="1">
      <alignment horizontal="center" vertical="center" wrapText="1"/>
    </xf>
    <xf numFmtId="173" fontId="148" fillId="25" borderId="0" xfId="0" applyFont="1" applyFill="1" applyAlignment="1">
      <alignment horizontal="justify" vertical="center" wrapText="1"/>
    </xf>
    <xf numFmtId="173" fontId="217" fillId="0" borderId="0" xfId="0" applyFont="1" applyAlignment="1">
      <alignment horizontal="center" vertical="top" wrapText="1"/>
    </xf>
    <xf numFmtId="173" fontId="141" fillId="0" borderId="0" xfId="0" applyFont="1" applyAlignment="1">
      <alignment horizontal="left" vertical="center"/>
    </xf>
    <xf numFmtId="173" fontId="141" fillId="0" borderId="24" xfId="0" applyFont="1" applyBorder="1" applyAlignment="1">
      <alignment horizontal="left" vertical="center"/>
    </xf>
    <xf numFmtId="173" fontId="183" fillId="59" borderId="25" xfId="0" applyFont="1" applyFill="1" applyBorder="1" applyAlignment="1">
      <alignment horizontal="center" vertical="center" wrapText="1"/>
    </xf>
    <xf numFmtId="173" fontId="183" fillId="59" borderId="24" xfId="0" applyFont="1" applyFill="1" applyBorder="1" applyAlignment="1">
      <alignment horizontal="center" vertical="center" wrapText="1"/>
    </xf>
    <xf numFmtId="173" fontId="154" fillId="59" borderId="14" xfId="0" applyFont="1" applyFill="1" applyBorder="1" applyAlignment="1">
      <alignment horizontal="center" vertical="center" wrapText="1"/>
    </xf>
    <xf numFmtId="173" fontId="154" fillId="59" borderId="11" xfId="0" applyFont="1" applyFill="1" applyBorder="1" applyAlignment="1">
      <alignment horizontal="center" vertical="center" wrapText="1"/>
    </xf>
    <xf numFmtId="173" fontId="220" fillId="0" borderId="24" xfId="0" applyFont="1" applyBorder="1" applyAlignment="1">
      <alignment horizontal="justify" vertical="top" wrapText="1"/>
    </xf>
    <xf numFmtId="173" fontId="220" fillId="0" borderId="24" xfId="0" applyFont="1" applyBorder="1" applyAlignment="1">
      <alignment horizontal="justify" vertical="top"/>
    </xf>
    <xf numFmtId="173" fontId="220" fillId="0" borderId="0" xfId="0" applyFont="1" applyAlignment="1">
      <alignment horizontal="justify" vertical="top"/>
    </xf>
    <xf numFmtId="173" fontId="66" fillId="0" borderId="0" xfId="0" applyFont="1" applyAlignment="1">
      <alignment horizontal="left" vertical="center"/>
    </xf>
    <xf numFmtId="173" fontId="150" fillId="67" borderId="0" xfId="0" applyFont="1" applyFill="1" applyAlignment="1">
      <alignment horizontal="center" vertical="center" wrapText="1"/>
    </xf>
    <xf numFmtId="43" fontId="241" fillId="67" borderId="0" xfId="0" applyNumberFormat="1" applyFont="1" applyFill="1" applyAlignment="1">
      <alignment horizontal="center" vertical="center" wrapText="1"/>
    </xf>
    <xf numFmtId="43" fontId="240" fillId="67" borderId="0" xfId="0" applyNumberFormat="1" applyFont="1" applyFill="1" applyAlignment="1">
      <alignment horizontal="center" vertical="center" wrapText="1"/>
    </xf>
    <xf numFmtId="43" fontId="207" fillId="24" borderId="23" xfId="0" applyNumberFormat="1" applyFont="1" applyFill="1" applyBorder="1" applyAlignment="1">
      <alignment horizontal="center" vertical="center" wrapText="1"/>
    </xf>
    <xf numFmtId="43" fontId="207" fillId="24" borderId="33" xfId="0" applyNumberFormat="1" applyFont="1" applyFill="1" applyBorder="1" applyAlignment="1">
      <alignment horizontal="center" vertical="center" wrapText="1"/>
    </xf>
    <xf numFmtId="43" fontId="65" fillId="0" borderId="0" xfId="0" applyNumberFormat="1" applyFont="1" applyAlignment="1">
      <alignment horizontal="center" vertical="center" wrapText="1"/>
    </xf>
    <xf numFmtId="173" fontId="221" fillId="0" borderId="0" xfId="0" applyFont="1" applyAlignment="1">
      <alignment horizontal="justify" vertical="center" wrapText="1"/>
    </xf>
    <xf numFmtId="173" fontId="151" fillId="25" borderId="0" xfId="0" applyFont="1" applyFill="1" applyAlignment="1">
      <alignment horizontal="justify" vertical="center" wrapText="1"/>
    </xf>
    <xf numFmtId="173" fontId="41" fillId="67" borderId="0" xfId="0" applyFont="1" applyFill="1" applyAlignment="1">
      <alignment horizontal="center" vertical="center" wrapText="1"/>
    </xf>
    <xf numFmtId="173" fontId="156" fillId="0" borderId="0" xfId="0" applyFont="1" applyAlignment="1">
      <alignment horizontal="left" vertical="top"/>
    </xf>
    <xf numFmtId="173" fontId="58" fillId="67" borderId="0" xfId="0" applyFont="1" applyFill="1" applyAlignment="1">
      <alignment horizontal="center" vertical="center" wrapText="1"/>
    </xf>
    <xf numFmtId="173" fontId="160" fillId="25" borderId="0" xfId="0" applyFont="1" applyFill="1" applyAlignment="1">
      <alignment horizontal="justify" vertical="center" wrapText="1"/>
    </xf>
    <xf numFmtId="173" fontId="179" fillId="25" borderId="0" xfId="0" applyFont="1" applyFill="1" applyAlignment="1">
      <alignment horizontal="justify" vertical="center" wrapText="1"/>
    </xf>
    <xf numFmtId="17" fontId="35" fillId="25" borderId="0" xfId="365" applyNumberFormat="1" applyFont="1" applyFill="1" applyAlignment="1">
      <alignment horizontal="left" vertical="top" wrapText="1"/>
    </xf>
    <xf numFmtId="173" fontId="189" fillId="25" borderId="0" xfId="0" applyFont="1" applyFill="1" applyAlignment="1">
      <alignment horizontal="left" vertical="center"/>
    </xf>
    <xf numFmtId="173" fontId="67" fillId="59" borderId="37" xfId="0" applyFont="1" applyFill="1" applyBorder="1" applyAlignment="1">
      <alignment horizontal="center" vertical="center" wrapText="1"/>
    </xf>
    <xf numFmtId="173" fontId="67" fillId="59" borderId="0" xfId="0" applyFont="1" applyFill="1" applyAlignment="1">
      <alignment horizontal="center" vertical="center" wrapText="1"/>
    </xf>
    <xf numFmtId="173" fontId="204" fillId="25" borderId="0" xfId="0" applyFont="1" applyFill="1" applyAlignment="1">
      <alignment horizontal="justify" vertical="top" wrapText="1"/>
    </xf>
    <xf numFmtId="173" fontId="226" fillId="25" borderId="0" xfId="0" applyFont="1" applyFill="1" applyAlignment="1">
      <alignment horizontal="justify" vertical="center" wrapText="1"/>
    </xf>
    <xf numFmtId="43" fontId="218" fillId="25" borderId="0" xfId="0" applyNumberFormat="1" applyFont="1" applyFill="1" applyAlignment="1">
      <alignment horizontal="center" vertical="center" wrapText="1"/>
    </xf>
    <xf numFmtId="173" fontId="27" fillId="25" borderId="0" xfId="0" applyFont="1" applyFill="1" applyAlignment="1">
      <alignment horizontal="justify" vertical="top" wrapText="1"/>
    </xf>
    <xf numFmtId="43" fontId="187" fillId="0" borderId="0" xfId="294" applyFont="1" applyAlignment="1">
      <alignment horizontal="left" wrapText="1"/>
    </xf>
    <xf numFmtId="173" fontId="159" fillId="67" borderId="12" xfId="359" applyFont="1" applyFill="1" applyBorder="1" applyAlignment="1">
      <alignment horizontal="center" vertical="center" wrapText="1"/>
    </xf>
    <xf numFmtId="173" fontId="198" fillId="0" borderId="44" xfId="0" applyFont="1" applyBorder="1" applyAlignment="1">
      <alignment horizontal="justify" vertical="center" wrapText="1"/>
    </xf>
    <xf numFmtId="173" fontId="198" fillId="0" borderId="44" xfId="0" applyFont="1" applyBorder="1" applyAlignment="1">
      <alignment horizontal="justify" vertical="center"/>
    </xf>
    <xf numFmtId="173" fontId="198" fillId="0" borderId="0" xfId="0" applyFont="1" applyAlignment="1">
      <alignment horizontal="justify" vertical="center"/>
    </xf>
    <xf numFmtId="173" fontId="58" fillId="67" borderId="38" xfId="0" applyFont="1" applyFill="1" applyBorder="1" applyAlignment="1">
      <alignment horizontal="center" vertical="center" wrapText="1"/>
    </xf>
    <xf numFmtId="173" fontId="58" fillId="67" borderId="45" xfId="0" applyFont="1" applyFill="1" applyBorder="1" applyAlignment="1">
      <alignment horizontal="center" vertical="center" wrapText="1"/>
    </xf>
    <xf numFmtId="173" fontId="41" fillId="67" borderId="35" xfId="0" applyFont="1" applyFill="1" applyBorder="1" applyAlignment="1">
      <alignment horizontal="center" vertical="center" wrapText="1"/>
    </xf>
    <xf numFmtId="173" fontId="41" fillId="67" borderId="44" xfId="0" applyFont="1" applyFill="1" applyBorder="1" applyAlignment="1">
      <alignment horizontal="center" vertical="center" wrapText="1"/>
    </xf>
    <xf numFmtId="173" fontId="186" fillId="0" borderId="0" xfId="0" applyFont="1" applyAlignment="1">
      <alignment horizontal="left" vertical="top" wrapText="1"/>
    </xf>
    <xf numFmtId="173" fontId="4" fillId="0" borderId="0" xfId="0" applyFont="1" applyAlignment="1">
      <alignment horizontal="justify" vertical="center" wrapText="1"/>
    </xf>
    <xf numFmtId="173" fontId="132" fillId="0" borderId="0" xfId="0" applyFont="1" applyAlignment="1">
      <alignment horizontal="justify" vertical="center" wrapText="1"/>
    </xf>
    <xf numFmtId="173" fontId="138" fillId="0" borderId="0" xfId="0" applyFont="1" applyAlignment="1">
      <alignment horizontal="justify" vertical="top" wrapText="1"/>
    </xf>
    <xf numFmtId="173" fontId="138" fillId="0" borderId="0" xfId="0" applyFont="1" applyAlignment="1">
      <alignment horizontal="justify" vertical="top"/>
    </xf>
    <xf numFmtId="173" fontId="205" fillId="0" borderId="41" xfId="0" applyFont="1" applyBorder="1" applyAlignment="1">
      <alignment horizontal="left" vertical="center" wrapText="1"/>
    </xf>
    <xf numFmtId="173" fontId="205" fillId="0" borderId="42" xfId="0" applyFont="1" applyBorder="1" applyAlignment="1">
      <alignment horizontal="left" vertical="center" wrapText="1"/>
    </xf>
    <xf numFmtId="173" fontId="160" fillId="0" borderId="0" xfId="0" applyFont="1" applyAlignment="1">
      <alignment horizontal="justify" vertical="center" wrapText="1"/>
    </xf>
    <xf numFmtId="173" fontId="142" fillId="67" borderId="0" xfId="0" applyFont="1" applyFill="1" applyAlignment="1">
      <alignment horizontal="center" vertical="center" wrapText="1"/>
    </xf>
    <xf numFmtId="173" fontId="85" fillId="25" borderId="0" xfId="0" applyFont="1" applyFill="1" applyAlignment="1">
      <alignment horizontal="left" vertical="center" wrapText="1"/>
    </xf>
    <xf numFmtId="173" fontId="131" fillId="67" borderId="0" xfId="0" applyFont="1" applyFill="1" applyAlignment="1">
      <alignment horizontal="center" vertical="center" wrapText="1"/>
    </xf>
    <xf numFmtId="173" fontId="142" fillId="67" borderId="0" xfId="0" applyFont="1" applyFill="1" applyAlignment="1">
      <alignment horizontal="center" wrapText="1"/>
    </xf>
    <xf numFmtId="38" fontId="137" fillId="0" borderId="0" xfId="0" applyNumberFormat="1" applyFont="1" applyAlignment="1">
      <alignment horizontal="left" vertical="center" wrapText="1"/>
    </xf>
    <xf numFmtId="38" fontId="144" fillId="0" borderId="0" xfId="0" applyNumberFormat="1" applyFont="1" applyAlignment="1">
      <alignment horizontal="left" vertical="center" wrapText="1"/>
    </xf>
    <xf numFmtId="49" fontId="139" fillId="25" borderId="0" xfId="0" applyNumberFormat="1" applyFont="1" applyFill="1" applyAlignment="1">
      <alignment horizontal="left" vertical="center"/>
    </xf>
    <xf numFmtId="173" fontId="232" fillId="0" borderId="0" xfId="0" applyFont="1" applyAlignment="1">
      <alignment horizontal="justify" vertical="top" wrapText="1"/>
    </xf>
    <xf numFmtId="173" fontId="232" fillId="0" borderId="0" xfId="0" applyFont="1" applyAlignment="1">
      <alignment horizontal="justify" vertical="top"/>
    </xf>
    <xf numFmtId="43" fontId="33" fillId="24" borderId="23" xfId="0" applyNumberFormat="1" applyFont="1" applyFill="1" applyBorder="1" applyAlignment="1">
      <alignment horizontal="center" vertical="center" wrapText="1"/>
    </xf>
    <xf numFmtId="43" fontId="33" fillId="24" borderId="33" xfId="0" applyNumberFormat="1" applyFont="1" applyFill="1" applyBorder="1" applyAlignment="1">
      <alignment horizontal="center" vertical="center" wrapText="1"/>
    </xf>
    <xf numFmtId="173" fontId="246" fillId="0" borderId="0" xfId="0" applyFont="1" applyAlignment="1">
      <alignment horizontal="justify" vertical="top" wrapText="1"/>
    </xf>
    <xf numFmtId="173" fontId="137" fillId="0" borderId="0" xfId="0" applyFont="1" applyAlignment="1">
      <alignment horizontal="justify" vertical="top" wrapText="1"/>
    </xf>
    <xf numFmtId="173" fontId="137" fillId="0" borderId="0" xfId="0" applyFont="1" applyAlignment="1">
      <alignment horizontal="justify" vertical="top"/>
    </xf>
    <xf numFmtId="173" fontId="132" fillId="25" borderId="0" xfId="0" applyFont="1" applyFill="1" applyAlignment="1">
      <alignment horizontal="left" vertical="center" wrapText="1"/>
    </xf>
    <xf numFmtId="173" fontId="138" fillId="0" borderId="24" xfId="0" applyFont="1" applyBorder="1" applyAlignment="1">
      <alignment horizontal="left" vertical="center" wrapText="1"/>
    </xf>
    <xf numFmtId="173" fontId="138" fillId="0" borderId="24" xfId="0" applyFont="1" applyBorder="1" applyAlignment="1">
      <alignment horizontal="left" vertical="center"/>
    </xf>
    <xf numFmtId="173" fontId="154" fillId="67" borderId="11" xfId="0" applyFont="1" applyFill="1" applyBorder="1" applyAlignment="1">
      <alignment horizontal="center" vertical="top" wrapText="1"/>
    </xf>
    <xf numFmtId="173" fontId="200" fillId="25" borderId="0" xfId="0" applyFont="1" applyFill="1" applyAlignment="1">
      <alignment horizontal="justify" vertical="top" wrapText="1"/>
    </xf>
    <xf numFmtId="173" fontId="242" fillId="67" borderId="0" xfId="0" applyFont="1" applyFill="1" applyAlignment="1">
      <alignment horizontal="center" vertical="center" wrapText="1"/>
    </xf>
    <xf numFmtId="173" fontId="138" fillId="0" borderId="0" xfId="0" applyFont="1" applyAlignment="1">
      <alignment horizontal="left" vertical="top" wrapText="1"/>
    </xf>
    <xf numFmtId="173" fontId="126" fillId="67" borderId="0" xfId="0" applyFont="1" applyFill="1" applyAlignment="1">
      <alignment horizontal="center" vertical="center" wrapText="1"/>
    </xf>
    <xf numFmtId="173" fontId="243" fillId="25" borderId="0" xfId="0" applyFont="1" applyFill="1" applyAlignment="1">
      <alignment horizontal="justify" vertical="center" wrapText="1"/>
    </xf>
    <xf numFmtId="173" fontId="244" fillId="25" borderId="0" xfId="0" applyFont="1" applyFill="1" applyAlignment="1">
      <alignment horizontal="justify" vertical="center" wrapText="1"/>
    </xf>
    <xf numFmtId="173" fontId="44" fillId="25" borderId="0" xfId="0" applyFont="1" applyFill="1" applyAlignment="1">
      <alignment horizontal="left" vertical="center" wrapText="1"/>
    </xf>
    <xf numFmtId="173" fontId="63" fillId="67" borderId="0" xfId="0" applyFont="1" applyFill="1" applyAlignment="1">
      <alignment horizontal="center" vertical="top" wrapText="1"/>
    </xf>
    <xf numFmtId="173" fontId="171" fillId="25" borderId="0" xfId="0" applyFont="1" applyFill="1" applyAlignment="1">
      <alignment horizontal="justify" vertical="top" wrapText="1"/>
    </xf>
    <xf numFmtId="173" fontId="36" fillId="67" borderId="35" xfId="0" applyFont="1" applyFill="1" applyBorder="1" applyAlignment="1">
      <alignment horizontal="center" vertical="center" wrapText="1"/>
    </xf>
    <xf numFmtId="173" fontId="36" fillId="67" borderId="44" xfId="0" applyFont="1" applyFill="1" applyBorder="1" applyAlignment="1">
      <alignment horizontal="center" vertical="center" wrapText="1"/>
    </xf>
    <xf numFmtId="173" fontId="36" fillId="67" borderId="36" xfId="0" applyFont="1" applyFill="1" applyBorder="1" applyAlignment="1">
      <alignment horizontal="center" vertical="center" wrapText="1"/>
    </xf>
    <xf numFmtId="173" fontId="36" fillId="67" borderId="38" xfId="0" applyFont="1" applyFill="1" applyBorder="1" applyAlignment="1">
      <alignment horizontal="center" vertical="top" wrapText="1"/>
    </xf>
    <xf numFmtId="173" fontId="36" fillId="67" borderId="45" xfId="0" applyFont="1" applyFill="1" applyBorder="1" applyAlignment="1">
      <alignment horizontal="center" vertical="top" wrapText="1"/>
    </xf>
    <xf numFmtId="173" fontId="36" fillId="67" borderId="39" xfId="0" applyFont="1" applyFill="1" applyBorder="1" applyAlignment="1">
      <alignment horizontal="center" vertical="top" wrapText="1"/>
    </xf>
    <xf numFmtId="173" fontId="144" fillId="25" borderId="44" xfId="0" applyFont="1" applyFill="1" applyBorder="1" applyAlignment="1">
      <alignment horizontal="justify" vertical="top" wrapText="1"/>
    </xf>
    <xf numFmtId="173" fontId="232" fillId="0" borderId="0" xfId="0" applyFont="1" applyAlignment="1">
      <alignment horizontal="justify" vertical="center" wrapText="1"/>
    </xf>
    <xf numFmtId="173" fontId="126" fillId="68" borderId="0" xfId="0" applyFont="1" applyFill="1" applyAlignment="1">
      <alignment horizontal="center" vertical="center" wrapText="1"/>
    </xf>
    <xf numFmtId="173" fontId="131" fillId="68" borderId="0" xfId="0" applyFont="1" applyFill="1" applyAlignment="1">
      <alignment horizontal="center" vertical="top" wrapText="1"/>
    </xf>
    <xf numFmtId="173" fontId="150" fillId="67" borderId="23" xfId="0" applyFont="1" applyFill="1" applyBorder="1" applyAlignment="1">
      <alignment horizontal="center" vertical="center"/>
    </xf>
    <xf numFmtId="173" fontId="150" fillId="67" borderId="32" xfId="0" applyFont="1" applyFill="1" applyBorder="1" applyAlignment="1">
      <alignment horizontal="center" vertical="center"/>
    </xf>
    <xf numFmtId="173" fontId="227" fillId="0" borderId="0" xfId="0" applyFont="1" applyAlignment="1">
      <alignment horizontal="justify" vertical="top"/>
    </xf>
    <xf numFmtId="173" fontId="195" fillId="66" borderId="48" xfId="0" applyFont="1" applyFill="1" applyBorder="1" applyAlignment="1">
      <alignment horizontal="center" vertical="center" wrapText="1"/>
    </xf>
    <xf numFmtId="173" fontId="195" fillId="66" borderId="49" xfId="0" applyFont="1" applyFill="1" applyBorder="1" applyAlignment="1">
      <alignment horizontal="center" vertical="center" wrapText="1"/>
    </xf>
    <xf numFmtId="173" fontId="195" fillId="66" borderId="50" xfId="0" applyFont="1" applyFill="1" applyBorder="1" applyAlignment="1">
      <alignment horizontal="center" vertical="center" wrapText="1"/>
    </xf>
    <xf numFmtId="173" fontId="195" fillId="66" borderId="51" xfId="0" applyFont="1" applyFill="1" applyBorder="1" applyAlignment="1">
      <alignment horizontal="center" vertical="center" wrapText="1"/>
    </xf>
    <xf numFmtId="173" fontId="195" fillId="66" borderId="40" xfId="0" applyFont="1" applyFill="1" applyBorder="1" applyAlignment="1">
      <alignment horizontal="center" vertical="center" wrapText="1"/>
    </xf>
    <xf numFmtId="173" fontId="36" fillId="67" borderId="0" xfId="0" applyFont="1" applyFill="1" applyAlignment="1">
      <alignment horizontal="center" vertical="center" wrapText="1"/>
    </xf>
    <xf numFmtId="173" fontId="147" fillId="25" borderId="23" xfId="0" applyFont="1" applyFill="1" applyBorder="1" applyAlignment="1">
      <alignment horizontal="center" vertical="center"/>
    </xf>
    <xf numFmtId="173" fontId="147" fillId="25" borderId="33" xfId="0" applyFont="1" applyFill="1" applyBorder="1" applyAlignment="1">
      <alignment horizontal="center" vertical="center"/>
    </xf>
    <xf numFmtId="173" fontId="147" fillId="25" borderId="32" xfId="0" applyFont="1" applyFill="1" applyBorder="1" applyAlignment="1">
      <alignment horizontal="center" vertical="center"/>
    </xf>
    <xf numFmtId="173" fontId="59" fillId="67" borderId="0" xfId="0" applyFont="1" applyFill="1" applyAlignment="1">
      <alignment horizontal="center" vertical="center" wrapText="1"/>
    </xf>
    <xf numFmtId="173" fontId="57" fillId="0" borderId="0" xfId="0" applyFont="1" applyAlignment="1">
      <alignment horizontal="left" vertical="center" wrapText="1"/>
    </xf>
    <xf numFmtId="38" fontId="145" fillId="67" borderId="25" xfId="0" applyNumberFormat="1" applyFont="1" applyFill="1" applyBorder="1" applyAlignment="1">
      <alignment horizontal="center" vertical="center"/>
    </xf>
    <xf numFmtId="38" fontId="145" fillId="67" borderId="24" xfId="0" applyNumberFormat="1" applyFont="1" applyFill="1" applyBorder="1" applyAlignment="1">
      <alignment horizontal="center" vertical="center"/>
    </xf>
    <xf numFmtId="38" fontId="145" fillId="67" borderId="26" xfId="0" applyNumberFormat="1" applyFont="1" applyFill="1" applyBorder="1" applyAlignment="1">
      <alignment horizontal="center" vertical="center"/>
    </xf>
    <xf numFmtId="173" fontId="130" fillId="0" borderId="0" xfId="0" applyFont="1" applyAlignment="1">
      <alignment horizontal="justify" vertical="top" wrapText="1"/>
    </xf>
    <xf numFmtId="173" fontId="135" fillId="0" borderId="0" xfId="0" applyFont="1" applyAlignment="1">
      <alignment horizontal="justify" vertical="top"/>
    </xf>
    <xf numFmtId="173" fontId="186" fillId="0" borderId="24" xfId="0" applyFont="1" applyBorder="1" applyAlignment="1">
      <alignment horizontal="left" vertical="center" wrapText="1"/>
    </xf>
    <xf numFmtId="173" fontId="187" fillId="0" borderId="24" xfId="0" applyFont="1" applyBorder="1" applyAlignment="1">
      <alignment horizontal="left" vertical="center" wrapText="1"/>
    </xf>
    <xf numFmtId="173" fontId="159" fillId="67" borderId="37" xfId="0" applyFont="1" applyFill="1" applyBorder="1" applyAlignment="1">
      <alignment horizontal="center" vertical="center" wrapText="1"/>
    </xf>
    <xf numFmtId="173" fontId="159" fillId="67" borderId="0" xfId="0" applyFont="1" applyFill="1" applyAlignment="1">
      <alignment horizontal="center" vertical="center" wrapText="1"/>
    </xf>
    <xf numFmtId="173" fontId="125" fillId="67" borderId="37" xfId="0" applyFont="1" applyFill="1" applyBorder="1" applyAlignment="1">
      <alignment horizontal="center" vertical="center" wrapText="1"/>
    </xf>
    <xf numFmtId="173" fontId="125" fillId="67" borderId="0" xfId="0" applyFont="1" applyFill="1" applyAlignment="1">
      <alignment horizontal="center" vertical="center" wrapText="1"/>
    </xf>
    <xf numFmtId="173" fontId="133" fillId="0" borderId="0" xfId="0" applyFont="1" applyAlignment="1">
      <alignment horizontal="justify" vertical="center" wrapText="1"/>
    </xf>
    <xf numFmtId="173" fontId="145" fillId="67" borderId="0" xfId="0" applyFont="1" applyFill="1" applyAlignment="1">
      <alignment horizontal="center" vertical="center" wrapText="1"/>
    </xf>
    <xf numFmtId="173" fontId="135" fillId="0" borderId="0" xfId="0" applyFont="1" applyAlignment="1">
      <alignment horizontal="justify" vertical="center" wrapText="1"/>
    </xf>
    <xf numFmtId="173" fontId="36" fillId="67" borderId="0" xfId="413" applyFont="1" applyFill="1" applyAlignment="1">
      <alignment horizontal="center" wrapText="1"/>
    </xf>
    <xf numFmtId="173" fontId="50" fillId="67" borderId="0" xfId="413" applyFont="1" applyFill="1" applyAlignment="1">
      <alignment horizontal="center" vertical="center" wrapText="1"/>
    </xf>
    <xf numFmtId="173" fontId="138" fillId="0" borderId="0" xfId="413" applyFont="1" applyAlignment="1">
      <alignment horizontal="justify" vertical="top" wrapText="1"/>
    </xf>
    <xf numFmtId="173" fontId="154" fillId="67" borderId="0" xfId="413" applyFont="1" applyFill="1" applyAlignment="1">
      <alignment horizontal="center" vertical="center" wrapText="1"/>
    </xf>
    <xf numFmtId="173" fontId="130" fillId="25" borderId="0" xfId="0" applyFont="1" applyFill="1" applyAlignment="1">
      <alignment horizontal="justify" vertical="center" wrapText="1"/>
    </xf>
    <xf numFmtId="173" fontId="67" fillId="67" borderId="0" xfId="0" applyFont="1" applyFill="1" applyAlignment="1">
      <alignment horizontal="center" vertical="center" wrapText="1"/>
    </xf>
    <xf numFmtId="173" fontId="63" fillId="67" borderId="0" xfId="0" applyFont="1" applyFill="1" applyAlignment="1">
      <alignment horizontal="center" vertical="center" wrapText="1"/>
    </xf>
    <xf numFmtId="173" fontId="140" fillId="67" borderId="0" xfId="0" applyFont="1" applyFill="1" applyAlignment="1">
      <alignment horizontal="center" vertical="top" wrapText="1"/>
    </xf>
    <xf numFmtId="173" fontId="171" fillId="0" borderId="0" xfId="0" applyFont="1" applyAlignment="1">
      <alignment horizontal="justify" vertical="top" wrapText="1"/>
    </xf>
    <xf numFmtId="173" fontId="228" fillId="0" borderId="0" xfId="0" applyFont="1" applyAlignment="1">
      <alignment horizontal="justify" vertical="top" wrapText="1"/>
    </xf>
    <xf numFmtId="0" fontId="42" fillId="0" borderId="0" xfId="549" applyFont="1" applyAlignment="1">
      <alignment horizontal="left" vertical="center"/>
    </xf>
    <xf numFmtId="0" fontId="46" fillId="0" borderId="0" xfId="549" applyFont="1" applyAlignment="1">
      <alignment horizontal="left" vertical="center"/>
    </xf>
    <xf numFmtId="0" fontId="59" fillId="67" borderId="0" xfId="549" applyFont="1" applyFill="1" applyAlignment="1">
      <alignment horizontal="center" vertical="center" wrapText="1"/>
    </xf>
    <xf numFmtId="0" fontId="245" fillId="25" borderId="0" xfId="549" applyFont="1" applyFill="1" applyAlignment="1">
      <alignment horizontal="justify" vertical="top" wrapText="1"/>
    </xf>
    <xf numFmtId="0" fontId="245" fillId="25" borderId="0" xfId="549" applyFont="1" applyFill="1" applyAlignment="1">
      <alignment horizontal="justify" vertical="top"/>
    </xf>
    <xf numFmtId="173" fontId="35" fillId="0" borderId="0" xfId="0" applyFont="1" applyAlignment="1">
      <alignment horizontal="left" vertical="center" wrapText="1" readingOrder="1"/>
    </xf>
    <xf numFmtId="173" fontId="52" fillId="25" borderId="0" xfId="419" applyFont="1" applyFill="1" applyAlignment="1">
      <alignment horizontal="left" vertical="center" wrapText="1"/>
    </xf>
    <xf numFmtId="173" fontId="52" fillId="25" borderId="0" xfId="419" applyFont="1" applyFill="1" applyAlignment="1">
      <alignment horizontal="left" vertical="center"/>
    </xf>
    <xf numFmtId="173" fontId="63" fillId="67" borderId="0" xfId="417" applyFont="1" applyFill="1" applyAlignment="1">
      <alignment horizontal="center" vertical="center" wrapText="1"/>
    </xf>
    <xf numFmtId="173" fontId="50" fillId="67" borderId="0" xfId="417" applyFont="1" applyFill="1" applyAlignment="1">
      <alignment horizontal="center" vertical="center" wrapText="1"/>
    </xf>
    <xf numFmtId="173" fontId="171" fillId="0" borderId="0" xfId="0" applyFont="1" applyAlignment="1">
      <alignment horizontal="justify" vertical="center" wrapText="1" readingOrder="1"/>
    </xf>
    <xf numFmtId="173" fontId="44" fillId="25" borderId="24" xfId="0" applyFont="1" applyFill="1" applyBorder="1" applyAlignment="1">
      <alignment horizontal="left" vertical="center" wrapText="1"/>
    </xf>
    <xf numFmtId="173" fontId="59" fillId="59" borderId="0" xfId="0" applyFont="1" applyFill="1" applyAlignment="1">
      <alignment horizontal="center" wrapText="1"/>
    </xf>
    <xf numFmtId="173" fontId="59" fillId="59" borderId="0" xfId="0" applyFont="1" applyFill="1" applyAlignment="1">
      <alignment horizontal="center" vertical="center" wrapText="1"/>
    </xf>
    <xf numFmtId="173" fontId="144" fillId="25" borderId="0" xfId="0" applyFont="1" applyFill="1" applyAlignment="1">
      <alignment horizontal="justify" vertical="top" wrapText="1"/>
    </xf>
    <xf numFmtId="173" fontId="67" fillId="67" borderId="0" xfId="606" applyFont="1" applyFill="1" applyAlignment="1">
      <alignment horizontal="center" vertical="center" wrapText="1"/>
    </xf>
    <xf numFmtId="173" fontId="42" fillId="0" borderId="0" xfId="603" applyFont="1" applyAlignment="1">
      <alignment horizontal="left" vertical="top" wrapText="1"/>
    </xf>
    <xf numFmtId="173" fontId="145" fillId="59" borderId="23" xfId="603" applyFont="1" applyFill="1" applyBorder="1" applyAlignment="1">
      <alignment horizontal="center" vertical="center" wrapText="1"/>
    </xf>
    <xf numFmtId="173" fontId="145" fillId="59" borderId="33" xfId="603" applyFont="1" applyFill="1" applyBorder="1" applyAlignment="1">
      <alignment horizontal="center" vertical="center" wrapText="1"/>
    </xf>
    <xf numFmtId="173" fontId="145" fillId="59" borderId="32" xfId="603" applyFont="1" applyFill="1" applyBorder="1" applyAlignment="1">
      <alignment horizontal="center" vertical="center" wrapText="1"/>
    </xf>
    <xf numFmtId="173" fontId="65" fillId="67" borderId="0" xfId="606" applyFont="1" applyFill="1" applyAlignment="1">
      <alignment horizontal="center" vertical="center" wrapText="1"/>
    </xf>
    <xf numFmtId="173" fontId="129" fillId="0" borderId="0" xfId="603" applyFont="1" applyAlignment="1">
      <alignment horizontal="justify" vertical="top" wrapText="1"/>
    </xf>
    <xf numFmtId="173" fontId="65" fillId="67" borderId="0" xfId="0" applyFont="1" applyFill="1" applyAlignment="1">
      <alignment horizontal="center" vertical="center" wrapText="1"/>
    </xf>
    <xf numFmtId="173" fontId="150" fillId="67" borderId="12" xfId="421" applyFont="1" applyFill="1" applyBorder="1" applyAlignment="1">
      <alignment horizontal="center" vertical="center" wrapText="1"/>
    </xf>
    <xf numFmtId="173" fontId="57" fillId="25" borderId="0" xfId="421" applyFont="1" applyFill="1" applyAlignment="1">
      <alignment horizontal="left" vertical="top" wrapText="1"/>
    </xf>
    <xf numFmtId="173" fontId="177" fillId="25" borderId="0" xfId="421" applyFont="1" applyFill="1" applyAlignment="1">
      <alignment horizontal="justify" vertical="top" wrapText="1"/>
    </xf>
    <xf numFmtId="173" fontId="150" fillId="67" borderId="12" xfId="0" applyFont="1" applyFill="1" applyBorder="1" applyAlignment="1">
      <alignment horizontal="center" vertical="center" wrapText="1"/>
    </xf>
    <xf numFmtId="49" fontId="147" fillId="25" borderId="25" xfId="0" applyNumberFormat="1" applyFont="1" applyFill="1" applyBorder="1" applyAlignment="1">
      <alignment horizontal="left" vertical="center" wrapText="1"/>
    </xf>
    <xf numFmtId="49" fontId="147" fillId="25" borderId="24" xfId="0" applyNumberFormat="1" applyFont="1" applyFill="1" applyBorder="1" applyAlignment="1">
      <alignment horizontal="left" vertical="center" wrapText="1"/>
    </xf>
    <xf numFmtId="173" fontId="230" fillId="0" borderId="0" xfId="0" applyFont="1" applyAlignment="1">
      <alignment horizontal="center"/>
    </xf>
    <xf numFmtId="173" fontId="154" fillId="67" borderId="0" xfId="0" applyFont="1" applyFill="1" applyAlignment="1">
      <alignment horizontal="center" vertical="center" wrapText="1"/>
    </xf>
    <xf numFmtId="173" fontId="85" fillId="25" borderId="0" xfId="0" applyFont="1" applyFill="1" applyAlignment="1">
      <alignment horizontal="left" vertical="top" wrapText="1"/>
    </xf>
    <xf numFmtId="173" fontId="85" fillId="27" borderId="0" xfId="0" applyFont="1" applyFill="1" applyAlignment="1">
      <alignment horizontal="left" vertical="top" wrapText="1"/>
    </xf>
    <xf numFmtId="173" fontId="144" fillId="0" borderId="0" xfId="0" applyFont="1" applyAlignment="1">
      <alignment horizontal="justify" vertical="top" wrapText="1"/>
    </xf>
    <xf numFmtId="173" fontId="144" fillId="0" borderId="0" xfId="0" applyFont="1" applyAlignment="1">
      <alignment horizontal="justify" vertical="top"/>
    </xf>
    <xf numFmtId="173" fontId="161" fillId="25" borderId="0" xfId="0" applyFont="1" applyFill="1" applyAlignment="1">
      <alignment horizontal="left" vertical="top" wrapText="1"/>
    </xf>
    <xf numFmtId="173" fontId="193" fillId="0" borderId="0" xfId="0" applyFont="1" applyAlignment="1">
      <alignment horizontal="justify" vertical="center" wrapText="1"/>
    </xf>
    <xf numFmtId="173" fontId="23" fillId="0" borderId="0" xfId="0" applyFont="1" applyAlignment="1">
      <alignment horizontal="center"/>
    </xf>
    <xf numFmtId="173" fontId="63" fillId="59" borderId="0" xfId="0" applyFont="1" applyFill="1" applyAlignment="1">
      <alignment horizontal="center" vertical="center" wrapText="1"/>
    </xf>
    <xf numFmtId="43" fontId="61" fillId="59" borderId="25" xfId="0" applyNumberFormat="1" applyFont="1" applyFill="1" applyBorder="1" applyAlignment="1">
      <alignment horizontal="center" vertical="center" wrapText="1"/>
    </xf>
    <xf numFmtId="43" fontId="61" fillId="59" borderId="24" xfId="0" applyNumberFormat="1" applyFont="1" applyFill="1" applyBorder="1" applyAlignment="1">
      <alignment horizontal="center" vertical="center" wrapText="1"/>
    </xf>
    <xf numFmtId="43" fontId="61" fillId="59" borderId="26" xfId="0" applyNumberFormat="1" applyFont="1" applyFill="1" applyBorder="1" applyAlignment="1">
      <alignment horizontal="center" vertical="center" wrapText="1"/>
    </xf>
    <xf numFmtId="173" fontId="36" fillId="59" borderId="0" xfId="0" applyFont="1" applyFill="1" applyAlignment="1">
      <alignment horizontal="center" vertical="center" wrapText="1"/>
    </xf>
    <xf numFmtId="173" fontId="140" fillId="67" borderId="25" xfId="0" applyFont="1" applyFill="1" applyBorder="1" applyAlignment="1">
      <alignment horizontal="center" vertical="center" wrapText="1"/>
    </xf>
    <xf numFmtId="173" fontId="140" fillId="67" borderId="24" xfId="0" applyFont="1" applyFill="1" applyBorder="1" applyAlignment="1">
      <alignment horizontal="center" vertical="center" wrapText="1"/>
    </xf>
    <xf numFmtId="173" fontId="140" fillId="67" borderId="26" xfId="0" applyFont="1" applyFill="1" applyBorder="1" applyAlignment="1">
      <alignment horizontal="center" vertical="center" wrapText="1"/>
    </xf>
    <xf numFmtId="173" fontId="145" fillId="67" borderId="14" xfId="0" applyFont="1" applyFill="1" applyBorder="1" applyAlignment="1">
      <alignment horizontal="center" vertical="center" wrapText="1"/>
    </xf>
    <xf numFmtId="173" fontId="145" fillId="67" borderId="11" xfId="0" applyFont="1" applyFill="1" applyBorder="1" applyAlignment="1">
      <alignment horizontal="center" vertical="center" wrapText="1"/>
    </xf>
    <xf numFmtId="173" fontId="145" fillId="67" borderId="16" xfId="0" applyFont="1" applyFill="1" applyBorder="1" applyAlignment="1">
      <alignment horizontal="center" vertical="center" wrapText="1"/>
    </xf>
    <xf numFmtId="173" fontId="228" fillId="25" borderId="0" xfId="0" applyFont="1" applyFill="1" applyAlignment="1">
      <alignment horizontal="justify" vertical="top" wrapText="1"/>
    </xf>
    <xf numFmtId="173" fontId="153" fillId="0" borderId="0" xfId="0" applyFont="1" applyAlignment="1">
      <alignment horizontal="center" vertical="center" wrapText="1"/>
    </xf>
    <xf numFmtId="173" fontId="193" fillId="0" borderId="0" xfId="0" applyFont="1" applyAlignment="1">
      <alignment horizontal="justify" vertical="top" wrapText="1"/>
    </xf>
    <xf numFmtId="173" fontId="145" fillId="59" borderId="0" xfId="0" applyFont="1" applyFill="1" applyAlignment="1">
      <alignment horizontal="center" vertical="center" wrapText="1"/>
    </xf>
    <xf numFmtId="173" fontId="140" fillId="59" borderId="0" xfId="0" applyFont="1" applyFill="1" applyAlignment="1">
      <alignment horizontal="center" vertical="center" wrapText="1"/>
    </xf>
    <xf numFmtId="49" fontId="139" fillId="25" borderId="25" xfId="0" applyNumberFormat="1" applyFont="1" applyFill="1" applyBorder="1" applyAlignment="1">
      <alignment horizontal="left"/>
    </xf>
    <xf numFmtId="49" fontId="139" fillId="25" borderId="0" xfId="0" applyNumberFormat="1" applyFont="1" applyFill="1" applyAlignment="1">
      <alignment horizontal="left"/>
    </xf>
    <xf numFmtId="49" fontId="154" fillId="67" borderId="0" xfId="0" applyNumberFormat="1" applyFont="1" applyFill="1" applyAlignment="1">
      <alignment horizontal="center" vertical="center" wrapText="1"/>
    </xf>
    <xf numFmtId="0" fontId="150" fillId="67" borderId="0" xfId="0" applyNumberFormat="1" applyFont="1" applyFill="1" applyAlignment="1">
      <alignment horizontal="center" vertical="center" wrapText="1"/>
    </xf>
    <xf numFmtId="173" fontId="129" fillId="25" borderId="0" xfId="0" applyFont="1" applyFill="1" applyAlignment="1">
      <alignment horizontal="justify" vertical="center" wrapText="1"/>
    </xf>
    <xf numFmtId="173" fontId="129" fillId="25" borderId="0" xfId="0" applyFont="1" applyFill="1" applyAlignment="1">
      <alignment horizontal="justify" vertical="center"/>
    </xf>
    <xf numFmtId="173" fontId="140" fillId="67" borderId="0" xfId="0" applyFont="1" applyFill="1" applyAlignment="1">
      <alignment horizontal="center" vertical="center" wrapText="1"/>
    </xf>
    <xf numFmtId="173" fontId="171" fillId="25" borderId="0" xfId="0" applyFont="1" applyFill="1" applyAlignment="1">
      <alignment horizontal="justify" vertical="center" wrapText="1"/>
    </xf>
    <xf numFmtId="173" fontId="171" fillId="25" borderId="0" xfId="0" applyFont="1" applyFill="1" applyAlignment="1">
      <alignment horizontal="justify" vertical="center"/>
    </xf>
    <xf numFmtId="0" fontId="159" fillId="67" borderId="0" xfId="408" applyFont="1" applyFill="1" applyAlignment="1">
      <alignment horizontal="center" vertical="center" wrapText="1"/>
    </xf>
    <xf numFmtId="49" fontId="119" fillId="67" borderId="0" xfId="408" applyNumberFormat="1" applyFont="1" applyFill="1" applyAlignment="1">
      <alignment horizontal="center" vertical="center" wrapText="1"/>
    </xf>
    <xf numFmtId="0" fontId="119" fillId="67" borderId="0" xfId="408" applyFont="1" applyFill="1" applyAlignment="1">
      <alignment horizontal="center" vertical="center" wrapText="1"/>
    </xf>
    <xf numFmtId="0" fontId="151" fillId="25" borderId="0" xfId="888" applyFont="1" applyFill="1" applyAlignment="1">
      <alignment horizontal="justify" vertical="center" wrapText="1"/>
    </xf>
    <xf numFmtId="0" fontId="245" fillId="25" borderId="0" xfId="888" applyFont="1" applyFill="1" applyAlignment="1">
      <alignment horizontal="justify" vertical="center" wrapText="1"/>
    </xf>
    <xf numFmtId="0" fontId="245" fillId="25" borderId="0" xfId="888" applyFont="1" applyFill="1" applyAlignment="1">
      <alignment horizontal="justify" vertical="center"/>
    </xf>
    <xf numFmtId="0" fontId="139" fillId="0" borderId="0" xfId="888" applyFont="1" applyAlignment="1">
      <alignment horizontal="center"/>
    </xf>
    <xf numFmtId="0" fontId="131" fillId="67" borderId="0" xfId="408" applyFont="1" applyFill="1" applyAlignment="1">
      <alignment horizontal="center" vertical="center" wrapText="1"/>
    </xf>
    <xf numFmtId="0" fontId="150" fillId="67" borderId="0" xfId="408" applyFont="1" applyFill="1" applyAlignment="1">
      <alignment horizontal="center" vertical="center" wrapText="1"/>
    </xf>
    <xf numFmtId="0" fontId="135" fillId="0" borderId="0" xfId="888" applyFont="1" applyBorder="1"/>
  </cellXfs>
  <cellStyles count="2678">
    <cellStyle name="20% - Accent1" xfId="1111" xr:uid="{00000000-0005-0000-0000-000000000000}"/>
    <cellStyle name="20% - Accent1 2" xfId="1" xr:uid="{00000000-0005-0000-0000-000001000000}"/>
    <cellStyle name="20% - Accent2" xfId="1115" xr:uid="{00000000-0005-0000-0000-000002000000}"/>
    <cellStyle name="20% - Accent2 2" xfId="2" xr:uid="{00000000-0005-0000-0000-000003000000}"/>
    <cellStyle name="20% - Accent3" xfId="1119" xr:uid="{00000000-0005-0000-0000-000004000000}"/>
    <cellStyle name="20% - Accent3 2" xfId="3" xr:uid="{00000000-0005-0000-0000-000005000000}"/>
    <cellStyle name="20% - Accent4" xfId="1123" xr:uid="{00000000-0005-0000-0000-000006000000}"/>
    <cellStyle name="20% - Accent4 2" xfId="4" xr:uid="{00000000-0005-0000-0000-000007000000}"/>
    <cellStyle name="20% - Accent5" xfId="1127" xr:uid="{00000000-0005-0000-0000-000008000000}"/>
    <cellStyle name="20% - Accent5 2" xfId="5" xr:uid="{00000000-0005-0000-0000-000009000000}"/>
    <cellStyle name="20% - Accent6" xfId="1131" xr:uid="{00000000-0005-0000-0000-00000A000000}"/>
    <cellStyle name="20% - Accent6 2" xfId="6" xr:uid="{00000000-0005-0000-0000-00000B000000}"/>
    <cellStyle name="20% - Énfasis1 2" xfId="7" xr:uid="{00000000-0005-0000-0000-00000C000000}"/>
    <cellStyle name="20% - Énfasis1 2 2" xfId="8" xr:uid="{00000000-0005-0000-0000-00000D000000}"/>
    <cellStyle name="20% - Énfasis2 2" xfId="9" xr:uid="{00000000-0005-0000-0000-00000E000000}"/>
    <cellStyle name="20% - Énfasis2 2 2" xfId="10" xr:uid="{00000000-0005-0000-0000-00000F000000}"/>
    <cellStyle name="20% - Énfasis3 2" xfId="11" xr:uid="{00000000-0005-0000-0000-000010000000}"/>
    <cellStyle name="20% - Énfasis3 2 2" xfId="12" xr:uid="{00000000-0005-0000-0000-000011000000}"/>
    <cellStyle name="20% - Énfasis4 2" xfId="13" xr:uid="{00000000-0005-0000-0000-000012000000}"/>
    <cellStyle name="20% - Énfasis4 2 2" xfId="14" xr:uid="{00000000-0005-0000-0000-000013000000}"/>
    <cellStyle name="20% - Énfasis5 2" xfId="15" xr:uid="{00000000-0005-0000-0000-000014000000}"/>
    <cellStyle name="20% - Énfasis5 2 2" xfId="16" xr:uid="{00000000-0005-0000-0000-000015000000}"/>
    <cellStyle name="20% - Énfasis6 2" xfId="17" xr:uid="{00000000-0005-0000-0000-000016000000}"/>
    <cellStyle name="20% - Énfasis6 2 2" xfId="18" xr:uid="{00000000-0005-0000-0000-000017000000}"/>
    <cellStyle name="40% - Accent1" xfId="1112" xr:uid="{00000000-0005-0000-0000-000018000000}"/>
    <cellStyle name="40% - Accent1 2" xfId="19" xr:uid="{00000000-0005-0000-0000-000019000000}"/>
    <cellStyle name="40% - Accent2" xfId="1116" xr:uid="{00000000-0005-0000-0000-00001A000000}"/>
    <cellStyle name="40% - Accent2 2" xfId="20" xr:uid="{00000000-0005-0000-0000-00001B000000}"/>
    <cellStyle name="40% - Accent3" xfId="1120" xr:uid="{00000000-0005-0000-0000-00001C000000}"/>
    <cellStyle name="40% - Accent3 2" xfId="21" xr:uid="{00000000-0005-0000-0000-00001D000000}"/>
    <cellStyle name="40% - Accent4" xfId="1124" xr:uid="{00000000-0005-0000-0000-00001E000000}"/>
    <cellStyle name="40% - Accent4 2" xfId="22" xr:uid="{00000000-0005-0000-0000-00001F000000}"/>
    <cellStyle name="40% - Accent5" xfId="1128" xr:uid="{00000000-0005-0000-0000-000020000000}"/>
    <cellStyle name="40% - Accent5 2" xfId="23" xr:uid="{00000000-0005-0000-0000-000021000000}"/>
    <cellStyle name="40% - Accent6" xfId="1132" xr:uid="{00000000-0005-0000-0000-000022000000}"/>
    <cellStyle name="40% - Accent6 2" xfId="24" xr:uid="{00000000-0005-0000-0000-000023000000}"/>
    <cellStyle name="40% - Énfasis1 2" xfId="25" xr:uid="{00000000-0005-0000-0000-000024000000}"/>
    <cellStyle name="40% - Énfasis1 2 2" xfId="26" xr:uid="{00000000-0005-0000-0000-000025000000}"/>
    <cellStyle name="40% - Énfasis2 2" xfId="27" xr:uid="{00000000-0005-0000-0000-000026000000}"/>
    <cellStyle name="40% - Énfasis2 2 2" xfId="28" xr:uid="{00000000-0005-0000-0000-000027000000}"/>
    <cellStyle name="40% - Énfasis3 2" xfId="29" xr:uid="{00000000-0005-0000-0000-000028000000}"/>
    <cellStyle name="40% - Énfasis3 2 2" xfId="30" xr:uid="{00000000-0005-0000-0000-000029000000}"/>
    <cellStyle name="40% - Énfasis4 2" xfId="31" xr:uid="{00000000-0005-0000-0000-00002A000000}"/>
    <cellStyle name="40% - Énfasis4 2 2" xfId="32" xr:uid="{00000000-0005-0000-0000-00002B000000}"/>
    <cellStyle name="40% - Énfasis5 2" xfId="33" xr:uid="{00000000-0005-0000-0000-00002C000000}"/>
    <cellStyle name="40% - Énfasis5 2 2" xfId="34" xr:uid="{00000000-0005-0000-0000-00002D000000}"/>
    <cellStyle name="40% - Énfasis6 2" xfId="35" xr:uid="{00000000-0005-0000-0000-00002E000000}"/>
    <cellStyle name="40% - Énfasis6 2 2" xfId="36" xr:uid="{00000000-0005-0000-0000-00002F000000}"/>
    <cellStyle name="60% - Accent1" xfId="1113" xr:uid="{00000000-0005-0000-0000-000030000000}"/>
    <cellStyle name="60% - Accent1 2" xfId="37" xr:uid="{00000000-0005-0000-0000-000031000000}"/>
    <cellStyle name="60% - Accent2" xfId="1117" xr:uid="{00000000-0005-0000-0000-000032000000}"/>
    <cellStyle name="60% - Accent2 2" xfId="38" xr:uid="{00000000-0005-0000-0000-000033000000}"/>
    <cellStyle name="60% - Accent3" xfId="1121" xr:uid="{00000000-0005-0000-0000-000034000000}"/>
    <cellStyle name="60% - Accent3 2" xfId="39" xr:uid="{00000000-0005-0000-0000-000035000000}"/>
    <cellStyle name="60% - Accent4" xfId="1125" xr:uid="{00000000-0005-0000-0000-000036000000}"/>
    <cellStyle name="60% - Accent4 2" xfId="40" xr:uid="{00000000-0005-0000-0000-000037000000}"/>
    <cellStyle name="60% - Accent5" xfId="1129" xr:uid="{00000000-0005-0000-0000-000038000000}"/>
    <cellStyle name="60% - Accent5 2" xfId="41" xr:uid="{00000000-0005-0000-0000-000039000000}"/>
    <cellStyle name="60% - Accent6" xfId="1133" xr:uid="{00000000-0005-0000-0000-00003A000000}"/>
    <cellStyle name="60% - Accent6 2" xfId="42" xr:uid="{00000000-0005-0000-0000-00003B000000}"/>
    <cellStyle name="60% - Énfasis1 2" xfId="43" xr:uid="{00000000-0005-0000-0000-00003C000000}"/>
    <cellStyle name="60% - Énfasis1 2 2" xfId="44" xr:uid="{00000000-0005-0000-0000-00003D000000}"/>
    <cellStyle name="60% - Énfasis2 2" xfId="45" xr:uid="{00000000-0005-0000-0000-00003E000000}"/>
    <cellStyle name="60% - Énfasis2 2 2" xfId="46" xr:uid="{00000000-0005-0000-0000-00003F000000}"/>
    <cellStyle name="60% - Énfasis3 2" xfId="47" xr:uid="{00000000-0005-0000-0000-000040000000}"/>
    <cellStyle name="60% - Énfasis3 2 2" xfId="48" xr:uid="{00000000-0005-0000-0000-000041000000}"/>
    <cellStyle name="60% - Énfasis4 2" xfId="49" xr:uid="{00000000-0005-0000-0000-000042000000}"/>
    <cellStyle name="60% - Énfasis4 2 2" xfId="50" xr:uid="{00000000-0005-0000-0000-000043000000}"/>
    <cellStyle name="60% - Énfasis5 2" xfId="51" xr:uid="{00000000-0005-0000-0000-000044000000}"/>
    <cellStyle name="60% - Énfasis5 2 2" xfId="52" xr:uid="{00000000-0005-0000-0000-000045000000}"/>
    <cellStyle name="60% - Énfasis6 2" xfId="53" xr:uid="{00000000-0005-0000-0000-000046000000}"/>
    <cellStyle name="60% - Énfasis6 2 2" xfId="54" xr:uid="{00000000-0005-0000-0000-000047000000}"/>
    <cellStyle name="Accent1" xfId="1110" xr:uid="{00000000-0005-0000-0000-000048000000}"/>
    <cellStyle name="Accent1 2" xfId="55" xr:uid="{00000000-0005-0000-0000-000049000000}"/>
    <cellStyle name="Accent2" xfId="1114" xr:uid="{00000000-0005-0000-0000-00004A000000}"/>
    <cellStyle name="Accent2 2" xfId="56" xr:uid="{00000000-0005-0000-0000-00004B000000}"/>
    <cellStyle name="Accent3" xfId="1118" xr:uid="{00000000-0005-0000-0000-00004C000000}"/>
    <cellStyle name="Accent3 2" xfId="57" xr:uid="{00000000-0005-0000-0000-00004D000000}"/>
    <cellStyle name="Accent4" xfId="1122" xr:uid="{00000000-0005-0000-0000-00004E000000}"/>
    <cellStyle name="Accent4 2" xfId="58" xr:uid="{00000000-0005-0000-0000-00004F000000}"/>
    <cellStyle name="Accent5" xfId="1126" xr:uid="{00000000-0005-0000-0000-000050000000}"/>
    <cellStyle name="Accent5 2" xfId="59" xr:uid="{00000000-0005-0000-0000-000051000000}"/>
    <cellStyle name="Accent6" xfId="1130" xr:uid="{00000000-0005-0000-0000-000052000000}"/>
    <cellStyle name="Accent6 2" xfId="60" xr:uid="{00000000-0005-0000-0000-000053000000}"/>
    <cellStyle name="Bad" xfId="1104" xr:uid="{00000000-0005-0000-0000-000054000000}"/>
    <cellStyle name="Bad 2" xfId="61" xr:uid="{00000000-0005-0000-0000-000055000000}"/>
    <cellStyle name="Buena 2" xfId="62" xr:uid="{00000000-0005-0000-0000-000056000000}"/>
    <cellStyle name="Buena 2 2" xfId="63" xr:uid="{00000000-0005-0000-0000-000057000000}"/>
    <cellStyle name="Bueno" xfId="279" builtinId="26" customBuiltin="1"/>
    <cellStyle name="Calculation" xfId="1107" xr:uid="{00000000-0005-0000-0000-000059000000}"/>
    <cellStyle name="Calculation 2" xfId="64" xr:uid="{00000000-0005-0000-0000-00005A000000}"/>
    <cellStyle name="Calculation 2 2" xfId="2531" xr:uid="{00000000-0005-0000-0000-00005B000000}"/>
    <cellStyle name="Calculation 3" xfId="2527" xr:uid="{00000000-0005-0000-0000-00005C000000}"/>
    <cellStyle name="Cálculo 2" xfId="65" xr:uid="{00000000-0005-0000-0000-00005D000000}"/>
    <cellStyle name="Cálculo 2 2" xfId="66" xr:uid="{00000000-0005-0000-0000-00005E000000}"/>
    <cellStyle name="Cálculo 2 2 2" xfId="2532" xr:uid="{00000000-0005-0000-0000-00005F000000}"/>
    <cellStyle name="Cálculo 2 3" xfId="2522" xr:uid="{00000000-0005-0000-0000-000060000000}"/>
    <cellStyle name="Cálculo 2 4" xfId="2617" xr:uid="{00000000-0005-0000-0000-000061000000}"/>
    <cellStyle name="Celda de comprobación" xfId="71" builtinId="23" customBuiltin="1"/>
    <cellStyle name="Celda de comprobación 2" xfId="67" xr:uid="{00000000-0005-0000-0000-000063000000}"/>
    <cellStyle name="Celda de comprobación 2 2" xfId="68" xr:uid="{00000000-0005-0000-0000-000064000000}"/>
    <cellStyle name="Celda vinculada" xfId="292" builtinId="24" customBuiltin="1"/>
    <cellStyle name="Celda vinculada 2" xfId="69" xr:uid="{00000000-0005-0000-0000-000066000000}"/>
    <cellStyle name="Celda vinculada 2 2" xfId="70" xr:uid="{00000000-0005-0000-0000-000067000000}"/>
    <cellStyle name="Check Cell 2" xfId="72" xr:uid="{00000000-0005-0000-0000-000068000000}"/>
    <cellStyle name="Comma 10" xfId="73" xr:uid="{00000000-0005-0000-0000-000069000000}"/>
    <cellStyle name="Comma 11" xfId="74" xr:uid="{00000000-0005-0000-0000-00006A000000}"/>
    <cellStyle name="Comma 12" xfId="75" xr:uid="{00000000-0005-0000-0000-00006B000000}"/>
    <cellStyle name="Comma 13" xfId="76" xr:uid="{00000000-0005-0000-0000-00006C000000}"/>
    <cellStyle name="Comma 14" xfId="77" xr:uid="{00000000-0005-0000-0000-00006D000000}"/>
    <cellStyle name="Comma 15" xfId="78" xr:uid="{00000000-0005-0000-0000-00006E000000}"/>
    <cellStyle name="Comma 16" xfId="79" xr:uid="{00000000-0005-0000-0000-00006F000000}"/>
    <cellStyle name="Comma 17" xfId="80" xr:uid="{00000000-0005-0000-0000-000070000000}"/>
    <cellStyle name="Comma 18" xfId="81" xr:uid="{00000000-0005-0000-0000-000071000000}"/>
    <cellStyle name="Comma 19" xfId="82" xr:uid="{00000000-0005-0000-0000-000072000000}"/>
    <cellStyle name="Comma 2" xfId="83" xr:uid="{00000000-0005-0000-0000-000073000000}"/>
    <cellStyle name="Comma 2 2" xfId="84" xr:uid="{00000000-0005-0000-0000-000074000000}"/>
    <cellStyle name="Comma 2 2 2" xfId="85" xr:uid="{00000000-0005-0000-0000-000075000000}"/>
    <cellStyle name="Comma 2 2 2 2" xfId="86" xr:uid="{00000000-0005-0000-0000-000076000000}"/>
    <cellStyle name="Comma 2 2 2 2 2" xfId="87" xr:uid="{00000000-0005-0000-0000-000077000000}"/>
    <cellStyle name="Comma 2 2 2 2 2 2" xfId="88" xr:uid="{00000000-0005-0000-0000-000078000000}"/>
    <cellStyle name="Comma 2 2 2 2 2 2 2" xfId="89" xr:uid="{00000000-0005-0000-0000-000079000000}"/>
    <cellStyle name="Comma 2 2 2 2 2 2 2 2" xfId="90" xr:uid="{00000000-0005-0000-0000-00007A000000}"/>
    <cellStyle name="Comma 2 2 2 2 2 2 2 2 2" xfId="91" xr:uid="{00000000-0005-0000-0000-00007B000000}"/>
    <cellStyle name="Comma 2 2 2 2 2 2 2 2 2 2" xfId="92" xr:uid="{00000000-0005-0000-0000-00007C000000}"/>
    <cellStyle name="Comma 2 2 2 2 2 2 2 2 2 2 2" xfId="93" xr:uid="{00000000-0005-0000-0000-00007D000000}"/>
    <cellStyle name="Comma 2 2 2 2 2 2 2 2 2 2 2 2" xfId="94" xr:uid="{00000000-0005-0000-0000-00007E000000}"/>
    <cellStyle name="Comma 2 2 2 2 2 2 2 2 2 3" xfId="95" xr:uid="{00000000-0005-0000-0000-00007F000000}"/>
    <cellStyle name="Comma 2 2 2 2 2 2 2 2 3" xfId="96" xr:uid="{00000000-0005-0000-0000-000080000000}"/>
    <cellStyle name="Comma 2 2 2 2 2 2 2 2 3 2" xfId="97" xr:uid="{00000000-0005-0000-0000-000081000000}"/>
    <cellStyle name="Comma 2 2 2 2 2 2 2 3" xfId="98" xr:uid="{00000000-0005-0000-0000-000082000000}"/>
    <cellStyle name="Comma 2 2 2 2 2 2 2 3 2" xfId="99" xr:uid="{00000000-0005-0000-0000-000083000000}"/>
    <cellStyle name="Comma 2 2 2 2 2 2 2 3 2 2" xfId="100" xr:uid="{00000000-0005-0000-0000-000084000000}"/>
    <cellStyle name="Comma 2 2 2 2 2 2 2 4" xfId="101" xr:uid="{00000000-0005-0000-0000-000085000000}"/>
    <cellStyle name="Comma 2 2 2 2 2 2 3" xfId="102" xr:uid="{00000000-0005-0000-0000-000086000000}"/>
    <cellStyle name="Comma 2 2 2 2 2 2 3 2" xfId="103" xr:uid="{00000000-0005-0000-0000-000087000000}"/>
    <cellStyle name="Comma 2 2 2 2 2 2 3 2 2" xfId="104" xr:uid="{00000000-0005-0000-0000-000088000000}"/>
    <cellStyle name="Comma 2 2 2 2 2 2 3 2 2 2" xfId="105" xr:uid="{00000000-0005-0000-0000-000089000000}"/>
    <cellStyle name="Comma 2 2 2 2 2 2 3 3" xfId="106" xr:uid="{00000000-0005-0000-0000-00008A000000}"/>
    <cellStyle name="Comma 2 2 2 2 2 2 4" xfId="107" xr:uid="{00000000-0005-0000-0000-00008B000000}"/>
    <cellStyle name="Comma 2 2 2 2 2 2 4 2" xfId="108" xr:uid="{00000000-0005-0000-0000-00008C000000}"/>
    <cellStyle name="Comma 2 2 2 2 2 3" xfId="109" xr:uid="{00000000-0005-0000-0000-00008D000000}"/>
    <cellStyle name="Comma 2 2 2 2 2 3 2" xfId="110" xr:uid="{00000000-0005-0000-0000-00008E000000}"/>
    <cellStyle name="Comma 2 2 2 2 2 3 2 2" xfId="111" xr:uid="{00000000-0005-0000-0000-00008F000000}"/>
    <cellStyle name="Comma 2 2 2 2 2 3 2 2 2" xfId="112" xr:uid="{00000000-0005-0000-0000-000090000000}"/>
    <cellStyle name="Comma 2 2 2 2 2 3 2 2 2 2" xfId="113" xr:uid="{00000000-0005-0000-0000-000091000000}"/>
    <cellStyle name="Comma 2 2 2 2 2 3 2 3" xfId="114" xr:uid="{00000000-0005-0000-0000-000092000000}"/>
    <cellStyle name="Comma 2 2 2 2 2 3 3" xfId="115" xr:uid="{00000000-0005-0000-0000-000093000000}"/>
    <cellStyle name="Comma 2 2 2 2 2 3 3 2" xfId="116" xr:uid="{00000000-0005-0000-0000-000094000000}"/>
    <cellStyle name="Comma 2 2 2 2 2 4" xfId="117" xr:uid="{00000000-0005-0000-0000-000095000000}"/>
    <cellStyle name="Comma 2 2 2 2 2 4 2" xfId="118" xr:uid="{00000000-0005-0000-0000-000096000000}"/>
    <cellStyle name="Comma 2 2 2 2 2 4 2 2" xfId="119" xr:uid="{00000000-0005-0000-0000-000097000000}"/>
    <cellStyle name="Comma 2 2 2 2 2 5" xfId="120" xr:uid="{00000000-0005-0000-0000-000098000000}"/>
    <cellStyle name="Comma 2 2 2 2 3" xfId="121" xr:uid="{00000000-0005-0000-0000-000099000000}"/>
    <cellStyle name="Comma 2 2 2 2 3 2" xfId="122" xr:uid="{00000000-0005-0000-0000-00009A000000}"/>
    <cellStyle name="Comma 2 2 2 2 3 2 2" xfId="123" xr:uid="{00000000-0005-0000-0000-00009B000000}"/>
    <cellStyle name="Comma 2 2 2 2 3 2 2 2" xfId="124" xr:uid="{00000000-0005-0000-0000-00009C000000}"/>
    <cellStyle name="Comma 2 2 2 2 3 2 2 2 2" xfId="125" xr:uid="{00000000-0005-0000-0000-00009D000000}"/>
    <cellStyle name="Comma 2 2 2 2 3 2 2 2 2 2" xfId="126" xr:uid="{00000000-0005-0000-0000-00009E000000}"/>
    <cellStyle name="Comma 2 2 2 2 3 2 2 3" xfId="127" xr:uid="{00000000-0005-0000-0000-00009F000000}"/>
    <cellStyle name="Comma 2 2 2 2 3 2 3" xfId="128" xr:uid="{00000000-0005-0000-0000-0000A0000000}"/>
    <cellStyle name="Comma 2 2 2 2 3 2 3 2" xfId="129" xr:uid="{00000000-0005-0000-0000-0000A1000000}"/>
    <cellStyle name="Comma 2 2 2 2 3 3" xfId="130" xr:uid="{00000000-0005-0000-0000-0000A2000000}"/>
    <cellStyle name="Comma 2 2 2 2 3 3 2" xfId="131" xr:uid="{00000000-0005-0000-0000-0000A3000000}"/>
    <cellStyle name="Comma 2 2 2 2 3 3 2 2" xfId="132" xr:uid="{00000000-0005-0000-0000-0000A4000000}"/>
    <cellStyle name="Comma 2 2 2 2 3 4" xfId="133" xr:uid="{00000000-0005-0000-0000-0000A5000000}"/>
    <cellStyle name="Comma 2 2 2 2 4" xfId="134" xr:uid="{00000000-0005-0000-0000-0000A6000000}"/>
    <cellStyle name="Comma 2 2 2 2 4 2" xfId="135" xr:uid="{00000000-0005-0000-0000-0000A7000000}"/>
    <cellStyle name="Comma 2 2 2 2 4 2 2" xfId="136" xr:uid="{00000000-0005-0000-0000-0000A8000000}"/>
    <cellStyle name="Comma 2 2 2 2 4 2 2 2" xfId="137" xr:uid="{00000000-0005-0000-0000-0000A9000000}"/>
    <cellStyle name="Comma 2 2 2 2 4 3" xfId="138" xr:uid="{00000000-0005-0000-0000-0000AA000000}"/>
    <cellStyle name="Comma 2 2 2 2 5" xfId="139" xr:uid="{00000000-0005-0000-0000-0000AB000000}"/>
    <cellStyle name="Comma 2 2 2 2 5 2" xfId="140" xr:uid="{00000000-0005-0000-0000-0000AC000000}"/>
    <cellStyle name="Comma 2 2 2 3" xfId="141" xr:uid="{00000000-0005-0000-0000-0000AD000000}"/>
    <cellStyle name="Comma 2 2 2 3 2" xfId="142" xr:uid="{00000000-0005-0000-0000-0000AE000000}"/>
    <cellStyle name="Comma 2 2 2 3 2 2" xfId="143" xr:uid="{00000000-0005-0000-0000-0000AF000000}"/>
    <cellStyle name="Comma 2 2 2 3 2 2 2" xfId="144" xr:uid="{00000000-0005-0000-0000-0000B0000000}"/>
    <cellStyle name="Comma 2 2 2 3 2 2 2 2" xfId="145" xr:uid="{00000000-0005-0000-0000-0000B1000000}"/>
    <cellStyle name="Comma 2 2 2 3 2 2 2 2 2" xfId="146" xr:uid="{00000000-0005-0000-0000-0000B2000000}"/>
    <cellStyle name="Comma 2 2 2 3 2 2 2 2 2 2" xfId="147" xr:uid="{00000000-0005-0000-0000-0000B3000000}"/>
    <cellStyle name="Comma 2 2 2 3 2 2 2 3" xfId="148" xr:uid="{00000000-0005-0000-0000-0000B4000000}"/>
    <cellStyle name="Comma 2 2 2 3 2 2 3" xfId="149" xr:uid="{00000000-0005-0000-0000-0000B5000000}"/>
    <cellStyle name="Comma 2 2 2 3 2 2 3 2" xfId="150" xr:uid="{00000000-0005-0000-0000-0000B6000000}"/>
    <cellStyle name="Comma 2 2 2 3 2 3" xfId="151" xr:uid="{00000000-0005-0000-0000-0000B7000000}"/>
    <cellStyle name="Comma 2 2 2 3 2 3 2" xfId="152" xr:uid="{00000000-0005-0000-0000-0000B8000000}"/>
    <cellStyle name="Comma 2 2 2 3 2 3 2 2" xfId="153" xr:uid="{00000000-0005-0000-0000-0000B9000000}"/>
    <cellStyle name="Comma 2 2 2 3 2 4" xfId="154" xr:uid="{00000000-0005-0000-0000-0000BA000000}"/>
    <cellStyle name="Comma 2 2 2 3 3" xfId="155" xr:uid="{00000000-0005-0000-0000-0000BB000000}"/>
    <cellStyle name="Comma 2 2 2 3 3 2" xfId="156" xr:uid="{00000000-0005-0000-0000-0000BC000000}"/>
    <cellStyle name="Comma 2 2 2 3 3 2 2" xfId="157" xr:uid="{00000000-0005-0000-0000-0000BD000000}"/>
    <cellStyle name="Comma 2 2 2 3 3 2 2 2" xfId="158" xr:uid="{00000000-0005-0000-0000-0000BE000000}"/>
    <cellStyle name="Comma 2 2 2 3 3 3" xfId="159" xr:uid="{00000000-0005-0000-0000-0000BF000000}"/>
    <cellStyle name="Comma 2 2 2 3 4" xfId="160" xr:uid="{00000000-0005-0000-0000-0000C0000000}"/>
    <cellStyle name="Comma 2 2 2 3 4 2" xfId="161" xr:uid="{00000000-0005-0000-0000-0000C1000000}"/>
    <cellStyle name="Comma 2 2 2 4" xfId="162" xr:uid="{00000000-0005-0000-0000-0000C2000000}"/>
    <cellStyle name="Comma 2 2 2 4 2" xfId="163" xr:uid="{00000000-0005-0000-0000-0000C3000000}"/>
    <cellStyle name="Comma 2 2 2 4 2 2" xfId="164" xr:uid="{00000000-0005-0000-0000-0000C4000000}"/>
    <cellStyle name="Comma 2 2 2 4 2 2 2" xfId="165" xr:uid="{00000000-0005-0000-0000-0000C5000000}"/>
    <cellStyle name="Comma 2 2 2 4 2 2 2 2" xfId="166" xr:uid="{00000000-0005-0000-0000-0000C6000000}"/>
    <cellStyle name="Comma 2 2 2 4 2 3" xfId="167" xr:uid="{00000000-0005-0000-0000-0000C7000000}"/>
    <cellStyle name="Comma 2 2 2 4 3" xfId="168" xr:uid="{00000000-0005-0000-0000-0000C8000000}"/>
    <cellStyle name="Comma 2 2 2 4 3 2" xfId="169" xr:uid="{00000000-0005-0000-0000-0000C9000000}"/>
    <cellStyle name="Comma 2 2 2 5" xfId="170" xr:uid="{00000000-0005-0000-0000-0000CA000000}"/>
    <cellStyle name="Comma 2 2 2 5 2" xfId="171" xr:uid="{00000000-0005-0000-0000-0000CB000000}"/>
    <cellStyle name="Comma 2 2 2 5 2 2" xfId="172" xr:uid="{00000000-0005-0000-0000-0000CC000000}"/>
    <cellStyle name="Comma 2 2 2 6" xfId="173" xr:uid="{00000000-0005-0000-0000-0000CD000000}"/>
    <cellStyle name="Comma 2 2 3" xfId="174" xr:uid="{00000000-0005-0000-0000-0000CE000000}"/>
    <cellStyle name="Comma 2 2 3 2" xfId="175" xr:uid="{00000000-0005-0000-0000-0000CF000000}"/>
    <cellStyle name="Comma 2 2 3 2 2" xfId="176" xr:uid="{00000000-0005-0000-0000-0000D0000000}"/>
    <cellStyle name="Comma 2 2 3 2 2 2" xfId="177" xr:uid="{00000000-0005-0000-0000-0000D1000000}"/>
    <cellStyle name="Comma 2 2 3 2 2 2 2" xfId="178" xr:uid="{00000000-0005-0000-0000-0000D2000000}"/>
    <cellStyle name="Comma 2 2 3 2 2 2 2 2" xfId="179" xr:uid="{00000000-0005-0000-0000-0000D3000000}"/>
    <cellStyle name="Comma 2 2 3 2 2 2 2 2 2" xfId="180" xr:uid="{00000000-0005-0000-0000-0000D4000000}"/>
    <cellStyle name="Comma 2 2 3 2 2 2 2 2 2 2" xfId="181" xr:uid="{00000000-0005-0000-0000-0000D5000000}"/>
    <cellStyle name="Comma 2 2 3 2 2 2 2 3" xfId="182" xr:uid="{00000000-0005-0000-0000-0000D6000000}"/>
    <cellStyle name="Comma 2 2 3 2 2 2 3" xfId="183" xr:uid="{00000000-0005-0000-0000-0000D7000000}"/>
    <cellStyle name="Comma 2 2 3 2 2 2 3 2" xfId="184" xr:uid="{00000000-0005-0000-0000-0000D8000000}"/>
    <cellStyle name="Comma 2 2 3 2 2 3" xfId="185" xr:uid="{00000000-0005-0000-0000-0000D9000000}"/>
    <cellStyle name="Comma 2 2 3 2 2 3 2" xfId="186" xr:uid="{00000000-0005-0000-0000-0000DA000000}"/>
    <cellStyle name="Comma 2 2 3 2 2 3 2 2" xfId="187" xr:uid="{00000000-0005-0000-0000-0000DB000000}"/>
    <cellStyle name="Comma 2 2 3 2 2 4" xfId="188" xr:uid="{00000000-0005-0000-0000-0000DC000000}"/>
    <cellStyle name="Comma 2 2 3 2 3" xfId="189" xr:uid="{00000000-0005-0000-0000-0000DD000000}"/>
    <cellStyle name="Comma 2 2 3 2 3 2" xfId="190" xr:uid="{00000000-0005-0000-0000-0000DE000000}"/>
    <cellStyle name="Comma 2 2 3 2 3 2 2" xfId="191" xr:uid="{00000000-0005-0000-0000-0000DF000000}"/>
    <cellStyle name="Comma 2 2 3 2 3 2 2 2" xfId="192" xr:uid="{00000000-0005-0000-0000-0000E0000000}"/>
    <cellStyle name="Comma 2 2 3 2 3 3" xfId="193" xr:uid="{00000000-0005-0000-0000-0000E1000000}"/>
    <cellStyle name="Comma 2 2 3 2 4" xfId="194" xr:uid="{00000000-0005-0000-0000-0000E2000000}"/>
    <cellStyle name="Comma 2 2 3 2 4 2" xfId="195" xr:uid="{00000000-0005-0000-0000-0000E3000000}"/>
    <cellStyle name="Comma 2 2 3 3" xfId="196" xr:uid="{00000000-0005-0000-0000-0000E4000000}"/>
    <cellStyle name="Comma 2 2 3 3 2" xfId="197" xr:uid="{00000000-0005-0000-0000-0000E5000000}"/>
    <cellStyle name="Comma 2 2 3 3 2 2" xfId="198" xr:uid="{00000000-0005-0000-0000-0000E6000000}"/>
    <cellStyle name="Comma 2 2 3 3 2 2 2" xfId="199" xr:uid="{00000000-0005-0000-0000-0000E7000000}"/>
    <cellStyle name="Comma 2 2 3 3 2 2 2 2" xfId="200" xr:uid="{00000000-0005-0000-0000-0000E8000000}"/>
    <cellStyle name="Comma 2 2 3 3 2 3" xfId="201" xr:uid="{00000000-0005-0000-0000-0000E9000000}"/>
    <cellStyle name="Comma 2 2 3 3 3" xfId="202" xr:uid="{00000000-0005-0000-0000-0000EA000000}"/>
    <cellStyle name="Comma 2 2 3 3 3 2" xfId="203" xr:uid="{00000000-0005-0000-0000-0000EB000000}"/>
    <cellStyle name="Comma 2 2 3 4" xfId="204" xr:uid="{00000000-0005-0000-0000-0000EC000000}"/>
    <cellStyle name="Comma 2 2 3 4 2" xfId="205" xr:uid="{00000000-0005-0000-0000-0000ED000000}"/>
    <cellStyle name="Comma 2 2 3 4 2 2" xfId="206" xr:uid="{00000000-0005-0000-0000-0000EE000000}"/>
    <cellStyle name="Comma 2 2 3 5" xfId="207" xr:uid="{00000000-0005-0000-0000-0000EF000000}"/>
    <cellStyle name="Comma 2 2 4" xfId="208" xr:uid="{00000000-0005-0000-0000-0000F0000000}"/>
    <cellStyle name="Comma 2 2 4 2" xfId="209" xr:uid="{00000000-0005-0000-0000-0000F1000000}"/>
    <cellStyle name="Comma 2 2 4 2 2" xfId="210" xr:uid="{00000000-0005-0000-0000-0000F2000000}"/>
    <cellStyle name="Comma 2 2 4 2 2 2" xfId="211" xr:uid="{00000000-0005-0000-0000-0000F3000000}"/>
    <cellStyle name="Comma 2 2 4 2 2 2 2" xfId="212" xr:uid="{00000000-0005-0000-0000-0000F4000000}"/>
    <cellStyle name="Comma 2 2 4 2 2 2 2 2" xfId="213" xr:uid="{00000000-0005-0000-0000-0000F5000000}"/>
    <cellStyle name="Comma 2 2 4 2 2 3" xfId="214" xr:uid="{00000000-0005-0000-0000-0000F6000000}"/>
    <cellStyle name="Comma 2 2 4 2 3" xfId="215" xr:uid="{00000000-0005-0000-0000-0000F7000000}"/>
    <cellStyle name="Comma 2 2 4 2 3 2" xfId="216" xr:uid="{00000000-0005-0000-0000-0000F8000000}"/>
    <cellStyle name="Comma 2 2 4 3" xfId="217" xr:uid="{00000000-0005-0000-0000-0000F9000000}"/>
    <cellStyle name="Comma 2 2 4 3 2" xfId="218" xr:uid="{00000000-0005-0000-0000-0000FA000000}"/>
    <cellStyle name="Comma 2 2 4 3 2 2" xfId="219" xr:uid="{00000000-0005-0000-0000-0000FB000000}"/>
    <cellStyle name="Comma 2 2 4 4" xfId="220" xr:uid="{00000000-0005-0000-0000-0000FC000000}"/>
    <cellStyle name="Comma 2 2 5" xfId="221" xr:uid="{00000000-0005-0000-0000-0000FD000000}"/>
    <cellStyle name="Comma 2 2 5 2" xfId="222" xr:uid="{00000000-0005-0000-0000-0000FE000000}"/>
    <cellStyle name="Comma 2 2 5 2 2" xfId="223" xr:uid="{00000000-0005-0000-0000-0000FF000000}"/>
    <cellStyle name="Comma 2 2 5 2 2 2" xfId="224" xr:uid="{00000000-0005-0000-0000-000000010000}"/>
    <cellStyle name="Comma 2 2 5 3" xfId="225" xr:uid="{00000000-0005-0000-0000-000001010000}"/>
    <cellStyle name="Comma 2 2 6" xfId="226" xr:uid="{00000000-0005-0000-0000-000002010000}"/>
    <cellStyle name="Comma 2 2 6 2" xfId="227" xr:uid="{00000000-0005-0000-0000-000003010000}"/>
    <cellStyle name="Comma 2 2 7" xfId="1635" xr:uid="{00000000-0005-0000-0000-000004010000}"/>
    <cellStyle name="Comma 2 3" xfId="228" xr:uid="{00000000-0005-0000-0000-000005010000}"/>
    <cellStyle name="Comma 2 3 2" xfId="628" xr:uid="{00000000-0005-0000-0000-000006010000}"/>
    <cellStyle name="Comma 2 3 3" xfId="2492" xr:uid="{00000000-0005-0000-0000-000007010000}"/>
    <cellStyle name="Comma 2 3 4" xfId="2663" xr:uid="{00000000-0005-0000-0000-000008010000}"/>
    <cellStyle name="Comma 2 4" xfId="229" xr:uid="{00000000-0005-0000-0000-000009010000}"/>
    <cellStyle name="Comma 2 4 2" xfId="230" xr:uid="{00000000-0005-0000-0000-00000A010000}"/>
    <cellStyle name="Comma 2 4 3" xfId="231" xr:uid="{00000000-0005-0000-0000-00000B010000}"/>
    <cellStyle name="Comma 2 4 4" xfId="232" xr:uid="{00000000-0005-0000-0000-00000C010000}"/>
    <cellStyle name="Comma 2 4 5" xfId="233" xr:uid="{00000000-0005-0000-0000-00000D010000}"/>
    <cellStyle name="Comma 2 4 6" xfId="629" xr:uid="{00000000-0005-0000-0000-00000E010000}"/>
    <cellStyle name="Comma 2 5" xfId="234" xr:uid="{00000000-0005-0000-0000-00000F010000}"/>
    <cellStyle name="Comma 2 5 2" xfId="2664" xr:uid="{00000000-0005-0000-0000-000010010000}"/>
    <cellStyle name="Comma 2 6" xfId="235" xr:uid="{00000000-0005-0000-0000-000011010000}"/>
    <cellStyle name="Comma 2 7" xfId="236" xr:uid="{00000000-0005-0000-0000-000012010000}"/>
    <cellStyle name="Comma 2 8" xfId="1139" xr:uid="{00000000-0005-0000-0000-000013010000}"/>
    <cellStyle name="Comma 20" xfId="237" xr:uid="{00000000-0005-0000-0000-000014010000}"/>
    <cellStyle name="Comma 21" xfId="238" xr:uid="{00000000-0005-0000-0000-000015010000}"/>
    <cellStyle name="Comma 22" xfId="239" xr:uid="{00000000-0005-0000-0000-000016010000}"/>
    <cellStyle name="Comma 22 2" xfId="240" xr:uid="{00000000-0005-0000-0000-000017010000}"/>
    <cellStyle name="Comma 23" xfId="241" xr:uid="{00000000-0005-0000-0000-000018010000}"/>
    <cellStyle name="Comma 24" xfId="242" xr:uid="{00000000-0005-0000-0000-000019010000}"/>
    <cellStyle name="Comma 24 2" xfId="243" xr:uid="{00000000-0005-0000-0000-00001A010000}"/>
    <cellStyle name="Comma 25" xfId="244" xr:uid="{00000000-0005-0000-0000-00001B010000}"/>
    <cellStyle name="Comma 26" xfId="245" xr:uid="{00000000-0005-0000-0000-00001C010000}"/>
    <cellStyle name="Comma 26 2" xfId="246" xr:uid="{00000000-0005-0000-0000-00001D010000}"/>
    <cellStyle name="Comma 29" xfId="247" xr:uid="{00000000-0005-0000-0000-00001E010000}"/>
    <cellStyle name="Comma 3" xfId="248" xr:uid="{00000000-0005-0000-0000-00001F010000}"/>
    <cellStyle name="Comma 3 2" xfId="249" xr:uid="{00000000-0005-0000-0000-000020010000}"/>
    <cellStyle name="Comma 3 3" xfId="250" xr:uid="{00000000-0005-0000-0000-000021010000}"/>
    <cellStyle name="Comma 3 4" xfId="251" xr:uid="{00000000-0005-0000-0000-000022010000}"/>
    <cellStyle name="Comma 3 5" xfId="252" xr:uid="{00000000-0005-0000-0000-000023010000}"/>
    <cellStyle name="Comma 3 6" xfId="253" xr:uid="{00000000-0005-0000-0000-000024010000}"/>
    <cellStyle name="Comma 3 7" xfId="630" xr:uid="{00000000-0005-0000-0000-000025010000}"/>
    <cellStyle name="Comma 4" xfId="254" xr:uid="{00000000-0005-0000-0000-000026010000}"/>
    <cellStyle name="Comma 5" xfId="255" xr:uid="{00000000-0005-0000-0000-000027010000}"/>
    <cellStyle name="Comma 5 2" xfId="631" xr:uid="{00000000-0005-0000-0000-000028010000}"/>
    <cellStyle name="Comma 6" xfId="256" xr:uid="{00000000-0005-0000-0000-000029010000}"/>
    <cellStyle name="Comma 7" xfId="257" xr:uid="{00000000-0005-0000-0000-00002A010000}"/>
    <cellStyle name="Comma 8" xfId="258" xr:uid="{00000000-0005-0000-0000-00002B010000}"/>
    <cellStyle name="Comma 9" xfId="259" xr:uid="{00000000-0005-0000-0000-00002C010000}"/>
    <cellStyle name="Currency 2 2" xfId="632" xr:uid="{00000000-0005-0000-0000-00002D010000}"/>
    <cellStyle name="Currency 2 3" xfId="633" xr:uid="{00000000-0005-0000-0000-00002E010000}"/>
    <cellStyle name="Currency 2 4" xfId="634" xr:uid="{00000000-0005-0000-0000-00002F010000}"/>
    <cellStyle name="Currency 2 5" xfId="635" xr:uid="{00000000-0005-0000-0000-000030010000}"/>
    <cellStyle name="Diseño" xfId="260" xr:uid="{00000000-0005-0000-0000-000032010000}"/>
    <cellStyle name="Encabezado 1" xfId="281" builtinId="16" customBuiltin="1"/>
    <cellStyle name="Encabezado 4" xfId="285" builtinId="19" customBuiltin="1"/>
    <cellStyle name="Encabezado 4 2" xfId="261" xr:uid="{00000000-0005-0000-0000-000035010000}"/>
    <cellStyle name="Encabezado 4 2 2" xfId="262" xr:uid="{00000000-0005-0000-0000-000036010000}"/>
    <cellStyle name="Énfasis1 2" xfId="263" xr:uid="{00000000-0005-0000-0000-000037010000}"/>
    <cellStyle name="Énfasis1 2 2" xfId="264" xr:uid="{00000000-0005-0000-0000-000038010000}"/>
    <cellStyle name="Énfasis2 2" xfId="265" xr:uid="{00000000-0005-0000-0000-000039010000}"/>
    <cellStyle name="Énfasis2 2 2" xfId="266" xr:uid="{00000000-0005-0000-0000-00003A010000}"/>
    <cellStyle name="Énfasis3 2" xfId="267" xr:uid="{00000000-0005-0000-0000-00003B010000}"/>
    <cellStyle name="Énfasis3 2 2" xfId="268" xr:uid="{00000000-0005-0000-0000-00003C010000}"/>
    <cellStyle name="Énfasis4 2" xfId="269" xr:uid="{00000000-0005-0000-0000-00003D010000}"/>
    <cellStyle name="Énfasis4 2 2" xfId="270" xr:uid="{00000000-0005-0000-0000-00003E010000}"/>
    <cellStyle name="Énfasis5 2" xfId="271" xr:uid="{00000000-0005-0000-0000-00003F010000}"/>
    <cellStyle name="Énfasis5 2 2" xfId="272" xr:uid="{00000000-0005-0000-0000-000040010000}"/>
    <cellStyle name="Énfasis6 2" xfId="273" xr:uid="{00000000-0005-0000-0000-000041010000}"/>
    <cellStyle name="Énfasis6 2 2" xfId="274" xr:uid="{00000000-0005-0000-0000-000042010000}"/>
    <cellStyle name="Entrada" xfId="290" builtinId="20" customBuiltin="1"/>
    <cellStyle name="Entrada 2" xfId="275" xr:uid="{00000000-0005-0000-0000-000044010000}"/>
    <cellStyle name="Entrada 2 2" xfId="276" xr:uid="{00000000-0005-0000-0000-000045010000}"/>
    <cellStyle name="Entrada 2 2 2" xfId="2533" xr:uid="{00000000-0005-0000-0000-000046010000}"/>
    <cellStyle name="Entrada 2 3" xfId="2523" xr:uid="{00000000-0005-0000-0000-000047010000}"/>
    <cellStyle name="Entrada 2 4" xfId="2618" xr:uid="{00000000-0005-0000-0000-000048010000}"/>
    <cellStyle name="Entrada 3" xfId="2619" xr:uid="{00000000-0005-0000-0000-000049010000}"/>
    <cellStyle name="Euro" xfId="277" xr:uid="{00000000-0005-0000-0000-00004A010000}"/>
    <cellStyle name="Euro 2" xfId="600" xr:uid="{00000000-0005-0000-0000-00004B010000}"/>
    <cellStyle name="Euro 2 2" xfId="1140" xr:uid="{00000000-0005-0000-0000-00004C010000}"/>
    <cellStyle name="Euro 3" xfId="636" xr:uid="{00000000-0005-0000-0000-00004D010000}"/>
    <cellStyle name="Euro 3 2" xfId="1636" xr:uid="{00000000-0005-0000-0000-00004E010000}"/>
    <cellStyle name="Euro 4" xfId="637" xr:uid="{00000000-0005-0000-0000-00004F010000}"/>
    <cellStyle name="Euro 4 2" xfId="1011" xr:uid="{00000000-0005-0000-0000-000050010000}"/>
    <cellStyle name="Euro 5" xfId="1065" xr:uid="{00000000-0005-0000-0000-000051010000}"/>
    <cellStyle name="Euro 6" xfId="2475" xr:uid="{00000000-0005-0000-0000-000052010000}"/>
    <cellStyle name="Explanatory Text" xfId="1108" xr:uid="{00000000-0005-0000-0000-000053010000}"/>
    <cellStyle name="Explanatory Text 2" xfId="278" xr:uid="{00000000-0005-0000-0000-000054010000}"/>
    <cellStyle name="Followed Hyperlink" xfId="638" xr:uid="{00000000-0005-0000-0000-000055010000}"/>
    <cellStyle name="Followed Hyperlink 2" xfId="639" xr:uid="{00000000-0005-0000-0000-000056010000}"/>
    <cellStyle name="Good 2" xfId="280" xr:uid="{00000000-0005-0000-0000-000057010000}"/>
    <cellStyle name="Heading 1 2" xfId="282" xr:uid="{00000000-0005-0000-0000-000058010000}"/>
    <cellStyle name="Heading 2" xfId="1102" xr:uid="{00000000-0005-0000-0000-000059010000}"/>
    <cellStyle name="Heading 2 2" xfId="283" xr:uid="{00000000-0005-0000-0000-00005A010000}"/>
    <cellStyle name="Heading 3" xfId="1103" xr:uid="{00000000-0005-0000-0000-00005B010000}"/>
    <cellStyle name="Heading 3 2" xfId="284" xr:uid="{00000000-0005-0000-0000-00005C010000}"/>
    <cellStyle name="Heading 4 2" xfId="286" xr:uid="{00000000-0005-0000-0000-00005D010000}"/>
    <cellStyle name="Hipervínculo" xfId="1086" xr:uid="{00000000-0005-0000-0000-00005E010000}"/>
    <cellStyle name="Hipervínculo 2" xfId="287" xr:uid="{00000000-0005-0000-0000-00005F010000}"/>
    <cellStyle name="Hipervínculo 2 2" xfId="1141" xr:uid="{00000000-0005-0000-0000-000060010000}"/>
    <cellStyle name="Hipervínculo 2 3" xfId="2662" xr:uid="{00000000-0005-0000-0000-000061010000}"/>
    <cellStyle name="Hipervínculo 3" xfId="1099" xr:uid="{00000000-0005-0000-0000-000062010000}"/>
    <cellStyle name="Hipervínculo 3 2" xfId="2493" xr:uid="{00000000-0005-0000-0000-000063010000}"/>
    <cellStyle name="Hipervínculo 4" xfId="2575" xr:uid="{00000000-0005-0000-0000-000064010000}"/>
    <cellStyle name="Hipervínculo 5" xfId="2578" xr:uid="{00000000-0005-0000-0000-000065010000}"/>
    <cellStyle name="Hipervínculo 5 2" xfId="2653" xr:uid="{00000000-0005-0000-0000-000066010000}"/>
    <cellStyle name="Hyperlink" xfId="640" xr:uid="{00000000-0005-0000-0000-000067010000}"/>
    <cellStyle name="Hyperlink 2" xfId="641" xr:uid="{00000000-0005-0000-0000-000068010000}"/>
    <cellStyle name="Incorrecto 2" xfId="288" xr:uid="{00000000-0005-0000-0000-000069010000}"/>
    <cellStyle name="Incorrecto 2 2" xfId="289" xr:uid="{00000000-0005-0000-0000-00006A010000}"/>
    <cellStyle name="Input 2" xfId="291" xr:uid="{00000000-0005-0000-0000-00006B010000}"/>
    <cellStyle name="Input 2 2" xfId="2534" xr:uid="{00000000-0005-0000-0000-00006C010000}"/>
    <cellStyle name="Input 3" xfId="2528" xr:uid="{00000000-0005-0000-0000-00006D010000}"/>
    <cellStyle name="Linked Cell 2" xfId="293" xr:uid="{00000000-0005-0000-0000-00006E010000}"/>
    <cellStyle name="Millares" xfId="294" builtinId="3"/>
    <cellStyle name="Millares 10" xfId="642" xr:uid="{00000000-0005-0000-0000-000070010000}"/>
    <cellStyle name="Millares 10 2" xfId="577" xr:uid="{00000000-0005-0000-0000-000071010000}"/>
    <cellStyle name="Millares 10 2 2" xfId="643" xr:uid="{00000000-0005-0000-0000-000072010000}"/>
    <cellStyle name="Millares 10 2 2 2" xfId="644" xr:uid="{00000000-0005-0000-0000-000073010000}"/>
    <cellStyle name="Millares 10 2 2 2 2" xfId="645" xr:uid="{00000000-0005-0000-0000-000074010000}"/>
    <cellStyle name="Millares 10 2 2 2 2 2" xfId="1142" xr:uid="{00000000-0005-0000-0000-000075010000}"/>
    <cellStyle name="Millares 10 2 2 2 2 2 2" xfId="1637" xr:uid="{00000000-0005-0000-0000-000076010000}"/>
    <cellStyle name="Millares 10 2 2 2 2 3" xfId="1638" xr:uid="{00000000-0005-0000-0000-000077010000}"/>
    <cellStyle name="Millares 10 2 2 2 3" xfId="1143" xr:uid="{00000000-0005-0000-0000-000078010000}"/>
    <cellStyle name="Millares 10 2 2 2 3 2" xfId="1639" xr:uid="{00000000-0005-0000-0000-000079010000}"/>
    <cellStyle name="Millares 10 2 2 2 4" xfId="1640" xr:uid="{00000000-0005-0000-0000-00007A010000}"/>
    <cellStyle name="Millares 10 2 2 3" xfId="646" xr:uid="{00000000-0005-0000-0000-00007B010000}"/>
    <cellStyle name="Millares 10 2 2 3 2" xfId="1144" xr:uid="{00000000-0005-0000-0000-00007C010000}"/>
    <cellStyle name="Millares 10 2 2 3 2 2" xfId="1641" xr:uid="{00000000-0005-0000-0000-00007D010000}"/>
    <cellStyle name="Millares 10 2 2 3 3" xfId="1642" xr:uid="{00000000-0005-0000-0000-00007E010000}"/>
    <cellStyle name="Millares 10 2 2 4" xfId="1145" xr:uid="{00000000-0005-0000-0000-00007F010000}"/>
    <cellStyle name="Millares 10 2 2 4 2" xfId="1643" xr:uid="{00000000-0005-0000-0000-000080010000}"/>
    <cellStyle name="Millares 10 2 2 5" xfId="1644" xr:uid="{00000000-0005-0000-0000-000081010000}"/>
    <cellStyle name="Millares 10 2 3" xfId="647" xr:uid="{00000000-0005-0000-0000-000082010000}"/>
    <cellStyle name="Millares 10 2 3 2" xfId="648" xr:uid="{00000000-0005-0000-0000-000083010000}"/>
    <cellStyle name="Millares 10 2 3 2 2" xfId="1146" xr:uid="{00000000-0005-0000-0000-000084010000}"/>
    <cellStyle name="Millares 10 2 3 2 2 2" xfId="1645" xr:uid="{00000000-0005-0000-0000-000085010000}"/>
    <cellStyle name="Millares 10 2 3 2 3" xfId="1646" xr:uid="{00000000-0005-0000-0000-000086010000}"/>
    <cellStyle name="Millares 10 2 3 3" xfId="1147" xr:uid="{00000000-0005-0000-0000-000087010000}"/>
    <cellStyle name="Millares 10 2 3 3 2" xfId="1647" xr:uid="{00000000-0005-0000-0000-000088010000}"/>
    <cellStyle name="Millares 10 2 3 4" xfId="1648" xr:uid="{00000000-0005-0000-0000-000089010000}"/>
    <cellStyle name="Millares 10 2 4" xfId="649" xr:uid="{00000000-0005-0000-0000-00008A010000}"/>
    <cellStyle name="Millares 10 2 4 2" xfId="1148" xr:uid="{00000000-0005-0000-0000-00008B010000}"/>
    <cellStyle name="Millares 10 2 4 2 2" xfId="1649" xr:uid="{00000000-0005-0000-0000-00008C010000}"/>
    <cellStyle name="Millares 10 2 4 3" xfId="1650" xr:uid="{00000000-0005-0000-0000-00008D010000}"/>
    <cellStyle name="Millares 10 2 5" xfId="650" xr:uid="{00000000-0005-0000-0000-00008E010000}"/>
    <cellStyle name="Millares 10 2 5 2" xfId="2611" xr:uid="{00000000-0005-0000-0000-00008F010000}"/>
    <cellStyle name="Millares 10 2 6" xfId="1149" xr:uid="{00000000-0005-0000-0000-000090010000}"/>
    <cellStyle name="Millares 10 2 7" xfId="2491" xr:uid="{00000000-0005-0000-0000-000091010000}"/>
    <cellStyle name="Millares 10 2 8" xfId="2610" xr:uid="{00000000-0005-0000-0000-000092010000}"/>
    <cellStyle name="Millares 10 3" xfId="651" xr:uid="{00000000-0005-0000-0000-000093010000}"/>
    <cellStyle name="Millares 10 3 2" xfId="1651" xr:uid="{00000000-0005-0000-0000-000094010000}"/>
    <cellStyle name="Millares 10 4" xfId="2488" xr:uid="{00000000-0005-0000-0000-000095010000}"/>
    <cellStyle name="Millares 11" xfId="652" xr:uid="{00000000-0005-0000-0000-000096010000}"/>
    <cellStyle name="Millares 11 10" xfId="1652" xr:uid="{00000000-0005-0000-0000-000097010000}"/>
    <cellStyle name="Millares 11 2" xfId="653" xr:uid="{00000000-0005-0000-0000-000098010000}"/>
    <cellStyle name="Millares 11 2 2" xfId="1653" xr:uid="{00000000-0005-0000-0000-000099010000}"/>
    <cellStyle name="Millares 11 2 3" xfId="2596" xr:uid="{00000000-0005-0000-0000-00009A010000}"/>
    <cellStyle name="Millares 11 3" xfId="654" xr:uid="{00000000-0005-0000-0000-00009B010000}"/>
    <cellStyle name="Millares 11 3 2" xfId="1654" xr:uid="{00000000-0005-0000-0000-00009C010000}"/>
    <cellStyle name="Millares 11 4" xfId="655" xr:uid="{00000000-0005-0000-0000-00009D010000}"/>
    <cellStyle name="Millares 11 4 2" xfId="1655" xr:uid="{00000000-0005-0000-0000-00009E010000}"/>
    <cellStyle name="Millares 11 5" xfId="656" xr:uid="{00000000-0005-0000-0000-00009F010000}"/>
    <cellStyle name="Millares 11 5 2" xfId="1656" xr:uid="{00000000-0005-0000-0000-0000A0010000}"/>
    <cellStyle name="Millares 11 6" xfId="657" xr:uid="{00000000-0005-0000-0000-0000A1010000}"/>
    <cellStyle name="Millares 11 6 2" xfId="1657" xr:uid="{00000000-0005-0000-0000-0000A2010000}"/>
    <cellStyle name="Millares 11 7" xfId="658" xr:uid="{00000000-0005-0000-0000-0000A3010000}"/>
    <cellStyle name="Millares 11 7 2" xfId="1658" xr:uid="{00000000-0005-0000-0000-0000A4010000}"/>
    <cellStyle name="Millares 11 8" xfId="659" xr:uid="{00000000-0005-0000-0000-0000A5010000}"/>
    <cellStyle name="Millares 11 8 2" xfId="1659" xr:uid="{00000000-0005-0000-0000-0000A6010000}"/>
    <cellStyle name="Millares 11 9" xfId="660" xr:uid="{00000000-0005-0000-0000-0000A7010000}"/>
    <cellStyle name="Millares 11 9 2" xfId="1660" xr:uid="{00000000-0005-0000-0000-0000A8010000}"/>
    <cellStyle name="Millares 12" xfId="661" xr:uid="{00000000-0005-0000-0000-0000A9010000}"/>
    <cellStyle name="Millares 12 2" xfId="1012" xr:uid="{00000000-0005-0000-0000-0000AA010000}"/>
    <cellStyle name="Millares 12 3" xfId="1150" xr:uid="{00000000-0005-0000-0000-0000AB010000}"/>
    <cellStyle name="Millares 13" xfId="662" xr:uid="{00000000-0005-0000-0000-0000AC010000}"/>
    <cellStyle name="Millares 13 10" xfId="1013" xr:uid="{00000000-0005-0000-0000-0000AD010000}"/>
    <cellStyle name="Millares 13 10 2" xfId="1151" xr:uid="{00000000-0005-0000-0000-0000AE010000}"/>
    <cellStyle name="Millares 13 11" xfId="1152" xr:uid="{00000000-0005-0000-0000-0000AF010000}"/>
    <cellStyle name="Millares 13 11 2" xfId="1661" xr:uid="{00000000-0005-0000-0000-0000B0010000}"/>
    <cellStyle name="Millares 13 12" xfId="663" xr:uid="{00000000-0005-0000-0000-0000B1010000}"/>
    <cellStyle name="Millares 13 12 2" xfId="1662" xr:uid="{00000000-0005-0000-0000-0000B2010000}"/>
    <cellStyle name="Millares 13 13" xfId="664" xr:uid="{00000000-0005-0000-0000-0000B3010000}"/>
    <cellStyle name="Millares 13 13 2" xfId="1663" xr:uid="{00000000-0005-0000-0000-0000B4010000}"/>
    <cellStyle name="Millares 13 14" xfId="1153" xr:uid="{00000000-0005-0000-0000-0000B5010000}"/>
    <cellStyle name="Millares 13 14 2" xfId="1664" xr:uid="{00000000-0005-0000-0000-0000B6010000}"/>
    <cellStyle name="Millares 13 15" xfId="1154" xr:uid="{00000000-0005-0000-0000-0000B7010000}"/>
    <cellStyle name="Millares 13 15 2" xfId="1665" xr:uid="{00000000-0005-0000-0000-0000B8010000}"/>
    <cellStyle name="Millares 13 16" xfId="1155" xr:uid="{00000000-0005-0000-0000-0000B9010000}"/>
    <cellStyle name="Millares 13 16 2" xfId="1666" xr:uid="{00000000-0005-0000-0000-0000BA010000}"/>
    <cellStyle name="Millares 13 17" xfId="1667" xr:uid="{00000000-0005-0000-0000-0000BB010000}"/>
    <cellStyle name="Millares 13 2" xfId="665" xr:uid="{00000000-0005-0000-0000-0000BC010000}"/>
    <cellStyle name="Millares 13 2 2" xfId="666" xr:uid="{00000000-0005-0000-0000-0000BD010000}"/>
    <cellStyle name="Millares 13 2 2 2" xfId="667" xr:uid="{00000000-0005-0000-0000-0000BE010000}"/>
    <cellStyle name="Millares 13 2 2 2 2" xfId="1156" xr:uid="{00000000-0005-0000-0000-0000BF010000}"/>
    <cellStyle name="Millares 13 2 2 2 2 2" xfId="1668" xr:uid="{00000000-0005-0000-0000-0000C0010000}"/>
    <cellStyle name="Millares 13 2 2 2 3" xfId="1669" xr:uid="{00000000-0005-0000-0000-0000C1010000}"/>
    <cellStyle name="Millares 13 2 2 3" xfId="1157" xr:uid="{00000000-0005-0000-0000-0000C2010000}"/>
    <cellStyle name="Millares 13 2 2 3 2" xfId="1670" xr:uid="{00000000-0005-0000-0000-0000C3010000}"/>
    <cellStyle name="Millares 13 2 2 4" xfId="1671" xr:uid="{00000000-0005-0000-0000-0000C4010000}"/>
    <cellStyle name="Millares 13 2 3" xfId="668" xr:uid="{00000000-0005-0000-0000-0000C5010000}"/>
    <cellStyle name="Millares 13 2 3 2" xfId="1158" xr:uid="{00000000-0005-0000-0000-0000C6010000}"/>
    <cellStyle name="Millares 13 2 3 2 2" xfId="1672" xr:uid="{00000000-0005-0000-0000-0000C7010000}"/>
    <cellStyle name="Millares 13 2 3 3" xfId="1673" xr:uid="{00000000-0005-0000-0000-0000C8010000}"/>
    <cellStyle name="Millares 13 2 4" xfId="1159" xr:uid="{00000000-0005-0000-0000-0000C9010000}"/>
    <cellStyle name="Millares 13 2 4 2" xfId="1674" xr:uid="{00000000-0005-0000-0000-0000CA010000}"/>
    <cellStyle name="Millares 13 2 5" xfId="1675" xr:uid="{00000000-0005-0000-0000-0000CB010000}"/>
    <cellStyle name="Millares 13 3" xfId="669" xr:uid="{00000000-0005-0000-0000-0000CC010000}"/>
    <cellStyle name="Millares 13 3 2" xfId="670" xr:uid="{00000000-0005-0000-0000-0000CD010000}"/>
    <cellStyle name="Millares 13 3 2 2" xfId="1160" xr:uid="{00000000-0005-0000-0000-0000CE010000}"/>
    <cellStyle name="Millares 13 3 2 2 2" xfId="1676" xr:uid="{00000000-0005-0000-0000-0000CF010000}"/>
    <cellStyle name="Millares 13 3 2 3" xfId="1677" xr:uid="{00000000-0005-0000-0000-0000D0010000}"/>
    <cellStyle name="Millares 13 3 3" xfId="1161" xr:uid="{00000000-0005-0000-0000-0000D1010000}"/>
    <cellStyle name="Millares 13 3 3 2" xfId="1678" xr:uid="{00000000-0005-0000-0000-0000D2010000}"/>
    <cellStyle name="Millares 13 3 4" xfId="1679" xr:uid="{00000000-0005-0000-0000-0000D3010000}"/>
    <cellStyle name="Millares 13 4" xfId="671" xr:uid="{00000000-0005-0000-0000-0000D4010000}"/>
    <cellStyle name="Millares 13 4 2" xfId="1162" xr:uid="{00000000-0005-0000-0000-0000D5010000}"/>
    <cellStyle name="Millares 13 4 2 2" xfId="1680" xr:uid="{00000000-0005-0000-0000-0000D6010000}"/>
    <cellStyle name="Millares 13 4 3" xfId="1681" xr:uid="{00000000-0005-0000-0000-0000D7010000}"/>
    <cellStyle name="Millares 13 5" xfId="672" xr:uid="{00000000-0005-0000-0000-0000D8010000}"/>
    <cellStyle name="Millares 13 5 2" xfId="1682" xr:uid="{00000000-0005-0000-0000-0000D9010000}"/>
    <cellStyle name="Millares 13 6" xfId="673" xr:uid="{00000000-0005-0000-0000-0000DA010000}"/>
    <cellStyle name="Millares 13 6 2" xfId="1683" xr:uid="{00000000-0005-0000-0000-0000DB010000}"/>
    <cellStyle name="Millares 13 7" xfId="674" xr:uid="{00000000-0005-0000-0000-0000DC010000}"/>
    <cellStyle name="Millares 13 7 2" xfId="1684" xr:uid="{00000000-0005-0000-0000-0000DD010000}"/>
    <cellStyle name="Millares 13 8" xfId="675" xr:uid="{00000000-0005-0000-0000-0000DE010000}"/>
    <cellStyle name="Millares 13 8 2" xfId="1685" xr:uid="{00000000-0005-0000-0000-0000DF010000}"/>
    <cellStyle name="Millares 13 9" xfId="676" xr:uid="{00000000-0005-0000-0000-0000E0010000}"/>
    <cellStyle name="Millares 13 9 2" xfId="1163" xr:uid="{00000000-0005-0000-0000-0000E1010000}"/>
    <cellStyle name="Millares 13 9 2 2" xfId="1686" xr:uid="{00000000-0005-0000-0000-0000E2010000}"/>
    <cellStyle name="Millares 13 9 3" xfId="1687" xr:uid="{00000000-0005-0000-0000-0000E3010000}"/>
    <cellStyle name="Millares 14" xfId="677" xr:uid="{00000000-0005-0000-0000-0000E4010000}"/>
    <cellStyle name="Millares 14 2" xfId="1014" xr:uid="{00000000-0005-0000-0000-0000E5010000}"/>
    <cellStyle name="Millares 14 2 2" xfId="1166" xr:uid="{00000000-0005-0000-0000-0000E6010000}"/>
    <cellStyle name="Millares 14 2 2 2" xfId="1167" xr:uid="{00000000-0005-0000-0000-0000E7010000}"/>
    <cellStyle name="Millares 14 2 2 2 2" xfId="1168" xr:uid="{00000000-0005-0000-0000-0000E8010000}"/>
    <cellStyle name="Millares 14 2 2 2 2 2" xfId="1169" xr:uid="{00000000-0005-0000-0000-0000E9010000}"/>
    <cellStyle name="Millares 14 2 2 2 2 2 2" xfId="1688" xr:uid="{00000000-0005-0000-0000-0000EA010000}"/>
    <cellStyle name="Millares 14 2 2 2 2 3" xfId="1689" xr:uid="{00000000-0005-0000-0000-0000EB010000}"/>
    <cellStyle name="Millares 14 2 2 2 3" xfId="1690" xr:uid="{00000000-0005-0000-0000-0000EC010000}"/>
    <cellStyle name="Millares 14 2 2 3" xfId="1691" xr:uid="{00000000-0005-0000-0000-0000ED010000}"/>
    <cellStyle name="Millares 14 2 3" xfId="1165" xr:uid="{00000000-0005-0000-0000-0000EE010000}"/>
    <cellStyle name="Millares 14 3" xfId="1078" xr:uid="{00000000-0005-0000-0000-0000EF010000}"/>
    <cellStyle name="Millares 14 4" xfId="1164" xr:uid="{00000000-0005-0000-0000-0000F0010000}"/>
    <cellStyle name="Millares 15" xfId="295" xr:uid="{00000000-0005-0000-0000-0000F1010000}"/>
    <cellStyle name="Millares 15 2" xfId="1170" xr:uid="{00000000-0005-0000-0000-0000F2010000}"/>
    <cellStyle name="Millares 16" xfId="678" xr:uid="{00000000-0005-0000-0000-0000F3010000}"/>
    <cellStyle name="Millares 16 2" xfId="1015" xr:uid="{00000000-0005-0000-0000-0000F4010000}"/>
    <cellStyle name="Millares 16 2 2" xfId="1692" xr:uid="{00000000-0005-0000-0000-0000F5010000}"/>
    <cellStyle name="Millares 16 3" xfId="1171" xr:uid="{00000000-0005-0000-0000-0000F6010000}"/>
    <cellStyle name="Millares 17" xfId="1016" xr:uid="{00000000-0005-0000-0000-0000F7010000}"/>
    <cellStyle name="Millares 17 2" xfId="1173" xr:uid="{00000000-0005-0000-0000-0000F8010000}"/>
    <cellStyle name="Millares 17 2 2" xfId="1693" xr:uid="{00000000-0005-0000-0000-0000F9010000}"/>
    <cellStyle name="Millares 17 3" xfId="1172" xr:uid="{00000000-0005-0000-0000-0000FA010000}"/>
    <cellStyle name="Millares 18" xfId="1059" xr:uid="{00000000-0005-0000-0000-0000FB010000}"/>
    <cellStyle name="Millares 18 2" xfId="1066" xr:uid="{00000000-0005-0000-0000-0000FC010000}"/>
    <cellStyle name="Millares 18 3" xfId="1174" xr:uid="{00000000-0005-0000-0000-0000FD010000}"/>
    <cellStyle name="Millares 19" xfId="1075" xr:uid="{00000000-0005-0000-0000-0000FE010000}"/>
    <cellStyle name="Millares 19 2" xfId="1081" xr:uid="{00000000-0005-0000-0000-0000FF010000}"/>
    <cellStyle name="Millares 19 2 2" xfId="1694" xr:uid="{00000000-0005-0000-0000-000000020000}"/>
    <cellStyle name="Millares 19 3" xfId="1175" xr:uid="{00000000-0005-0000-0000-000001020000}"/>
    <cellStyle name="Millares 2" xfId="296" xr:uid="{00000000-0005-0000-0000-000002020000}"/>
    <cellStyle name="Millares 2 10" xfId="679" xr:uid="{00000000-0005-0000-0000-000003020000}"/>
    <cellStyle name="Millares 2 11" xfId="1089" xr:uid="{00000000-0005-0000-0000-000004020000}"/>
    <cellStyle name="Millares 2 2" xfId="297" xr:uid="{00000000-0005-0000-0000-000005020000}"/>
    <cellStyle name="Millares 2 2 2" xfId="680" xr:uid="{00000000-0005-0000-0000-000006020000}"/>
    <cellStyle name="Millares 2 2 2 2" xfId="1176" xr:uid="{00000000-0005-0000-0000-000007020000}"/>
    <cellStyle name="Millares 2 2 3" xfId="681" xr:uid="{00000000-0005-0000-0000-000008020000}"/>
    <cellStyle name="Millares 2 2 3 2" xfId="1695" xr:uid="{00000000-0005-0000-0000-000009020000}"/>
    <cellStyle name="Millares 2 2 4" xfId="2597" xr:uid="{00000000-0005-0000-0000-00000A020000}"/>
    <cellStyle name="Millares 2 3" xfId="298" xr:uid="{00000000-0005-0000-0000-00000B020000}"/>
    <cellStyle name="Millares 2 3 2" xfId="682" xr:uid="{00000000-0005-0000-0000-00000C020000}"/>
    <cellStyle name="Millares 2 4" xfId="299" xr:uid="{00000000-0005-0000-0000-00000D020000}"/>
    <cellStyle name="Millares 2 4 2" xfId="300" xr:uid="{00000000-0005-0000-0000-00000E020000}"/>
    <cellStyle name="Millares 2 4 2 2" xfId="1696" xr:uid="{00000000-0005-0000-0000-00000F020000}"/>
    <cellStyle name="Millares 2 5" xfId="301" xr:uid="{00000000-0005-0000-0000-000010020000}"/>
    <cellStyle name="Millares 2 5 2" xfId="1177" xr:uid="{00000000-0005-0000-0000-000011020000}"/>
    <cellStyle name="Millares 2 6" xfId="302" xr:uid="{00000000-0005-0000-0000-000012020000}"/>
    <cellStyle name="Millares 2 6 2" xfId="1178" xr:uid="{00000000-0005-0000-0000-000013020000}"/>
    <cellStyle name="Millares 2 7" xfId="303" xr:uid="{00000000-0005-0000-0000-000014020000}"/>
    <cellStyle name="Millares 2 7 2" xfId="2586" xr:uid="{00000000-0005-0000-0000-000015020000}"/>
    <cellStyle name="Millares 2 8" xfId="304" xr:uid="{00000000-0005-0000-0000-000016020000}"/>
    <cellStyle name="Millares 2 9" xfId="305" xr:uid="{00000000-0005-0000-0000-000017020000}"/>
    <cellStyle name="Millares 20" xfId="1084" xr:uid="{00000000-0005-0000-0000-000018020000}"/>
    <cellStyle name="Millares 21" xfId="1095" xr:uid="{00000000-0005-0000-0000-000019020000}"/>
    <cellStyle name="Millares 21 2" xfId="2472" xr:uid="{00000000-0005-0000-0000-00001A020000}"/>
    <cellStyle name="Millares 21 3" xfId="2643" xr:uid="{00000000-0005-0000-0000-00001B020000}"/>
    <cellStyle name="Millares 22" xfId="2473" xr:uid="{00000000-0005-0000-0000-00001C020000}"/>
    <cellStyle name="Millares 23" xfId="2476" xr:uid="{00000000-0005-0000-0000-00001D020000}"/>
    <cellStyle name="Millares 23 2" xfId="2585" xr:uid="{00000000-0005-0000-0000-00001E020000}"/>
    <cellStyle name="Millares 24" xfId="2484" xr:uid="{00000000-0005-0000-0000-00001F020000}"/>
    <cellStyle name="Millares 25" xfId="2544" xr:uid="{00000000-0005-0000-0000-000020020000}"/>
    <cellStyle name="Millares 25 2" xfId="2555" xr:uid="{00000000-0005-0000-0000-000021020000}"/>
    <cellStyle name="Millares 25 3" xfId="2648" xr:uid="{00000000-0005-0000-0000-000022020000}"/>
    <cellStyle name="Millares 26" xfId="2549" xr:uid="{00000000-0005-0000-0000-000023020000}"/>
    <cellStyle name="Millares 26 2" xfId="2559" xr:uid="{00000000-0005-0000-0000-000024020000}"/>
    <cellStyle name="Millares 26 3" xfId="2651" xr:uid="{00000000-0005-0000-0000-000025020000}"/>
    <cellStyle name="Millares 27" xfId="2565" xr:uid="{00000000-0005-0000-0000-000026020000}"/>
    <cellStyle name="Millares 28" xfId="2567" xr:uid="{00000000-0005-0000-0000-000027020000}"/>
    <cellStyle name="Millares 29" xfId="2570" xr:uid="{00000000-0005-0000-0000-000028020000}"/>
    <cellStyle name="Millares 3" xfId="306" xr:uid="{00000000-0005-0000-0000-000029020000}"/>
    <cellStyle name="Millares 3 10" xfId="1179" xr:uid="{00000000-0005-0000-0000-00002A020000}"/>
    <cellStyle name="Millares 3 10 2" xfId="1697" xr:uid="{00000000-0005-0000-0000-00002B020000}"/>
    <cellStyle name="Millares 3 11" xfId="1180" xr:uid="{00000000-0005-0000-0000-00002C020000}"/>
    <cellStyle name="Millares 3 11 2" xfId="1698" xr:uid="{00000000-0005-0000-0000-00002D020000}"/>
    <cellStyle name="Millares 3 12" xfId="1181" xr:uid="{00000000-0005-0000-0000-00002E020000}"/>
    <cellStyle name="Millares 3 12 2" xfId="1699" xr:uid="{00000000-0005-0000-0000-00002F020000}"/>
    <cellStyle name="Millares 3 13" xfId="1182" xr:uid="{00000000-0005-0000-0000-000030020000}"/>
    <cellStyle name="Millares 3 13 2" xfId="1700" xr:uid="{00000000-0005-0000-0000-000031020000}"/>
    <cellStyle name="Millares 3 14" xfId="1183" xr:uid="{00000000-0005-0000-0000-000032020000}"/>
    <cellStyle name="Millares 3 14 2" xfId="1701" xr:uid="{00000000-0005-0000-0000-000033020000}"/>
    <cellStyle name="Millares 3 15" xfId="1184" xr:uid="{00000000-0005-0000-0000-000034020000}"/>
    <cellStyle name="Millares 3 15 2" xfId="1702" xr:uid="{00000000-0005-0000-0000-000035020000}"/>
    <cellStyle name="Millares 3 16" xfId="1185" xr:uid="{00000000-0005-0000-0000-000036020000}"/>
    <cellStyle name="Millares 3 16 2" xfId="1703" xr:uid="{00000000-0005-0000-0000-000037020000}"/>
    <cellStyle name="Millares 3 17" xfId="1704" xr:uid="{00000000-0005-0000-0000-000038020000}"/>
    <cellStyle name="Millares 3 18" xfId="2598" xr:uid="{00000000-0005-0000-0000-000039020000}"/>
    <cellStyle name="Millares 3 2" xfId="683" xr:uid="{00000000-0005-0000-0000-00003A020000}"/>
    <cellStyle name="Millares 3 2 2" xfId="1705" xr:uid="{00000000-0005-0000-0000-00003B020000}"/>
    <cellStyle name="Millares 3 3" xfId="684" xr:uid="{00000000-0005-0000-0000-00003C020000}"/>
    <cellStyle name="Millares 3 3 2" xfId="1706" xr:uid="{00000000-0005-0000-0000-00003D020000}"/>
    <cellStyle name="Millares 3 4" xfId="685" xr:uid="{00000000-0005-0000-0000-00003E020000}"/>
    <cellStyle name="Millares 3 4 2" xfId="1707" xr:uid="{00000000-0005-0000-0000-00003F020000}"/>
    <cellStyle name="Millares 3 5" xfId="686" xr:uid="{00000000-0005-0000-0000-000040020000}"/>
    <cellStyle name="Millares 3 5 2" xfId="1708" xr:uid="{00000000-0005-0000-0000-000041020000}"/>
    <cellStyle name="Millares 3 6" xfId="687" xr:uid="{00000000-0005-0000-0000-000042020000}"/>
    <cellStyle name="Millares 3 6 2" xfId="1709" xr:uid="{00000000-0005-0000-0000-000043020000}"/>
    <cellStyle name="Millares 3 7" xfId="688" xr:uid="{00000000-0005-0000-0000-000044020000}"/>
    <cellStyle name="Millares 3 7 2" xfId="1710" xr:uid="{00000000-0005-0000-0000-000045020000}"/>
    <cellStyle name="Millares 3 8" xfId="689" xr:uid="{00000000-0005-0000-0000-000046020000}"/>
    <cellStyle name="Millares 3 8 2" xfId="1711" xr:uid="{00000000-0005-0000-0000-000047020000}"/>
    <cellStyle name="Millares 3 9" xfId="1186" xr:uid="{00000000-0005-0000-0000-000048020000}"/>
    <cellStyle name="Millares 3 9 2" xfId="1712" xr:uid="{00000000-0005-0000-0000-000049020000}"/>
    <cellStyle name="Millares 30" xfId="2571" xr:uid="{00000000-0005-0000-0000-00004A020000}"/>
    <cellStyle name="Millares 31" xfId="2572" xr:uid="{00000000-0005-0000-0000-00004B020000}"/>
    <cellStyle name="Millares 32" xfId="2576" xr:uid="{00000000-0005-0000-0000-00004C020000}"/>
    <cellStyle name="Millares 33" xfId="2587" xr:uid="{00000000-0005-0000-0000-00004D020000}"/>
    <cellStyle name="Millares 34" xfId="2592" xr:uid="{00000000-0005-0000-0000-00004E020000}"/>
    <cellStyle name="Millares 34 2" xfId="2655" xr:uid="{00000000-0005-0000-0000-00004F020000}"/>
    <cellStyle name="Millares 4" xfId="307" xr:uid="{00000000-0005-0000-0000-000050020000}"/>
    <cellStyle name="Millares 4 2" xfId="690" xr:uid="{00000000-0005-0000-0000-000051020000}"/>
    <cellStyle name="Millares 4 2 2" xfId="1713" xr:uid="{00000000-0005-0000-0000-000052020000}"/>
    <cellStyle name="Millares 4 3" xfId="1714" xr:uid="{00000000-0005-0000-0000-000053020000}"/>
    <cellStyle name="Millares 5" xfId="308" xr:uid="{00000000-0005-0000-0000-000054020000}"/>
    <cellStyle name="Millares 5 2" xfId="309" xr:uid="{00000000-0005-0000-0000-000055020000}"/>
    <cellStyle name="Millares 5 2 2" xfId="1187" xr:uid="{00000000-0005-0000-0000-000056020000}"/>
    <cellStyle name="Millares 6" xfId="310" xr:uid="{00000000-0005-0000-0000-000057020000}"/>
    <cellStyle name="Millares 6 2" xfId="554" xr:uid="{00000000-0005-0000-0000-000058020000}"/>
    <cellStyle name="Millares 6 2 2" xfId="1188" xr:uid="{00000000-0005-0000-0000-000059020000}"/>
    <cellStyle name="Millares 6 3" xfId="691" xr:uid="{00000000-0005-0000-0000-00005A020000}"/>
    <cellStyle name="Millares 6 3 2" xfId="1715" xr:uid="{00000000-0005-0000-0000-00005B020000}"/>
    <cellStyle name="Millares 6 4" xfId="692" xr:uid="{00000000-0005-0000-0000-00005C020000}"/>
    <cellStyle name="Millares 6 4 2" xfId="1716" xr:uid="{00000000-0005-0000-0000-00005D020000}"/>
    <cellStyle name="Millares 6 5" xfId="693" xr:uid="{00000000-0005-0000-0000-00005E020000}"/>
    <cellStyle name="Millares 6 5 2" xfId="1717" xr:uid="{00000000-0005-0000-0000-00005F020000}"/>
    <cellStyle name="Millares 6 6" xfId="694" xr:uid="{00000000-0005-0000-0000-000060020000}"/>
    <cellStyle name="Millares 6 6 2" xfId="1718" xr:uid="{00000000-0005-0000-0000-000061020000}"/>
    <cellStyle name="Millares 6 7" xfId="695" xr:uid="{00000000-0005-0000-0000-000062020000}"/>
    <cellStyle name="Millares 6 7 2" xfId="1719" xr:uid="{00000000-0005-0000-0000-000063020000}"/>
    <cellStyle name="Millares 6 8" xfId="1720" xr:uid="{00000000-0005-0000-0000-000064020000}"/>
    <cellStyle name="Millares 7" xfId="311" xr:uid="{00000000-0005-0000-0000-000065020000}"/>
    <cellStyle name="Millares 7 2" xfId="312" xr:uid="{00000000-0005-0000-0000-000066020000}"/>
    <cellStyle name="Millares 7 2 2" xfId="696" xr:uid="{00000000-0005-0000-0000-000067020000}"/>
    <cellStyle name="Millares 7 2 2 2" xfId="1721" xr:uid="{00000000-0005-0000-0000-000068020000}"/>
    <cellStyle name="Millares 7 2 3" xfId="1722" xr:uid="{00000000-0005-0000-0000-000069020000}"/>
    <cellStyle name="Millares 7 3" xfId="697" xr:uid="{00000000-0005-0000-0000-00006A020000}"/>
    <cellStyle name="Millares 7 3 2" xfId="1723" xr:uid="{00000000-0005-0000-0000-00006B020000}"/>
    <cellStyle name="Millares 7 4" xfId="698" xr:uid="{00000000-0005-0000-0000-00006C020000}"/>
    <cellStyle name="Millares 7 4 2" xfId="1724" xr:uid="{00000000-0005-0000-0000-00006D020000}"/>
    <cellStyle name="Millares 7 5" xfId="699" xr:uid="{00000000-0005-0000-0000-00006E020000}"/>
    <cellStyle name="Millares 7 5 2" xfId="1725" xr:uid="{00000000-0005-0000-0000-00006F020000}"/>
    <cellStyle name="Millares 7 6" xfId="700" xr:uid="{00000000-0005-0000-0000-000070020000}"/>
    <cellStyle name="Millares 7 6 2" xfId="1726" xr:uid="{00000000-0005-0000-0000-000071020000}"/>
    <cellStyle name="Millares 7 7" xfId="701" xr:uid="{00000000-0005-0000-0000-000072020000}"/>
    <cellStyle name="Millares 7 7 2" xfId="1727" xr:uid="{00000000-0005-0000-0000-000073020000}"/>
    <cellStyle name="Millares 7 8" xfId="702" xr:uid="{00000000-0005-0000-0000-000074020000}"/>
    <cellStyle name="Millares 7 8 2" xfId="1728" xr:uid="{00000000-0005-0000-0000-000075020000}"/>
    <cellStyle name="Millares 7 9" xfId="1189" xr:uid="{00000000-0005-0000-0000-000076020000}"/>
    <cellStyle name="Millares 7 9 2" xfId="2613" xr:uid="{00000000-0005-0000-0000-000077020000}"/>
    <cellStyle name="Millares 8" xfId="313" xr:uid="{00000000-0005-0000-0000-000078020000}"/>
    <cellStyle name="Millares 8 2" xfId="703" xr:uid="{00000000-0005-0000-0000-000079020000}"/>
    <cellStyle name="Millares 8 2 2" xfId="1729" xr:uid="{00000000-0005-0000-0000-00007A020000}"/>
    <cellStyle name="Millares 8 3" xfId="1190" xr:uid="{00000000-0005-0000-0000-00007B020000}"/>
    <cellStyle name="Millares 9" xfId="597" xr:uid="{00000000-0005-0000-0000-00007C020000}"/>
    <cellStyle name="Millares 9 2" xfId="704" xr:uid="{00000000-0005-0000-0000-00007D020000}"/>
    <cellStyle name="Millares 9 2 2" xfId="705" xr:uid="{00000000-0005-0000-0000-00007E020000}"/>
    <cellStyle name="Moneda" xfId="2677" builtinId="4"/>
    <cellStyle name="Moneda 10" xfId="1730" xr:uid="{00000000-0005-0000-0000-00007F020000}"/>
    <cellStyle name="Moneda 11" xfId="2589" xr:uid="{00000000-0005-0000-0000-000080020000}"/>
    <cellStyle name="Moneda 2" xfId="314" xr:uid="{00000000-0005-0000-0000-000081020000}"/>
    <cellStyle name="Moneda 2 2" xfId="552" xr:uid="{00000000-0005-0000-0000-000082020000}"/>
    <cellStyle name="Moneda 2 3" xfId="1191" xr:uid="{00000000-0005-0000-0000-000083020000}"/>
    <cellStyle name="Moneda 2 4" xfId="2599" xr:uid="{00000000-0005-0000-0000-000084020000}"/>
    <cellStyle name="Moneda 3" xfId="1192" xr:uid="{00000000-0005-0000-0000-000085020000}"/>
    <cellStyle name="Moneda 3 2" xfId="1731" xr:uid="{00000000-0005-0000-0000-000086020000}"/>
    <cellStyle name="Moneda 3 3" xfId="2478" xr:uid="{00000000-0005-0000-0000-000087020000}"/>
    <cellStyle name="Moneda 4" xfId="1193" xr:uid="{00000000-0005-0000-0000-000088020000}"/>
    <cellStyle name="Moneda 4 2" xfId="1732" xr:uid="{00000000-0005-0000-0000-000089020000}"/>
    <cellStyle name="Moneda 4 3" xfId="2480" xr:uid="{00000000-0005-0000-0000-00008A020000}"/>
    <cellStyle name="Moneda 5" xfId="1194" xr:uid="{00000000-0005-0000-0000-00008B020000}"/>
    <cellStyle name="Moneda 5 2" xfId="1733" xr:uid="{00000000-0005-0000-0000-00008C020000}"/>
    <cellStyle name="Moneda 5 3" xfId="2481" xr:uid="{00000000-0005-0000-0000-00008D020000}"/>
    <cellStyle name="Moneda 6" xfId="1195" xr:uid="{00000000-0005-0000-0000-00008E020000}"/>
    <cellStyle name="Moneda 6 2" xfId="1734" xr:uid="{00000000-0005-0000-0000-00008F020000}"/>
    <cellStyle name="Moneda 7" xfId="1196" xr:uid="{00000000-0005-0000-0000-000090020000}"/>
    <cellStyle name="Moneda 7 2" xfId="1735" xr:uid="{00000000-0005-0000-0000-000091020000}"/>
    <cellStyle name="Moneda 8" xfId="1197" xr:uid="{00000000-0005-0000-0000-000092020000}"/>
    <cellStyle name="Moneda 8 2" xfId="1736" xr:uid="{00000000-0005-0000-0000-000093020000}"/>
    <cellStyle name="Moneda 9" xfId="1198" xr:uid="{00000000-0005-0000-0000-000094020000}"/>
    <cellStyle name="Moneda 9 2" xfId="1737" xr:uid="{00000000-0005-0000-0000-000095020000}"/>
    <cellStyle name="Neutral" xfId="1105" builtinId="28" customBuiltin="1"/>
    <cellStyle name="Neutral 2" xfId="315" xr:uid="{00000000-0005-0000-0000-000097020000}"/>
    <cellStyle name="Neutral 2 2" xfId="316" xr:uid="{00000000-0005-0000-0000-000098020000}"/>
    <cellStyle name="Normal" xfId="0" builtinId="0"/>
    <cellStyle name="Normal 10" xfId="317" xr:uid="{00000000-0005-0000-0000-00009A020000}"/>
    <cellStyle name="Normal 10 2" xfId="318" xr:uid="{00000000-0005-0000-0000-00009B020000}"/>
    <cellStyle name="Normal 10 2 2" xfId="319" xr:uid="{00000000-0005-0000-0000-00009C020000}"/>
    <cellStyle name="Normal 10 2 2 2" xfId="570" xr:uid="{00000000-0005-0000-0000-00009D020000}"/>
    <cellStyle name="Normal 10 2 2 2 2" xfId="1017" xr:uid="{00000000-0005-0000-0000-00009E020000}"/>
    <cellStyle name="Normal 10 2 2 2 2 2" xfId="1202" xr:uid="{00000000-0005-0000-0000-00009F020000}"/>
    <cellStyle name="Normal 10 2 2 2 3" xfId="1201" xr:uid="{00000000-0005-0000-0000-0000A0020000}"/>
    <cellStyle name="Normal 10 2 2 3" xfId="1203" xr:uid="{00000000-0005-0000-0000-0000A1020000}"/>
    <cellStyle name="Normal 10 2 2 3 2" xfId="1738" xr:uid="{00000000-0005-0000-0000-0000A2020000}"/>
    <cellStyle name="Normal 10 2 2 4" xfId="1200" xr:uid="{00000000-0005-0000-0000-0000A3020000}"/>
    <cellStyle name="Normal 10 2 3" xfId="601" xr:uid="{00000000-0005-0000-0000-0000A4020000}"/>
    <cellStyle name="Normal 10 2 3 2" xfId="1205" xr:uid="{00000000-0005-0000-0000-0000A5020000}"/>
    <cellStyle name="Normal 10 2 3 2 2" xfId="1739" xr:uid="{00000000-0005-0000-0000-0000A6020000}"/>
    <cellStyle name="Normal 10 2 3 3" xfId="1204" xr:uid="{00000000-0005-0000-0000-0000A7020000}"/>
    <cellStyle name="Normal 10 2 4" xfId="1206" xr:uid="{00000000-0005-0000-0000-0000A8020000}"/>
    <cellStyle name="Normal 10 2 4 2" xfId="1740" xr:uid="{00000000-0005-0000-0000-0000A9020000}"/>
    <cellStyle name="Normal 10 2 5" xfId="1199" xr:uid="{00000000-0005-0000-0000-0000AA020000}"/>
    <cellStyle name="Normal 10 3" xfId="320" xr:uid="{00000000-0005-0000-0000-0000AB020000}"/>
    <cellStyle name="Normal 10 3 2" xfId="321" xr:uid="{00000000-0005-0000-0000-0000AC020000}"/>
    <cellStyle name="Normal 10 3 2 2" xfId="1209" xr:uid="{00000000-0005-0000-0000-0000AD020000}"/>
    <cellStyle name="Normal 10 3 2 2 2" xfId="1741" xr:uid="{00000000-0005-0000-0000-0000AE020000}"/>
    <cellStyle name="Normal 10 3 2 3" xfId="1208" xr:uid="{00000000-0005-0000-0000-0000AF020000}"/>
    <cellStyle name="Normal 10 3 3" xfId="1210" xr:uid="{00000000-0005-0000-0000-0000B0020000}"/>
    <cellStyle name="Normal 10 3 3 2" xfId="1742" xr:uid="{00000000-0005-0000-0000-0000B1020000}"/>
    <cellStyle name="Normal 10 3 4" xfId="1207" xr:uid="{00000000-0005-0000-0000-0000B2020000}"/>
    <cellStyle name="Normal 10 4" xfId="322" xr:uid="{00000000-0005-0000-0000-0000B3020000}"/>
    <cellStyle name="Normal 10 4 2" xfId="1212" xr:uid="{00000000-0005-0000-0000-0000B4020000}"/>
    <cellStyle name="Normal 10 4 2 2" xfId="1743" xr:uid="{00000000-0005-0000-0000-0000B5020000}"/>
    <cellStyle name="Normal 10 4 3" xfId="1211" xr:uid="{00000000-0005-0000-0000-0000B6020000}"/>
    <cellStyle name="Normal 10 5" xfId="706" xr:uid="{00000000-0005-0000-0000-0000B7020000}"/>
    <cellStyle name="Normal 10 5 2" xfId="1744" xr:uid="{00000000-0005-0000-0000-0000B8020000}"/>
    <cellStyle name="Normal 10 6" xfId="1213" xr:uid="{00000000-0005-0000-0000-0000B9020000}"/>
    <cellStyle name="Normal 10 6 2" xfId="1136" xr:uid="{00000000-0005-0000-0000-0000BA020000}"/>
    <cellStyle name="Normal 10 6 2 2" xfId="1214" xr:uid="{00000000-0005-0000-0000-0000BB020000}"/>
    <cellStyle name="Normal 10 6 2 2 2" xfId="1745" xr:uid="{00000000-0005-0000-0000-0000BC020000}"/>
    <cellStyle name="Normal 10 6 2 2 3" xfId="2494" xr:uid="{00000000-0005-0000-0000-0000BD020000}"/>
    <cellStyle name="Normal 10 6 2 3" xfId="1215" xr:uid="{00000000-0005-0000-0000-0000BE020000}"/>
    <cellStyle name="Normal 10 6 2 3 2" xfId="1746" xr:uid="{00000000-0005-0000-0000-0000BF020000}"/>
    <cellStyle name="Normal 10 6 2 4" xfId="1747" xr:uid="{00000000-0005-0000-0000-0000C0020000}"/>
    <cellStyle name="Normal 10 6 2 5" xfId="2495" xr:uid="{00000000-0005-0000-0000-0000C1020000}"/>
    <cellStyle name="Normal 10 6 3" xfId="1748" xr:uid="{00000000-0005-0000-0000-0000C2020000}"/>
    <cellStyle name="Normal 10 7" xfId="1216" xr:uid="{00000000-0005-0000-0000-0000C3020000}"/>
    <cellStyle name="Normal 10 7 2" xfId="1217" xr:uid="{00000000-0005-0000-0000-0000C4020000}"/>
    <cellStyle name="Normal 10 7 2 2" xfId="1749" xr:uid="{00000000-0005-0000-0000-0000C5020000}"/>
    <cellStyle name="Normal 10 7 3" xfId="1750" xr:uid="{00000000-0005-0000-0000-0000C6020000}"/>
    <cellStyle name="Normal 10 8" xfId="1751" xr:uid="{00000000-0005-0000-0000-0000C7020000}"/>
    <cellStyle name="Normal 10 9" xfId="2490" xr:uid="{00000000-0005-0000-0000-0000C8020000}"/>
    <cellStyle name="Normal 100" xfId="707" xr:uid="{00000000-0005-0000-0000-0000C9020000}"/>
    <cellStyle name="Normal 101" xfId="708" xr:uid="{00000000-0005-0000-0000-0000CA020000}"/>
    <cellStyle name="Normal 101 2" xfId="1018" xr:uid="{00000000-0005-0000-0000-0000CB020000}"/>
    <cellStyle name="Normal 102" xfId="709" xr:uid="{00000000-0005-0000-0000-0000CC020000}"/>
    <cellStyle name="Normal 102 2" xfId="1019" xr:uid="{00000000-0005-0000-0000-0000CD020000}"/>
    <cellStyle name="Normal 103" xfId="710" xr:uid="{00000000-0005-0000-0000-0000CE020000}"/>
    <cellStyle name="Normal 103 2" xfId="1020" xr:uid="{00000000-0005-0000-0000-0000CF020000}"/>
    <cellStyle name="Normal 104" xfId="711" xr:uid="{00000000-0005-0000-0000-0000D0020000}"/>
    <cellStyle name="Normal 104 2" xfId="1021" xr:uid="{00000000-0005-0000-0000-0000D1020000}"/>
    <cellStyle name="Normal 105" xfId="712" xr:uid="{00000000-0005-0000-0000-0000D2020000}"/>
    <cellStyle name="Normal 106" xfId="713" xr:uid="{00000000-0005-0000-0000-0000D3020000}"/>
    <cellStyle name="Normal 107" xfId="714" xr:uid="{00000000-0005-0000-0000-0000D4020000}"/>
    <cellStyle name="Normal 107 2" xfId="1022" xr:uid="{00000000-0005-0000-0000-0000D5020000}"/>
    <cellStyle name="Normal 108" xfId="1023" xr:uid="{00000000-0005-0000-0000-0000D6020000}"/>
    <cellStyle name="Normal 109" xfId="1024" xr:uid="{00000000-0005-0000-0000-0000D7020000}"/>
    <cellStyle name="Normal 11" xfId="323" xr:uid="{00000000-0005-0000-0000-0000D8020000}"/>
    <cellStyle name="Normal 11 2" xfId="324" xr:uid="{00000000-0005-0000-0000-0000D9020000}"/>
    <cellStyle name="Normal 11 2 2" xfId="325" xr:uid="{00000000-0005-0000-0000-0000DA020000}"/>
    <cellStyle name="Normal 11 2 2 2" xfId="715" xr:uid="{00000000-0005-0000-0000-0000DB020000}"/>
    <cellStyle name="Normal 11 2 2 2 2" xfId="716" xr:uid="{00000000-0005-0000-0000-0000DC020000}"/>
    <cellStyle name="Normal 11 2 2 2 2 2" xfId="1218" xr:uid="{00000000-0005-0000-0000-0000DD020000}"/>
    <cellStyle name="Normal 11 2 2 2 2 2 2" xfId="1752" xr:uid="{00000000-0005-0000-0000-0000DE020000}"/>
    <cellStyle name="Normal 11 2 2 2 2 3" xfId="1753" xr:uid="{00000000-0005-0000-0000-0000DF020000}"/>
    <cellStyle name="Normal 11 2 2 2 3" xfId="1219" xr:uid="{00000000-0005-0000-0000-0000E0020000}"/>
    <cellStyle name="Normal 11 2 2 2 3 2" xfId="1754" xr:uid="{00000000-0005-0000-0000-0000E1020000}"/>
    <cellStyle name="Normal 11 2 2 2 4" xfId="1755" xr:uid="{00000000-0005-0000-0000-0000E2020000}"/>
    <cellStyle name="Normal 11 2 2 3" xfId="717" xr:uid="{00000000-0005-0000-0000-0000E3020000}"/>
    <cellStyle name="Normal 11 2 2 3 2" xfId="1220" xr:uid="{00000000-0005-0000-0000-0000E4020000}"/>
    <cellStyle name="Normal 11 2 2 3 2 2" xfId="1756" xr:uid="{00000000-0005-0000-0000-0000E5020000}"/>
    <cellStyle name="Normal 11 2 2 3 3" xfId="1757" xr:uid="{00000000-0005-0000-0000-0000E6020000}"/>
    <cellStyle name="Normal 11 2 2 4" xfId="1221" xr:uid="{00000000-0005-0000-0000-0000E7020000}"/>
    <cellStyle name="Normal 11 2 2 4 2" xfId="1758" xr:uid="{00000000-0005-0000-0000-0000E8020000}"/>
    <cellStyle name="Normal 11 2 2 5" xfId="1759" xr:uid="{00000000-0005-0000-0000-0000E9020000}"/>
    <cellStyle name="Normal 11 2 3" xfId="718" xr:uid="{00000000-0005-0000-0000-0000EA020000}"/>
    <cellStyle name="Normal 11 2 3 2" xfId="719" xr:uid="{00000000-0005-0000-0000-0000EB020000}"/>
    <cellStyle name="Normal 11 2 3 2 2" xfId="1222" xr:uid="{00000000-0005-0000-0000-0000EC020000}"/>
    <cellStyle name="Normal 11 2 3 2 2 2" xfId="1760" xr:uid="{00000000-0005-0000-0000-0000ED020000}"/>
    <cellStyle name="Normal 11 2 3 2 3" xfId="1761" xr:uid="{00000000-0005-0000-0000-0000EE020000}"/>
    <cellStyle name="Normal 11 2 3 3" xfId="1223" xr:uid="{00000000-0005-0000-0000-0000EF020000}"/>
    <cellStyle name="Normal 11 2 3 3 2" xfId="1762" xr:uid="{00000000-0005-0000-0000-0000F0020000}"/>
    <cellStyle name="Normal 11 2 3 4" xfId="1763" xr:uid="{00000000-0005-0000-0000-0000F1020000}"/>
    <cellStyle name="Normal 11 2 4" xfId="720" xr:uid="{00000000-0005-0000-0000-0000F2020000}"/>
    <cellStyle name="Normal 11 2 4 2" xfId="1224" xr:uid="{00000000-0005-0000-0000-0000F3020000}"/>
    <cellStyle name="Normal 11 2 4 2 2" xfId="1764" xr:uid="{00000000-0005-0000-0000-0000F4020000}"/>
    <cellStyle name="Normal 11 2 4 3" xfId="1765" xr:uid="{00000000-0005-0000-0000-0000F5020000}"/>
    <cellStyle name="Normal 11 2 5" xfId="1225" xr:uid="{00000000-0005-0000-0000-0000F6020000}"/>
    <cellStyle name="Normal 11 2 5 2" xfId="1766" xr:uid="{00000000-0005-0000-0000-0000F7020000}"/>
    <cellStyle name="Normal 11 2 6" xfId="1767" xr:uid="{00000000-0005-0000-0000-0000F8020000}"/>
    <cellStyle name="Normal 11 3" xfId="326" xr:uid="{00000000-0005-0000-0000-0000F9020000}"/>
    <cellStyle name="Normal 11 3 2" xfId="721" xr:uid="{00000000-0005-0000-0000-0000FA020000}"/>
    <cellStyle name="Normal 11 3 2 2" xfId="722" xr:uid="{00000000-0005-0000-0000-0000FB020000}"/>
    <cellStyle name="Normal 11 3 2 2 2" xfId="723" xr:uid="{00000000-0005-0000-0000-0000FC020000}"/>
    <cellStyle name="Normal 11 3 2 2 2 2" xfId="1226" xr:uid="{00000000-0005-0000-0000-0000FD020000}"/>
    <cellStyle name="Normal 11 3 2 2 2 2 2" xfId="1768" xr:uid="{00000000-0005-0000-0000-0000FE020000}"/>
    <cellStyle name="Normal 11 3 2 2 2 3" xfId="1769" xr:uid="{00000000-0005-0000-0000-0000FF020000}"/>
    <cellStyle name="Normal 11 3 2 2 3" xfId="1227" xr:uid="{00000000-0005-0000-0000-000000030000}"/>
    <cellStyle name="Normal 11 3 2 2 3 2" xfId="1770" xr:uid="{00000000-0005-0000-0000-000001030000}"/>
    <cellStyle name="Normal 11 3 2 2 4" xfId="1771" xr:uid="{00000000-0005-0000-0000-000002030000}"/>
    <cellStyle name="Normal 11 3 2 3" xfId="724" xr:uid="{00000000-0005-0000-0000-000003030000}"/>
    <cellStyle name="Normal 11 3 2 3 2" xfId="1228" xr:uid="{00000000-0005-0000-0000-000004030000}"/>
    <cellStyle name="Normal 11 3 2 3 2 2" xfId="1772" xr:uid="{00000000-0005-0000-0000-000005030000}"/>
    <cellStyle name="Normal 11 3 2 3 3" xfId="1773" xr:uid="{00000000-0005-0000-0000-000006030000}"/>
    <cellStyle name="Normal 11 3 2 4" xfId="1229" xr:uid="{00000000-0005-0000-0000-000007030000}"/>
    <cellStyle name="Normal 11 3 2 4 2" xfId="1774" xr:uid="{00000000-0005-0000-0000-000008030000}"/>
    <cellStyle name="Normal 11 3 2 5" xfId="1775" xr:uid="{00000000-0005-0000-0000-000009030000}"/>
    <cellStyle name="Normal 11 3 3" xfId="725" xr:uid="{00000000-0005-0000-0000-00000A030000}"/>
    <cellStyle name="Normal 11 3 3 2" xfId="726" xr:uid="{00000000-0005-0000-0000-00000B030000}"/>
    <cellStyle name="Normal 11 3 3 2 2" xfId="1230" xr:uid="{00000000-0005-0000-0000-00000C030000}"/>
    <cellStyle name="Normal 11 3 3 2 2 2" xfId="1776" xr:uid="{00000000-0005-0000-0000-00000D030000}"/>
    <cellStyle name="Normal 11 3 3 2 3" xfId="1777" xr:uid="{00000000-0005-0000-0000-00000E030000}"/>
    <cellStyle name="Normal 11 3 3 3" xfId="1231" xr:uid="{00000000-0005-0000-0000-00000F030000}"/>
    <cellStyle name="Normal 11 3 3 3 2" xfId="1778" xr:uid="{00000000-0005-0000-0000-000010030000}"/>
    <cellStyle name="Normal 11 3 3 4" xfId="1779" xr:uid="{00000000-0005-0000-0000-000011030000}"/>
    <cellStyle name="Normal 11 3 4" xfId="727" xr:uid="{00000000-0005-0000-0000-000012030000}"/>
    <cellStyle name="Normal 11 3 4 2" xfId="1232" xr:uid="{00000000-0005-0000-0000-000013030000}"/>
    <cellStyle name="Normal 11 3 4 2 2" xfId="1780" xr:uid="{00000000-0005-0000-0000-000014030000}"/>
    <cellStyle name="Normal 11 3 4 3" xfId="1781" xr:uid="{00000000-0005-0000-0000-000015030000}"/>
    <cellStyle name="Normal 11 3 5" xfId="1233" xr:uid="{00000000-0005-0000-0000-000016030000}"/>
    <cellStyle name="Normal 11 3 5 2" xfId="1782" xr:uid="{00000000-0005-0000-0000-000017030000}"/>
    <cellStyle name="Normal 11 3 6" xfId="1783" xr:uid="{00000000-0005-0000-0000-000018030000}"/>
    <cellStyle name="Normal 11 4" xfId="728" xr:uid="{00000000-0005-0000-0000-000019030000}"/>
    <cellStyle name="Normal 11 4 2" xfId="729" xr:uid="{00000000-0005-0000-0000-00001A030000}"/>
    <cellStyle name="Normal 11 4 2 2" xfId="730" xr:uid="{00000000-0005-0000-0000-00001B030000}"/>
    <cellStyle name="Normal 11 4 2 2 2" xfId="1234" xr:uid="{00000000-0005-0000-0000-00001C030000}"/>
    <cellStyle name="Normal 11 4 2 2 2 2" xfId="1784" xr:uid="{00000000-0005-0000-0000-00001D030000}"/>
    <cellStyle name="Normal 11 4 2 2 3" xfId="1785" xr:uid="{00000000-0005-0000-0000-00001E030000}"/>
    <cellStyle name="Normal 11 4 2 3" xfId="1235" xr:uid="{00000000-0005-0000-0000-00001F030000}"/>
    <cellStyle name="Normal 11 4 2 3 2" xfId="1786" xr:uid="{00000000-0005-0000-0000-000020030000}"/>
    <cellStyle name="Normal 11 4 2 4" xfId="1787" xr:uid="{00000000-0005-0000-0000-000021030000}"/>
    <cellStyle name="Normal 11 4 3" xfId="731" xr:uid="{00000000-0005-0000-0000-000022030000}"/>
    <cellStyle name="Normal 11 4 3 2" xfId="1236" xr:uid="{00000000-0005-0000-0000-000023030000}"/>
    <cellStyle name="Normal 11 4 3 2 2" xfId="1788" xr:uid="{00000000-0005-0000-0000-000024030000}"/>
    <cellStyle name="Normal 11 4 3 3" xfId="1789" xr:uid="{00000000-0005-0000-0000-000025030000}"/>
    <cellStyle name="Normal 11 4 4" xfId="1237" xr:uid="{00000000-0005-0000-0000-000026030000}"/>
    <cellStyle name="Normal 11 4 4 2" xfId="1790" xr:uid="{00000000-0005-0000-0000-000027030000}"/>
    <cellStyle name="Normal 11 4 5" xfId="1791" xr:uid="{00000000-0005-0000-0000-000028030000}"/>
    <cellStyle name="Normal 11 5" xfId="732" xr:uid="{00000000-0005-0000-0000-000029030000}"/>
    <cellStyle name="Normal 11 5 2" xfId="733" xr:uid="{00000000-0005-0000-0000-00002A030000}"/>
    <cellStyle name="Normal 11 5 2 2" xfId="1238" xr:uid="{00000000-0005-0000-0000-00002B030000}"/>
    <cellStyle name="Normal 11 5 2 2 2" xfId="1792" xr:uid="{00000000-0005-0000-0000-00002C030000}"/>
    <cellStyle name="Normal 11 5 2 3" xfId="1793" xr:uid="{00000000-0005-0000-0000-00002D030000}"/>
    <cellStyle name="Normal 11 5 3" xfId="1239" xr:uid="{00000000-0005-0000-0000-00002E030000}"/>
    <cellStyle name="Normal 11 5 3 2" xfId="1794" xr:uid="{00000000-0005-0000-0000-00002F030000}"/>
    <cellStyle name="Normal 11 5 4" xfId="1795" xr:uid="{00000000-0005-0000-0000-000030030000}"/>
    <cellStyle name="Normal 11 6" xfId="734" xr:uid="{00000000-0005-0000-0000-000031030000}"/>
    <cellStyle name="Normal 11 6 2" xfId="1240" xr:uid="{00000000-0005-0000-0000-000032030000}"/>
    <cellStyle name="Normal 11 6 2 2" xfId="1796" xr:uid="{00000000-0005-0000-0000-000033030000}"/>
    <cellStyle name="Normal 11 6 3" xfId="1797" xr:uid="{00000000-0005-0000-0000-000034030000}"/>
    <cellStyle name="Normal 11 7" xfId="1241" xr:uid="{00000000-0005-0000-0000-000035030000}"/>
    <cellStyle name="Normal 11 7 2" xfId="1798" xr:uid="{00000000-0005-0000-0000-000036030000}"/>
    <cellStyle name="Normal 11 8" xfId="1799" xr:uid="{00000000-0005-0000-0000-000037030000}"/>
    <cellStyle name="Normal 11 9" xfId="2612" xr:uid="{00000000-0005-0000-0000-000038030000}"/>
    <cellStyle name="Normal 110" xfId="1025" xr:uid="{00000000-0005-0000-0000-000039030000}"/>
    <cellStyle name="Normal 111" xfId="1026" xr:uid="{00000000-0005-0000-0000-00003A030000}"/>
    <cellStyle name="Normal 112" xfId="1027" xr:uid="{00000000-0005-0000-0000-00003B030000}"/>
    <cellStyle name="Normal 112 2" xfId="1068" xr:uid="{00000000-0005-0000-0000-00003C030000}"/>
    <cellStyle name="Normal 113" xfId="1028" xr:uid="{00000000-0005-0000-0000-00003D030000}"/>
    <cellStyle name="Normal 113 2" xfId="1072" xr:uid="{00000000-0005-0000-0000-00003E030000}"/>
    <cellStyle name="Normal 114" xfId="1058" xr:uid="{00000000-0005-0000-0000-00003F030000}"/>
    <cellStyle name="Normal 114 2" xfId="1070" xr:uid="{00000000-0005-0000-0000-000040030000}"/>
    <cellStyle name="Normal 114 3" xfId="1083" xr:uid="{00000000-0005-0000-0000-000041030000}"/>
    <cellStyle name="Normal 115" xfId="1063" xr:uid="{00000000-0005-0000-0000-000042030000}"/>
    <cellStyle name="Normal 115 2" xfId="1085" xr:uid="{00000000-0005-0000-0000-000043030000}"/>
    <cellStyle name="Normal 115 3" xfId="2562" xr:uid="{00000000-0005-0000-0000-000044030000}"/>
    <cellStyle name="Normal 116" xfId="1064" xr:uid="{00000000-0005-0000-0000-000045030000}"/>
    <cellStyle name="Normal 116 2" xfId="1098" xr:uid="{00000000-0005-0000-0000-000046030000}"/>
    <cellStyle name="Normal 116 3" xfId="2636" xr:uid="{00000000-0005-0000-0000-000047030000}"/>
    <cellStyle name="Normal 117" xfId="1069" xr:uid="{00000000-0005-0000-0000-000048030000}"/>
    <cellStyle name="Normal 117 2" xfId="1077" xr:uid="{00000000-0005-0000-0000-000049030000}"/>
    <cellStyle name="Normal 117 3" xfId="2470" xr:uid="{00000000-0005-0000-0000-00004A030000}"/>
    <cellStyle name="Normal 118" xfId="1071" xr:uid="{00000000-0005-0000-0000-00004B030000}"/>
    <cellStyle name="Normal 118 2" xfId="2466" xr:uid="{00000000-0005-0000-0000-00004C030000}"/>
    <cellStyle name="Normal 118 3" xfId="2637" xr:uid="{00000000-0005-0000-0000-00004D030000}"/>
    <cellStyle name="Normal 119" xfId="1073" xr:uid="{00000000-0005-0000-0000-00004E030000}"/>
    <cellStyle name="Normal 119 2" xfId="2471" xr:uid="{00000000-0005-0000-0000-00004F030000}"/>
    <cellStyle name="Normal 119 3" xfId="2638" xr:uid="{00000000-0005-0000-0000-000050030000}"/>
    <cellStyle name="Normal 12" xfId="327" xr:uid="{00000000-0005-0000-0000-000051030000}"/>
    <cellStyle name="Normal 12 2" xfId="328" xr:uid="{00000000-0005-0000-0000-000052030000}"/>
    <cellStyle name="Normal 12 2 2" xfId="329" xr:uid="{00000000-0005-0000-0000-000053030000}"/>
    <cellStyle name="Normal 12 2 2 2" xfId="735" xr:uid="{00000000-0005-0000-0000-000054030000}"/>
    <cellStyle name="Normal 12 2 2 2 2" xfId="1242" xr:uid="{00000000-0005-0000-0000-000055030000}"/>
    <cellStyle name="Normal 12 2 2 2 2 2" xfId="1800" xr:uid="{00000000-0005-0000-0000-000056030000}"/>
    <cellStyle name="Normal 12 2 2 2 3" xfId="1801" xr:uid="{00000000-0005-0000-0000-000057030000}"/>
    <cellStyle name="Normal 12 2 2 3" xfId="1243" xr:uid="{00000000-0005-0000-0000-000058030000}"/>
    <cellStyle name="Normal 12 2 2 3 2" xfId="1802" xr:uid="{00000000-0005-0000-0000-000059030000}"/>
    <cellStyle name="Normal 12 2 2 4" xfId="1803" xr:uid="{00000000-0005-0000-0000-00005A030000}"/>
    <cellStyle name="Normal 12 2 3" xfId="736" xr:uid="{00000000-0005-0000-0000-00005B030000}"/>
    <cellStyle name="Normal 12 2 3 2" xfId="1244" xr:uid="{00000000-0005-0000-0000-00005C030000}"/>
    <cellStyle name="Normal 12 2 3 2 2" xfId="1804" xr:uid="{00000000-0005-0000-0000-00005D030000}"/>
    <cellStyle name="Normal 12 2 3 3" xfId="1805" xr:uid="{00000000-0005-0000-0000-00005E030000}"/>
    <cellStyle name="Normal 12 2 4" xfId="1245" xr:uid="{00000000-0005-0000-0000-00005F030000}"/>
    <cellStyle name="Normal 12 2 4 2" xfId="1806" xr:uid="{00000000-0005-0000-0000-000060030000}"/>
    <cellStyle name="Normal 12 2 5" xfId="1807" xr:uid="{00000000-0005-0000-0000-000061030000}"/>
    <cellStyle name="Normal 12 3" xfId="330" xr:uid="{00000000-0005-0000-0000-000062030000}"/>
    <cellStyle name="Normal 12 3 2" xfId="737" xr:uid="{00000000-0005-0000-0000-000063030000}"/>
    <cellStyle name="Normal 12 3 2 2" xfId="1246" xr:uid="{00000000-0005-0000-0000-000064030000}"/>
    <cellStyle name="Normal 12 3 2 2 2" xfId="1808" xr:uid="{00000000-0005-0000-0000-000065030000}"/>
    <cellStyle name="Normal 12 3 2 3" xfId="1809" xr:uid="{00000000-0005-0000-0000-000066030000}"/>
    <cellStyle name="Normal 12 3 3" xfId="1247" xr:uid="{00000000-0005-0000-0000-000067030000}"/>
    <cellStyle name="Normal 12 3 3 2" xfId="1810" xr:uid="{00000000-0005-0000-0000-000068030000}"/>
    <cellStyle name="Normal 12 3 4" xfId="1811" xr:uid="{00000000-0005-0000-0000-000069030000}"/>
    <cellStyle name="Normal 12 4" xfId="738" xr:uid="{00000000-0005-0000-0000-00006A030000}"/>
    <cellStyle name="Normal 12 4 2" xfId="1248" xr:uid="{00000000-0005-0000-0000-00006B030000}"/>
    <cellStyle name="Normal 12 4 2 2" xfId="1812" xr:uid="{00000000-0005-0000-0000-00006C030000}"/>
    <cellStyle name="Normal 12 4 3" xfId="1813" xr:uid="{00000000-0005-0000-0000-00006D030000}"/>
    <cellStyle name="Normal 12 5" xfId="1249" xr:uid="{00000000-0005-0000-0000-00006E030000}"/>
    <cellStyle name="Normal 12 5 2" xfId="1814" xr:uid="{00000000-0005-0000-0000-00006F030000}"/>
    <cellStyle name="Normal 12 6" xfId="1815" xr:uid="{00000000-0005-0000-0000-000070030000}"/>
    <cellStyle name="Normal 120" xfId="1074" xr:uid="{00000000-0005-0000-0000-000071030000}"/>
    <cellStyle name="Normal 120 2" xfId="2474" xr:uid="{00000000-0005-0000-0000-000072030000}"/>
    <cellStyle name="Normal 120 3" xfId="2639" xr:uid="{00000000-0005-0000-0000-000073030000}"/>
    <cellStyle name="Normal 121" xfId="1080" xr:uid="{00000000-0005-0000-0000-000074030000}"/>
    <cellStyle name="Normal 121 2" xfId="2479" xr:uid="{00000000-0005-0000-0000-000075030000}"/>
    <cellStyle name="Normal 121 3" xfId="2640" xr:uid="{00000000-0005-0000-0000-000076030000}"/>
    <cellStyle name="Normal 122" xfId="1087" xr:uid="{00000000-0005-0000-0000-000077030000}"/>
    <cellStyle name="Normal 123" xfId="1090" xr:uid="{00000000-0005-0000-0000-000078030000}"/>
    <cellStyle name="Normal 123 2" xfId="2465" xr:uid="{00000000-0005-0000-0000-000079030000}"/>
    <cellStyle name="Normal 124" xfId="1091" xr:uid="{00000000-0005-0000-0000-00007A030000}"/>
    <cellStyle name="Normal 125" xfId="1092" xr:uid="{00000000-0005-0000-0000-00007B030000}"/>
    <cellStyle name="Normal 125 2" xfId="2482" xr:uid="{00000000-0005-0000-0000-00007C030000}"/>
    <cellStyle name="Normal 126" xfId="1093" xr:uid="{00000000-0005-0000-0000-00007D030000}"/>
    <cellStyle name="Normal 126 2" xfId="2486" xr:uid="{00000000-0005-0000-0000-00007E030000}"/>
    <cellStyle name="Normal 126 3" xfId="2641" xr:uid="{00000000-0005-0000-0000-00007F030000}"/>
    <cellStyle name="Normal 127" xfId="1094" xr:uid="{00000000-0005-0000-0000-000080030000}"/>
    <cellStyle name="Normal 127 2" xfId="2553" xr:uid="{00000000-0005-0000-0000-000081030000}"/>
    <cellStyle name="Normal 127 3" xfId="2642" xr:uid="{00000000-0005-0000-0000-000082030000}"/>
    <cellStyle name="Normal 128" xfId="1097" xr:uid="{00000000-0005-0000-0000-000083030000}"/>
    <cellStyle name="Normal 128 2" xfId="2554" xr:uid="{00000000-0005-0000-0000-000084030000}"/>
    <cellStyle name="Normal 128 3" xfId="2644" xr:uid="{00000000-0005-0000-0000-000085030000}"/>
    <cellStyle name="Normal 129" xfId="1101" xr:uid="{00000000-0005-0000-0000-000086030000}"/>
    <cellStyle name="Normal 129 2" xfId="2556" xr:uid="{00000000-0005-0000-0000-000087030000}"/>
    <cellStyle name="Normal 129 3" xfId="2645" xr:uid="{00000000-0005-0000-0000-000088030000}"/>
    <cellStyle name="Normal 13" xfId="331" xr:uid="{00000000-0005-0000-0000-000089030000}"/>
    <cellStyle name="Normal 13 10" xfId="1250" xr:uid="{00000000-0005-0000-0000-00008A030000}"/>
    <cellStyle name="Normal 13 10 2" xfId="1816" xr:uid="{00000000-0005-0000-0000-00008B030000}"/>
    <cellStyle name="Normal 13 11" xfId="1251" xr:uid="{00000000-0005-0000-0000-00008C030000}"/>
    <cellStyle name="Normal 13 11 2" xfId="1817" xr:uid="{00000000-0005-0000-0000-00008D030000}"/>
    <cellStyle name="Normal 13 12" xfId="1252" xr:uid="{00000000-0005-0000-0000-00008E030000}"/>
    <cellStyle name="Normal 13 12 2" xfId="1818" xr:uid="{00000000-0005-0000-0000-00008F030000}"/>
    <cellStyle name="Normal 13 13" xfId="1253" xr:uid="{00000000-0005-0000-0000-000090030000}"/>
    <cellStyle name="Normal 13 13 2" xfId="1819" xr:uid="{00000000-0005-0000-0000-000091030000}"/>
    <cellStyle name="Normal 13 14" xfId="1254" xr:uid="{00000000-0005-0000-0000-000092030000}"/>
    <cellStyle name="Normal 13 14 2" xfId="1820" xr:uid="{00000000-0005-0000-0000-000093030000}"/>
    <cellStyle name="Normal 13 15" xfId="1255" xr:uid="{00000000-0005-0000-0000-000094030000}"/>
    <cellStyle name="Normal 13 15 2" xfId="1821" xr:uid="{00000000-0005-0000-0000-000095030000}"/>
    <cellStyle name="Normal 13 16" xfId="1256" xr:uid="{00000000-0005-0000-0000-000096030000}"/>
    <cellStyle name="Normal 13 16 2" xfId="1822" xr:uid="{00000000-0005-0000-0000-000097030000}"/>
    <cellStyle name="Normal 13 2" xfId="332" xr:uid="{00000000-0005-0000-0000-000098030000}"/>
    <cellStyle name="Normal 13 2 2" xfId="333" xr:uid="{00000000-0005-0000-0000-000099030000}"/>
    <cellStyle name="Normal 13 2 2 2" xfId="739" xr:uid="{00000000-0005-0000-0000-00009A030000}"/>
    <cellStyle name="Normal 13 2 2 2 2" xfId="1257" xr:uid="{00000000-0005-0000-0000-00009B030000}"/>
    <cellStyle name="Normal 13 2 2 2 2 2" xfId="1823" xr:uid="{00000000-0005-0000-0000-00009C030000}"/>
    <cellStyle name="Normal 13 2 2 2 3" xfId="1824" xr:uid="{00000000-0005-0000-0000-00009D030000}"/>
    <cellStyle name="Normal 13 2 2 3" xfId="1258" xr:uid="{00000000-0005-0000-0000-00009E030000}"/>
    <cellStyle name="Normal 13 2 2 3 2" xfId="1825" xr:uid="{00000000-0005-0000-0000-00009F030000}"/>
    <cellStyle name="Normal 13 2 2 4" xfId="1826" xr:uid="{00000000-0005-0000-0000-0000A0030000}"/>
    <cellStyle name="Normal 13 2 3" xfId="740" xr:uid="{00000000-0005-0000-0000-0000A1030000}"/>
    <cellStyle name="Normal 13 2 3 2" xfId="1259" xr:uid="{00000000-0005-0000-0000-0000A2030000}"/>
    <cellStyle name="Normal 13 2 3 2 2" xfId="1827" xr:uid="{00000000-0005-0000-0000-0000A3030000}"/>
    <cellStyle name="Normal 13 2 3 3" xfId="1828" xr:uid="{00000000-0005-0000-0000-0000A4030000}"/>
    <cellStyle name="Normal 13 2 4" xfId="741" xr:uid="{00000000-0005-0000-0000-0000A5030000}"/>
    <cellStyle name="Normal 13 2 4 2" xfId="1138" xr:uid="{00000000-0005-0000-0000-0000A6030000}"/>
    <cellStyle name="Normal 13 2 4 2 2" xfId="1260" xr:uid="{00000000-0005-0000-0000-0000A7030000}"/>
    <cellStyle name="Normal 13 2 4 2 2 2" xfId="1829" xr:uid="{00000000-0005-0000-0000-0000A8030000}"/>
    <cellStyle name="Normal 13 2 4 2 3" xfId="1261" xr:uid="{00000000-0005-0000-0000-0000A9030000}"/>
    <cellStyle name="Normal 13 2 4 2 3 2" xfId="1830" xr:uid="{00000000-0005-0000-0000-0000AA030000}"/>
    <cellStyle name="Normal 13 2 4 2 4" xfId="1831" xr:uid="{00000000-0005-0000-0000-0000AB030000}"/>
    <cellStyle name="Normal 13 2 4 3" xfId="1262" xr:uid="{00000000-0005-0000-0000-0000AC030000}"/>
    <cellStyle name="Normal 13 2 5" xfId="1263" xr:uid="{00000000-0005-0000-0000-0000AD030000}"/>
    <cellStyle name="Normal 13 2 5 2" xfId="1264" xr:uid="{00000000-0005-0000-0000-0000AE030000}"/>
    <cellStyle name="Normal 13 2 5 3" xfId="1832" xr:uid="{00000000-0005-0000-0000-0000AF030000}"/>
    <cellStyle name="Normal 13 3" xfId="334" xr:uid="{00000000-0005-0000-0000-0000B0030000}"/>
    <cellStyle name="Normal 13 3 2" xfId="742" xr:uid="{00000000-0005-0000-0000-0000B1030000}"/>
    <cellStyle name="Normal 13 3 2 2" xfId="1265" xr:uid="{00000000-0005-0000-0000-0000B2030000}"/>
    <cellStyle name="Normal 13 3 2 2 2" xfId="1833" xr:uid="{00000000-0005-0000-0000-0000B3030000}"/>
    <cellStyle name="Normal 13 3 2 3" xfId="1834" xr:uid="{00000000-0005-0000-0000-0000B4030000}"/>
    <cellStyle name="Normal 13 3 3" xfId="1266" xr:uid="{00000000-0005-0000-0000-0000B5030000}"/>
    <cellStyle name="Normal 13 3 3 2" xfId="1835" xr:uid="{00000000-0005-0000-0000-0000B6030000}"/>
    <cellStyle name="Normal 13 3 4" xfId="1836" xr:uid="{00000000-0005-0000-0000-0000B7030000}"/>
    <cellStyle name="Normal 13 4" xfId="743" xr:uid="{00000000-0005-0000-0000-0000B8030000}"/>
    <cellStyle name="Normal 13 4 2" xfId="1267" xr:uid="{00000000-0005-0000-0000-0000B9030000}"/>
    <cellStyle name="Normal 13 4 2 2" xfId="1837" xr:uid="{00000000-0005-0000-0000-0000BA030000}"/>
    <cellStyle name="Normal 13 4 3" xfId="1838" xr:uid="{00000000-0005-0000-0000-0000BB030000}"/>
    <cellStyle name="Normal 13 5" xfId="744" xr:uid="{00000000-0005-0000-0000-0000BC030000}"/>
    <cellStyle name="Normal 13 5 2" xfId="1839" xr:uid="{00000000-0005-0000-0000-0000BD030000}"/>
    <cellStyle name="Normal 13 6" xfId="745" xr:uid="{00000000-0005-0000-0000-0000BE030000}"/>
    <cellStyle name="Normal 13 6 2" xfId="1840" xr:uid="{00000000-0005-0000-0000-0000BF030000}"/>
    <cellStyle name="Normal 13 7" xfId="746" xr:uid="{00000000-0005-0000-0000-0000C0030000}"/>
    <cellStyle name="Normal 13 7 2" xfId="1841" xr:uid="{00000000-0005-0000-0000-0000C1030000}"/>
    <cellStyle name="Normal 13 8" xfId="747" xr:uid="{00000000-0005-0000-0000-0000C2030000}"/>
    <cellStyle name="Normal 13 8 2" xfId="1842" xr:uid="{00000000-0005-0000-0000-0000C3030000}"/>
    <cellStyle name="Normal 13 9" xfId="1268" xr:uid="{00000000-0005-0000-0000-0000C4030000}"/>
    <cellStyle name="Normal 13 9 2" xfId="1843" xr:uid="{00000000-0005-0000-0000-0000C5030000}"/>
    <cellStyle name="Normal 130" xfId="1134" xr:uid="{00000000-0005-0000-0000-0000C6030000}"/>
    <cellStyle name="Normal 130 2" xfId="2557" xr:uid="{00000000-0005-0000-0000-0000C7030000}"/>
    <cellStyle name="Normal 131" xfId="2464" xr:uid="{00000000-0005-0000-0000-0000C8030000}"/>
    <cellStyle name="Normal 132" xfId="2467" xr:uid="{00000000-0005-0000-0000-0000C9030000}"/>
    <cellStyle name="Normal 132 2" xfId="2469" xr:uid="{00000000-0005-0000-0000-0000CA030000}"/>
    <cellStyle name="Normal 133" xfId="2542" xr:uid="{00000000-0005-0000-0000-0000CB030000}"/>
    <cellStyle name="Normal 133 2" xfId="2560" xr:uid="{00000000-0005-0000-0000-0000CC030000}"/>
    <cellStyle name="Normal 133 3" xfId="2646" xr:uid="{00000000-0005-0000-0000-0000CD030000}"/>
    <cellStyle name="Normal 134" xfId="2543" xr:uid="{00000000-0005-0000-0000-0000CE030000}"/>
    <cellStyle name="Normal 134 2" xfId="2561" xr:uid="{00000000-0005-0000-0000-0000CF030000}"/>
    <cellStyle name="Normal 134 3" xfId="2647" xr:uid="{00000000-0005-0000-0000-0000D0030000}"/>
    <cellStyle name="Normal 135" xfId="2546" xr:uid="{00000000-0005-0000-0000-0000D1030000}"/>
    <cellStyle name="Normal 135 2" xfId="2563" xr:uid="{00000000-0005-0000-0000-0000D2030000}"/>
    <cellStyle name="Normal 135 2 2" xfId="2580" xr:uid="{00000000-0005-0000-0000-0000D3030000}"/>
    <cellStyle name="Normal 136" xfId="2548" xr:uid="{00000000-0005-0000-0000-0000D4030000}"/>
    <cellStyle name="Normal 136 2" xfId="2566" xr:uid="{00000000-0005-0000-0000-0000D5030000}"/>
    <cellStyle name="Normal 136 3" xfId="2650" xr:uid="{00000000-0005-0000-0000-0000D6030000}"/>
    <cellStyle name="Normal 137" xfId="2568" xr:uid="{00000000-0005-0000-0000-0000D7030000}"/>
    <cellStyle name="Normal 138" xfId="2569" xr:uid="{00000000-0005-0000-0000-0000D8030000}"/>
    <cellStyle name="Normal 139" xfId="2574" xr:uid="{00000000-0005-0000-0000-0000D9030000}"/>
    <cellStyle name="Normal 14" xfId="335" xr:uid="{00000000-0005-0000-0000-0000DA030000}"/>
    <cellStyle name="Normal 14 2" xfId="336" xr:uid="{00000000-0005-0000-0000-0000DB030000}"/>
    <cellStyle name="Normal 14 2 2" xfId="337" xr:uid="{00000000-0005-0000-0000-0000DC030000}"/>
    <cellStyle name="Normal 14 2 2 2" xfId="748" xr:uid="{00000000-0005-0000-0000-0000DD030000}"/>
    <cellStyle name="Normal 14 2 2 2 2" xfId="1269" xr:uid="{00000000-0005-0000-0000-0000DE030000}"/>
    <cellStyle name="Normal 14 2 2 2 2 2" xfId="1844" xr:uid="{00000000-0005-0000-0000-0000DF030000}"/>
    <cellStyle name="Normal 14 2 2 2 3" xfId="1845" xr:uid="{00000000-0005-0000-0000-0000E0030000}"/>
    <cellStyle name="Normal 14 2 2 3" xfId="1270" xr:uid="{00000000-0005-0000-0000-0000E1030000}"/>
    <cellStyle name="Normal 14 2 2 3 2" xfId="1846" xr:uid="{00000000-0005-0000-0000-0000E2030000}"/>
    <cellStyle name="Normal 14 2 2 4" xfId="1847" xr:uid="{00000000-0005-0000-0000-0000E3030000}"/>
    <cellStyle name="Normal 14 2 3" xfId="749" xr:uid="{00000000-0005-0000-0000-0000E4030000}"/>
    <cellStyle name="Normal 14 2 3 2" xfId="1271" xr:uid="{00000000-0005-0000-0000-0000E5030000}"/>
    <cellStyle name="Normal 14 2 3 2 2" xfId="1848" xr:uid="{00000000-0005-0000-0000-0000E6030000}"/>
    <cellStyle name="Normal 14 2 3 3" xfId="1849" xr:uid="{00000000-0005-0000-0000-0000E7030000}"/>
    <cellStyle name="Normal 14 2 4" xfId="1272" xr:uid="{00000000-0005-0000-0000-0000E8030000}"/>
    <cellStyle name="Normal 14 2 4 2" xfId="1850" xr:uid="{00000000-0005-0000-0000-0000E9030000}"/>
    <cellStyle name="Normal 14 2 5" xfId="1851" xr:uid="{00000000-0005-0000-0000-0000EA030000}"/>
    <cellStyle name="Normal 14 3" xfId="338" xr:uid="{00000000-0005-0000-0000-0000EB030000}"/>
    <cellStyle name="Normal 14 3 2" xfId="750" xr:uid="{00000000-0005-0000-0000-0000EC030000}"/>
    <cellStyle name="Normal 14 3 2 2" xfId="1273" xr:uid="{00000000-0005-0000-0000-0000ED030000}"/>
    <cellStyle name="Normal 14 3 2 2 2" xfId="1852" xr:uid="{00000000-0005-0000-0000-0000EE030000}"/>
    <cellStyle name="Normal 14 3 2 3" xfId="1853" xr:uid="{00000000-0005-0000-0000-0000EF030000}"/>
    <cellStyle name="Normal 14 3 3" xfId="1274" xr:uid="{00000000-0005-0000-0000-0000F0030000}"/>
    <cellStyle name="Normal 14 3 3 2" xfId="1854" xr:uid="{00000000-0005-0000-0000-0000F1030000}"/>
    <cellStyle name="Normal 14 3 4" xfId="1855" xr:uid="{00000000-0005-0000-0000-0000F2030000}"/>
    <cellStyle name="Normal 14 4" xfId="751" xr:uid="{00000000-0005-0000-0000-0000F3030000}"/>
    <cellStyle name="Normal 14 4 2" xfId="1275" xr:uid="{00000000-0005-0000-0000-0000F4030000}"/>
    <cellStyle name="Normal 14 4 2 2" xfId="1856" xr:uid="{00000000-0005-0000-0000-0000F5030000}"/>
    <cellStyle name="Normal 14 4 3" xfId="1857" xr:uid="{00000000-0005-0000-0000-0000F6030000}"/>
    <cellStyle name="Normal 14 5" xfId="1276" xr:uid="{00000000-0005-0000-0000-0000F7030000}"/>
    <cellStyle name="Normal 14 5 2" xfId="1858" xr:uid="{00000000-0005-0000-0000-0000F8030000}"/>
    <cellStyle name="Normal 14 6" xfId="1859" xr:uid="{00000000-0005-0000-0000-0000F9030000}"/>
    <cellStyle name="Normal 140" xfId="2579" xr:uid="{00000000-0005-0000-0000-0000FA030000}"/>
    <cellStyle name="Normal 141" xfId="2552" xr:uid="{00000000-0005-0000-0000-0000FB030000}"/>
    <cellStyle name="Normal 141 2" xfId="2581" xr:uid="{00000000-0005-0000-0000-0000FC030000}"/>
    <cellStyle name="Normal 141 3" xfId="2652" xr:uid="{00000000-0005-0000-0000-0000FD030000}"/>
    <cellStyle name="Normal 142" xfId="2583" xr:uid="{00000000-0005-0000-0000-0000FE030000}"/>
    <cellStyle name="Normal 143" xfId="2584" xr:uid="{00000000-0005-0000-0000-0000FF030000}"/>
    <cellStyle name="Normal 144" xfId="2588" xr:uid="{00000000-0005-0000-0000-000000040000}"/>
    <cellStyle name="Normal 145" xfId="2590" xr:uid="{00000000-0005-0000-0000-000001040000}"/>
    <cellStyle name="Normal 146" xfId="2591" xr:uid="{00000000-0005-0000-0000-000002040000}"/>
    <cellStyle name="Normal 146 2" xfId="2654" xr:uid="{00000000-0005-0000-0000-000003040000}"/>
    <cellStyle name="Normal 147" xfId="2605" xr:uid="{00000000-0005-0000-0000-000004040000}"/>
    <cellStyle name="Normal 147 2" xfId="2657" xr:uid="{00000000-0005-0000-0000-000005040000}"/>
    <cellStyle name="Normal 148" xfId="2606" xr:uid="{00000000-0005-0000-0000-000006040000}"/>
    <cellStyle name="Normal 149" xfId="2607" xr:uid="{00000000-0005-0000-0000-000007040000}"/>
    <cellStyle name="Normal 149 2" xfId="2658" xr:uid="{00000000-0005-0000-0000-000008040000}"/>
    <cellStyle name="Normal 15" xfId="339" xr:uid="{00000000-0005-0000-0000-000009040000}"/>
    <cellStyle name="Normal 15 2" xfId="340" xr:uid="{00000000-0005-0000-0000-00000A040000}"/>
    <cellStyle name="Normal 15 2 2" xfId="341" xr:uid="{00000000-0005-0000-0000-00000B040000}"/>
    <cellStyle name="Normal 15 2 2 2" xfId="752" xr:uid="{00000000-0005-0000-0000-00000C040000}"/>
    <cellStyle name="Normal 15 2 2 2 2" xfId="1277" xr:uid="{00000000-0005-0000-0000-00000D040000}"/>
    <cellStyle name="Normal 15 2 2 2 2 2" xfId="1860" xr:uid="{00000000-0005-0000-0000-00000E040000}"/>
    <cellStyle name="Normal 15 2 2 2 3" xfId="1861" xr:uid="{00000000-0005-0000-0000-00000F040000}"/>
    <cellStyle name="Normal 15 2 2 3" xfId="1278" xr:uid="{00000000-0005-0000-0000-000010040000}"/>
    <cellStyle name="Normal 15 2 2 3 2" xfId="1862" xr:uid="{00000000-0005-0000-0000-000011040000}"/>
    <cellStyle name="Normal 15 2 2 4" xfId="1863" xr:uid="{00000000-0005-0000-0000-000012040000}"/>
    <cellStyle name="Normal 15 2 3" xfId="753" xr:uid="{00000000-0005-0000-0000-000013040000}"/>
    <cellStyle name="Normal 15 2 3 2" xfId="1279" xr:uid="{00000000-0005-0000-0000-000014040000}"/>
    <cellStyle name="Normal 15 2 3 2 2" xfId="1864" xr:uid="{00000000-0005-0000-0000-000015040000}"/>
    <cellStyle name="Normal 15 2 3 3" xfId="1865" xr:uid="{00000000-0005-0000-0000-000016040000}"/>
    <cellStyle name="Normal 15 2 4" xfId="1280" xr:uid="{00000000-0005-0000-0000-000017040000}"/>
    <cellStyle name="Normal 15 2 4 2" xfId="1866" xr:uid="{00000000-0005-0000-0000-000018040000}"/>
    <cellStyle name="Normal 15 2 5" xfId="1867" xr:uid="{00000000-0005-0000-0000-000019040000}"/>
    <cellStyle name="Normal 15 3" xfId="342" xr:uid="{00000000-0005-0000-0000-00001A040000}"/>
    <cellStyle name="Normal 15 3 2" xfId="754" xr:uid="{00000000-0005-0000-0000-00001B040000}"/>
    <cellStyle name="Normal 15 3 2 2" xfId="1281" xr:uid="{00000000-0005-0000-0000-00001C040000}"/>
    <cellStyle name="Normal 15 3 2 2 2" xfId="1868" xr:uid="{00000000-0005-0000-0000-00001D040000}"/>
    <cellStyle name="Normal 15 3 2 3" xfId="1869" xr:uid="{00000000-0005-0000-0000-00001E040000}"/>
    <cellStyle name="Normal 15 3 3" xfId="1282" xr:uid="{00000000-0005-0000-0000-00001F040000}"/>
    <cellStyle name="Normal 15 3 3 2" xfId="1870" xr:uid="{00000000-0005-0000-0000-000020040000}"/>
    <cellStyle name="Normal 15 3 4" xfId="1871" xr:uid="{00000000-0005-0000-0000-000021040000}"/>
    <cellStyle name="Normal 15 4" xfId="755" xr:uid="{00000000-0005-0000-0000-000022040000}"/>
    <cellStyle name="Normal 15 4 2" xfId="1283" xr:uid="{00000000-0005-0000-0000-000023040000}"/>
    <cellStyle name="Normal 15 4 2 2" xfId="1872" xr:uid="{00000000-0005-0000-0000-000024040000}"/>
    <cellStyle name="Normal 15 4 3" xfId="1873" xr:uid="{00000000-0005-0000-0000-000025040000}"/>
    <cellStyle name="Normal 15 5" xfId="1284" xr:uid="{00000000-0005-0000-0000-000026040000}"/>
    <cellStyle name="Normal 15 5 2" xfId="1874" xr:uid="{00000000-0005-0000-0000-000027040000}"/>
    <cellStyle name="Normal 15 6" xfId="1875" xr:uid="{00000000-0005-0000-0000-000028040000}"/>
    <cellStyle name="Normal 150" xfId="2608" xr:uid="{00000000-0005-0000-0000-000029040000}"/>
    <cellStyle name="Normal 151" xfId="2609" xr:uid="{00000000-0005-0000-0000-00002A040000}"/>
    <cellStyle name="Normal 151 2" xfId="2659" xr:uid="{00000000-0005-0000-0000-00002B040000}"/>
    <cellStyle name="Normal 152" xfId="2614" xr:uid="{00000000-0005-0000-0000-00002C040000}"/>
    <cellStyle name="Normal 153" xfId="2615" xr:uid="{00000000-0005-0000-0000-00002D040000}"/>
    <cellStyle name="Normal 154" xfId="2616" xr:uid="{00000000-0005-0000-0000-00002E040000}"/>
    <cellStyle name="Normal 155" xfId="2635" xr:uid="{00000000-0005-0000-0000-00002F040000}"/>
    <cellStyle name="Normal 156" xfId="2634" xr:uid="{00000000-0005-0000-0000-000030040000}"/>
    <cellStyle name="Normal 157" xfId="2660" xr:uid="{00000000-0005-0000-0000-000031040000}"/>
    <cellStyle name="Normal 158" xfId="2661" xr:uid="{00000000-0005-0000-0000-000032040000}"/>
    <cellStyle name="Normal 159" xfId="2674" xr:uid="{00000000-0005-0000-0000-000033040000}"/>
    <cellStyle name="Normal 16" xfId="343" xr:uid="{00000000-0005-0000-0000-000034040000}"/>
    <cellStyle name="Normal 16 2" xfId="344" xr:uid="{00000000-0005-0000-0000-000035040000}"/>
    <cellStyle name="Normal 16 2 2" xfId="345" xr:uid="{00000000-0005-0000-0000-000036040000}"/>
    <cellStyle name="Normal 16 2 2 2" xfId="756" xr:uid="{00000000-0005-0000-0000-000037040000}"/>
    <cellStyle name="Normal 16 2 2 2 2" xfId="1285" xr:uid="{00000000-0005-0000-0000-000038040000}"/>
    <cellStyle name="Normal 16 2 2 2 2 2" xfId="1876" xr:uid="{00000000-0005-0000-0000-000039040000}"/>
    <cellStyle name="Normal 16 2 2 2 3" xfId="1877" xr:uid="{00000000-0005-0000-0000-00003A040000}"/>
    <cellStyle name="Normal 16 2 2 3" xfId="1286" xr:uid="{00000000-0005-0000-0000-00003B040000}"/>
    <cellStyle name="Normal 16 2 2 3 2" xfId="1878" xr:uid="{00000000-0005-0000-0000-00003C040000}"/>
    <cellStyle name="Normal 16 2 2 4" xfId="1879" xr:uid="{00000000-0005-0000-0000-00003D040000}"/>
    <cellStyle name="Normal 16 2 3" xfId="757" xr:uid="{00000000-0005-0000-0000-00003E040000}"/>
    <cellStyle name="Normal 16 2 3 2" xfId="1287" xr:uid="{00000000-0005-0000-0000-00003F040000}"/>
    <cellStyle name="Normal 16 2 3 2 2" xfId="1880" xr:uid="{00000000-0005-0000-0000-000040040000}"/>
    <cellStyle name="Normal 16 2 3 3" xfId="1881" xr:uid="{00000000-0005-0000-0000-000041040000}"/>
    <cellStyle name="Normal 16 2 4" xfId="1288" xr:uid="{00000000-0005-0000-0000-000042040000}"/>
    <cellStyle name="Normal 16 2 4 2" xfId="1882" xr:uid="{00000000-0005-0000-0000-000043040000}"/>
    <cellStyle name="Normal 16 2 5" xfId="1883" xr:uid="{00000000-0005-0000-0000-000044040000}"/>
    <cellStyle name="Normal 16 3" xfId="346" xr:uid="{00000000-0005-0000-0000-000045040000}"/>
    <cellStyle name="Normal 16 3 2" xfId="758" xr:uid="{00000000-0005-0000-0000-000046040000}"/>
    <cellStyle name="Normal 16 3 2 2" xfId="1289" xr:uid="{00000000-0005-0000-0000-000047040000}"/>
    <cellStyle name="Normal 16 3 2 2 2" xfId="1884" xr:uid="{00000000-0005-0000-0000-000048040000}"/>
    <cellStyle name="Normal 16 3 2 3" xfId="1885" xr:uid="{00000000-0005-0000-0000-000049040000}"/>
    <cellStyle name="Normal 16 3 3" xfId="1290" xr:uid="{00000000-0005-0000-0000-00004A040000}"/>
    <cellStyle name="Normal 16 3 3 2" xfId="1886" xr:uid="{00000000-0005-0000-0000-00004B040000}"/>
    <cellStyle name="Normal 16 3 4" xfId="1887" xr:uid="{00000000-0005-0000-0000-00004C040000}"/>
    <cellStyle name="Normal 16 4" xfId="759" xr:uid="{00000000-0005-0000-0000-00004D040000}"/>
    <cellStyle name="Normal 16 4 2" xfId="1291" xr:uid="{00000000-0005-0000-0000-00004E040000}"/>
    <cellStyle name="Normal 16 4 2 2" xfId="1888" xr:uid="{00000000-0005-0000-0000-00004F040000}"/>
    <cellStyle name="Normal 16 4 3" xfId="1889" xr:uid="{00000000-0005-0000-0000-000050040000}"/>
    <cellStyle name="Normal 16 5" xfId="1292" xr:uid="{00000000-0005-0000-0000-000051040000}"/>
    <cellStyle name="Normal 16 5 2" xfId="1890" xr:uid="{00000000-0005-0000-0000-000052040000}"/>
    <cellStyle name="Normal 16 6" xfId="1891" xr:uid="{00000000-0005-0000-0000-000053040000}"/>
    <cellStyle name="Normal 160" xfId="2675" xr:uid="{00000000-0005-0000-0000-000054040000}"/>
    <cellStyle name="Normal 161" xfId="2676" xr:uid="{00000000-0005-0000-0000-000055040000}"/>
    <cellStyle name="Normal 17" xfId="347" xr:uid="{00000000-0005-0000-0000-000056040000}"/>
    <cellStyle name="Normal 17 2" xfId="348" xr:uid="{00000000-0005-0000-0000-000057040000}"/>
    <cellStyle name="Normal 17 2 2" xfId="349" xr:uid="{00000000-0005-0000-0000-000058040000}"/>
    <cellStyle name="Normal 17 3" xfId="350" xr:uid="{00000000-0005-0000-0000-000059040000}"/>
    <cellStyle name="Normal 17 3 2" xfId="1293" xr:uid="{00000000-0005-0000-0000-00005A040000}"/>
    <cellStyle name="Normal 18" xfId="351" xr:uid="{00000000-0005-0000-0000-00005B040000}"/>
    <cellStyle name="Normal 18 2" xfId="352" xr:uid="{00000000-0005-0000-0000-00005C040000}"/>
    <cellStyle name="Normal 18 2 2" xfId="353" xr:uid="{00000000-0005-0000-0000-00005D040000}"/>
    <cellStyle name="Normal 18 2 2 2" xfId="1296" xr:uid="{00000000-0005-0000-0000-00005E040000}"/>
    <cellStyle name="Normal 18 2 2 2 2" xfId="1892" xr:uid="{00000000-0005-0000-0000-00005F040000}"/>
    <cellStyle name="Normal 18 2 2 3" xfId="1295" xr:uid="{00000000-0005-0000-0000-000060040000}"/>
    <cellStyle name="Normal 18 2 3" xfId="1297" xr:uid="{00000000-0005-0000-0000-000061040000}"/>
    <cellStyle name="Normal 18 2 3 2" xfId="1893" xr:uid="{00000000-0005-0000-0000-000062040000}"/>
    <cellStyle name="Normal 18 2 4" xfId="1294" xr:uid="{00000000-0005-0000-0000-000063040000}"/>
    <cellStyle name="Normal 18 3" xfId="354" xr:uid="{00000000-0005-0000-0000-000064040000}"/>
    <cellStyle name="Normal 18 3 2" xfId="1299" xr:uid="{00000000-0005-0000-0000-000065040000}"/>
    <cellStyle name="Normal 18 3 2 2" xfId="1894" xr:uid="{00000000-0005-0000-0000-000066040000}"/>
    <cellStyle name="Normal 18 3 3" xfId="1298" xr:uid="{00000000-0005-0000-0000-000067040000}"/>
    <cellStyle name="Normal 18 4" xfId="760" xr:uid="{00000000-0005-0000-0000-000068040000}"/>
    <cellStyle name="Normal 18 4 2" xfId="1895" xr:uid="{00000000-0005-0000-0000-000069040000}"/>
    <cellStyle name="Normal 18 5" xfId="761" xr:uid="{00000000-0005-0000-0000-00006A040000}"/>
    <cellStyle name="Normal 18 5 2" xfId="1300" xr:uid="{00000000-0005-0000-0000-00006B040000}"/>
    <cellStyle name="Normal 18 5 2 2" xfId="1896" xr:uid="{00000000-0005-0000-0000-00006C040000}"/>
    <cellStyle name="Normal 18 5 3" xfId="1897" xr:uid="{00000000-0005-0000-0000-00006D040000}"/>
    <cellStyle name="Normal 18 6" xfId="1301" xr:uid="{00000000-0005-0000-0000-00006E040000}"/>
    <cellStyle name="Normal 18 6 2" xfId="1898" xr:uid="{00000000-0005-0000-0000-00006F040000}"/>
    <cellStyle name="Normal 18 7" xfId="1302" xr:uid="{00000000-0005-0000-0000-000070040000}"/>
    <cellStyle name="Normal 18 7 2" xfId="1899" xr:uid="{00000000-0005-0000-0000-000071040000}"/>
    <cellStyle name="Normal 18 8" xfId="1303" xr:uid="{00000000-0005-0000-0000-000072040000}"/>
    <cellStyle name="Normal 18 8 2" xfId="1900" xr:uid="{00000000-0005-0000-0000-000073040000}"/>
    <cellStyle name="Normal 18 9" xfId="1901" xr:uid="{00000000-0005-0000-0000-000074040000}"/>
    <cellStyle name="Normal 19" xfId="355" xr:uid="{00000000-0005-0000-0000-000075040000}"/>
    <cellStyle name="Normal 19 2" xfId="356" xr:uid="{00000000-0005-0000-0000-000076040000}"/>
    <cellStyle name="Normal 19 2 2" xfId="357" xr:uid="{00000000-0005-0000-0000-000077040000}"/>
    <cellStyle name="Normal 19 2 2 2" xfId="1307" xr:uid="{00000000-0005-0000-0000-000078040000}"/>
    <cellStyle name="Normal 19 2 2 2 2" xfId="1902" xr:uid="{00000000-0005-0000-0000-000079040000}"/>
    <cellStyle name="Normal 19 2 2 3" xfId="1306" xr:uid="{00000000-0005-0000-0000-00007A040000}"/>
    <cellStyle name="Normal 19 2 3" xfId="1308" xr:uid="{00000000-0005-0000-0000-00007B040000}"/>
    <cellStyle name="Normal 19 2 3 2" xfId="1903" xr:uid="{00000000-0005-0000-0000-00007C040000}"/>
    <cellStyle name="Normal 19 2 4" xfId="1305" xr:uid="{00000000-0005-0000-0000-00007D040000}"/>
    <cellStyle name="Normal 19 3" xfId="358" xr:uid="{00000000-0005-0000-0000-00007E040000}"/>
    <cellStyle name="Normal 19 3 2" xfId="1310" xr:uid="{00000000-0005-0000-0000-00007F040000}"/>
    <cellStyle name="Normal 19 3 2 2" xfId="1904" xr:uid="{00000000-0005-0000-0000-000080040000}"/>
    <cellStyle name="Normal 19 3 3" xfId="1309" xr:uid="{00000000-0005-0000-0000-000081040000}"/>
    <cellStyle name="Normal 19 4" xfId="1311" xr:uid="{00000000-0005-0000-0000-000082040000}"/>
    <cellStyle name="Normal 19 4 2" xfId="1905" xr:uid="{00000000-0005-0000-0000-000083040000}"/>
    <cellStyle name="Normal 19 5" xfId="1304" xr:uid="{00000000-0005-0000-0000-000084040000}"/>
    <cellStyle name="Normal 2" xfId="359" xr:uid="{00000000-0005-0000-0000-000085040000}"/>
    <cellStyle name="Normal 2 10" xfId="360" xr:uid="{00000000-0005-0000-0000-000086040000}"/>
    <cellStyle name="Normal 2 10 2" xfId="2497" xr:uid="{00000000-0005-0000-0000-000087040000}"/>
    <cellStyle name="Normal 2 10 3" xfId="2496" xr:uid="{00000000-0005-0000-0000-000088040000}"/>
    <cellStyle name="Normal 2 11" xfId="361" xr:uid="{00000000-0005-0000-0000-000089040000}"/>
    <cellStyle name="Normal 2 11 2" xfId="2498" xr:uid="{00000000-0005-0000-0000-00008A040000}"/>
    <cellStyle name="Normal 2 12" xfId="362" xr:uid="{00000000-0005-0000-0000-00008B040000}"/>
    <cellStyle name="Normal 2 12 2" xfId="568" xr:uid="{00000000-0005-0000-0000-00008C040000}"/>
    <cellStyle name="Normal 2 12 3" xfId="2499" xr:uid="{00000000-0005-0000-0000-00008D040000}"/>
    <cellStyle name="Normal 2 13" xfId="363" xr:uid="{00000000-0005-0000-0000-00008E040000}"/>
    <cellStyle name="Normal 2 14" xfId="364" xr:uid="{00000000-0005-0000-0000-00008F040000}"/>
    <cellStyle name="Normal 2 14 2" xfId="2483" xr:uid="{00000000-0005-0000-0000-000090040000}"/>
    <cellStyle name="Normal 2 14 3" xfId="2500" xr:uid="{00000000-0005-0000-0000-000091040000}"/>
    <cellStyle name="Normal 2 15" xfId="581" xr:uid="{00000000-0005-0000-0000-000092040000}"/>
    <cellStyle name="Normal 2 15 2" xfId="762" xr:uid="{00000000-0005-0000-0000-000093040000}"/>
    <cellStyle name="Normal 2 15 3" xfId="2501" xr:uid="{00000000-0005-0000-0000-000094040000}"/>
    <cellStyle name="Normal 2 15 4" xfId="2625" xr:uid="{00000000-0005-0000-0000-000095040000}"/>
    <cellStyle name="Normal 2 16" xfId="584" xr:uid="{00000000-0005-0000-0000-000096040000}"/>
    <cellStyle name="Normal 2 16 2" xfId="1029" xr:uid="{00000000-0005-0000-0000-000097040000}"/>
    <cellStyle name="Normal 2 16 3" xfId="1030" xr:uid="{00000000-0005-0000-0000-000098040000}"/>
    <cellStyle name="Normal 2 16 4" xfId="1031" xr:uid="{00000000-0005-0000-0000-000099040000}"/>
    <cellStyle name="Normal 2 16 4 2" xfId="2558" xr:uid="{00000000-0005-0000-0000-00009A040000}"/>
    <cellStyle name="Normal 2 16 5" xfId="2502" xr:uid="{00000000-0005-0000-0000-00009B040000}"/>
    <cellStyle name="Normal 2 17" xfId="1088" xr:uid="{00000000-0005-0000-0000-00009C040000}"/>
    <cellStyle name="Normal 2 17 2" xfId="1100" xr:uid="{00000000-0005-0000-0000-00009D040000}"/>
    <cellStyle name="Normal 2 18" xfId="1312" xr:uid="{00000000-0005-0000-0000-00009E040000}"/>
    <cellStyle name="Normal 2 18 2" xfId="2503" xr:uid="{00000000-0005-0000-0000-00009F040000}"/>
    <cellStyle name="Normal 2 19" xfId="2504" xr:uid="{00000000-0005-0000-0000-0000A0040000}"/>
    <cellStyle name="Normal 2 2" xfId="365" xr:uid="{00000000-0005-0000-0000-0000A1040000}"/>
    <cellStyle name="Normal 2 2 10" xfId="366" xr:uid="{00000000-0005-0000-0000-0000A2040000}"/>
    <cellStyle name="Normal 2 2 10 2" xfId="2551" xr:uid="{00000000-0005-0000-0000-0000A3040000}"/>
    <cellStyle name="Normal 2 2 11" xfId="367" xr:uid="{00000000-0005-0000-0000-0000A4040000}"/>
    <cellStyle name="Normal 2 2 12" xfId="368" xr:uid="{00000000-0005-0000-0000-0000A5040000}"/>
    <cellStyle name="Normal 2 2 2" xfId="369" xr:uid="{00000000-0005-0000-0000-0000A6040000}"/>
    <cellStyle name="Normal 2 2 2 2" xfId="370" xr:uid="{00000000-0005-0000-0000-0000A7040000}"/>
    <cellStyle name="Normal 2 2 2 2 2" xfId="1906" xr:uid="{00000000-0005-0000-0000-0000A8040000}"/>
    <cellStyle name="Normal 2 2 2 3" xfId="1907" xr:uid="{00000000-0005-0000-0000-0000A9040000}"/>
    <cellStyle name="Normal 2 2 3" xfId="371" xr:uid="{00000000-0005-0000-0000-0000AA040000}"/>
    <cellStyle name="Normal 2 2 3 2" xfId="372" xr:uid="{00000000-0005-0000-0000-0000AB040000}"/>
    <cellStyle name="Normal 2 2 3 3" xfId="1313" xr:uid="{00000000-0005-0000-0000-0000AC040000}"/>
    <cellStyle name="Normal 2 2 4" xfId="373" xr:uid="{00000000-0005-0000-0000-0000AD040000}"/>
    <cellStyle name="Normal 2 2 4 2" xfId="374" xr:uid="{00000000-0005-0000-0000-0000AE040000}"/>
    <cellStyle name="Normal 2 2 5" xfId="375" xr:uid="{00000000-0005-0000-0000-0000AF040000}"/>
    <cellStyle name="Normal 2 2 5 2" xfId="376" xr:uid="{00000000-0005-0000-0000-0000B0040000}"/>
    <cellStyle name="Normal 2 2 6" xfId="377" xr:uid="{00000000-0005-0000-0000-0000B1040000}"/>
    <cellStyle name="Normal 2 2 6 2" xfId="378" xr:uid="{00000000-0005-0000-0000-0000B2040000}"/>
    <cellStyle name="Normal 2 2 7" xfId="379" xr:uid="{00000000-0005-0000-0000-0000B3040000}"/>
    <cellStyle name="Normal 2 2 8" xfId="380" xr:uid="{00000000-0005-0000-0000-0000B4040000}"/>
    <cellStyle name="Normal 2 2 9" xfId="381" xr:uid="{00000000-0005-0000-0000-0000B5040000}"/>
    <cellStyle name="Normal 2 2_6a" xfId="382" xr:uid="{00000000-0005-0000-0000-0000B6040000}"/>
    <cellStyle name="Normal 2 20" xfId="2505" xr:uid="{00000000-0005-0000-0000-0000B7040000}"/>
    <cellStyle name="Normal 2 21" xfId="2506" xr:uid="{00000000-0005-0000-0000-0000B8040000}"/>
    <cellStyle name="Normal 2 3" xfId="383" xr:uid="{00000000-0005-0000-0000-0000B9040000}"/>
    <cellStyle name="Normal 2 3 2" xfId="384" xr:uid="{00000000-0005-0000-0000-0000BA040000}"/>
    <cellStyle name="Normal 2 3 2 2" xfId="1314" xr:uid="{00000000-0005-0000-0000-0000BB040000}"/>
    <cellStyle name="Normal 2 3 2 3" xfId="2666" xr:uid="{00000000-0005-0000-0000-0000BC040000}"/>
    <cellStyle name="Normal 2 3 3" xfId="385" xr:uid="{00000000-0005-0000-0000-0000BD040000}"/>
    <cellStyle name="Normal 2 3 3 2" xfId="1315" xr:uid="{00000000-0005-0000-0000-0000BE040000}"/>
    <cellStyle name="Normal 2 3 4" xfId="386" xr:uid="{00000000-0005-0000-0000-0000BF040000}"/>
    <cellStyle name="Normal 2 3 4 2" xfId="1316" xr:uid="{00000000-0005-0000-0000-0000C0040000}"/>
    <cellStyle name="Normal 2 3 5" xfId="387" xr:uid="{00000000-0005-0000-0000-0000C1040000}"/>
    <cellStyle name="Normal 2 3 6" xfId="2665" xr:uid="{00000000-0005-0000-0000-0000C2040000}"/>
    <cellStyle name="Normal 2 3_6a" xfId="388" xr:uid="{00000000-0005-0000-0000-0000C3040000}"/>
    <cellStyle name="Normal 2 4" xfId="389" xr:uid="{00000000-0005-0000-0000-0000C4040000}"/>
    <cellStyle name="Normal 2 4 2" xfId="390" xr:uid="{00000000-0005-0000-0000-0000C5040000}"/>
    <cellStyle name="Normal 2 4 2 2" xfId="763" xr:uid="{00000000-0005-0000-0000-0000C6040000}"/>
    <cellStyle name="Normal 2 4 3" xfId="391" xr:uid="{00000000-0005-0000-0000-0000C7040000}"/>
    <cellStyle name="Normal 2 4 4" xfId="392" xr:uid="{00000000-0005-0000-0000-0000C8040000}"/>
    <cellStyle name="Normal 2 4 5" xfId="393" xr:uid="{00000000-0005-0000-0000-0000C9040000}"/>
    <cellStyle name="Normal 2 4 6" xfId="2667" xr:uid="{00000000-0005-0000-0000-0000CA040000}"/>
    <cellStyle name="Normal 2 5" xfId="394" xr:uid="{00000000-0005-0000-0000-0000CB040000}"/>
    <cellStyle name="Normal 2 5 2" xfId="395" xr:uid="{00000000-0005-0000-0000-0000CC040000}"/>
    <cellStyle name="Normal 2 5 2 2" xfId="1908" xr:uid="{00000000-0005-0000-0000-0000CD040000}"/>
    <cellStyle name="Normal 2 5 3" xfId="396" xr:uid="{00000000-0005-0000-0000-0000CE040000}"/>
    <cellStyle name="Normal 2 5 4" xfId="397" xr:uid="{00000000-0005-0000-0000-0000CF040000}"/>
    <cellStyle name="Normal 2 5 5" xfId="398" xr:uid="{00000000-0005-0000-0000-0000D0040000}"/>
    <cellStyle name="Normal 2 5 6" xfId="2668" xr:uid="{00000000-0005-0000-0000-0000D1040000}"/>
    <cellStyle name="Normal 2 6" xfId="399" xr:uid="{00000000-0005-0000-0000-0000D2040000}"/>
    <cellStyle name="Normal 2 6 2" xfId="400" xr:uid="{00000000-0005-0000-0000-0000D3040000}"/>
    <cellStyle name="Normal 2 7" xfId="401" xr:uid="{00000000-0005-0000-0000-0000D4040000}"/>
    <cellStyle name="Normal 2 7 2" xfId="1317" xr:uid="{00000000-0005-0000-0000-0000D5040000}"/>
    <cellStyle name="Normal 2 7 2 2" xfId="2507" xr:uid="{00000000-0005-0000-0000-0000D6040000}"/>
    <cellStyle name="Normal 2 7 3" xfId="2508" xr:uid="{00000000-0005-0000-0000-0000D7040000}"/>
    <cellStyle name="Normal 2 8" xfId="402" xr:uid="{00000000-0005-0000-0000-0000D8040000}"/>
    <cellStyle name="Normal 2 8 2" xfId="1318" xr:uid="{00000000-0005-0000-0000-0000D9040000}"/>
    <cellStyle name="Normal 2 8 2 2" xfId="2509" xr:uid="{00000000-0005-0000-0000-0000DA040000}"/>
    <cellStyle name="Normal 2 8 3" xfId="2510" xr:uid="{00000000-0005-0000-0000-0000DB040000}"/>
    <cellStyle name="Normal 2 9" xfId="403" xr:uid="{00000000-0005-0000-0000-0000DC040000}"/>
    <cellStyle name="Normal 2 9 2" xfId="2512" xr:uid="{00000000-0005-0000-0000-0000DD040000}"/>
    <cellStyle name="Normal 2 9 3" xfId="2511" xr:uid="{00000000-0005-0000-0000-0000DE040000}"/>
    <cellStyle name="Normal 2_6a" xfId="404" xr:uid="{00000000-0005-0000-0000-0000DF040000}"/>
    <cellStyle name="Normal 20" xfId="405" xr:uid="{00000000-0005-0000-0000-0000E0040000}"/>
    <cellStyle name="Normal 20 2" xfId="406" xr:uid="{00000000-0005-0000-0000-0000E1040000}"/>
    <cellStyle name="Normal 20 2 2" xfId="407" xr:uid="{00000000-0005-0000-0000-0000E2040000}"/>
    <cellStyle name="Normal 20 2 2 2" xfId="1321" xr:uid="{00000000-0005-0000-0000-0000E3040000}"/>
    <cellStyle name="Normal 20 2 2 2 2" xfId="1909" xr:uid="{00000000-0005-0000-0000-0000E4040000}"/>
    <cellStyle name="Normal 20 2 2 3" xfId="1320" xr:uid="{00000000-0005-0000-0000-0000E5040000}"/>
    <cellStyle name="Normal 20 2 3" xfId="1322" xr:uid="{00000000-0005-0000-0000-0000E6040000}"/>
    <cellStyle name="Normal 20 2 3 2" xfId="1910" xr:uid="{00000000-0005-0000-0000-0000E7040000}"/>
    <cellStyle name="Normal 20 2 4" xfId="1319" xr:uid="{00000000-0005-0000-0000-0000E8040000}"/>
    <cellStyle name="Normal 20 3" xfId="408" xr:uid="{00000000-0005-0000-0000-0000E9040000}"/>
    <cellStyle name="Normal 20 3 2" xfId="1323" xr:uid="{00000000-0005-0000-0000-0000EA040000}"/>
    <cellStyle name="Normal 20 3 2 2" xfId="1911" xr:uid="{00000000-0005-0000-0000-0000EB040000}"/>
    <cellStyle name="Normal 20 3 3" xfId="1912" xr:uid="{00000000-0005-0000-0000-0000EC040000}"/>
    <cellStyle name="Normal 20 4" xfId="764" xr:uid="{00000000-0005-0000-0000-0000ED040000}"/>
    <cellStyle name="Normal 20 4 2" xfId="1913" xr:uid="{00000000-0005-0000-0000-0000EE040000}"/>
    <cellStyle name="Normal 20 5" xfId="765" xr:uid="{00000000-0005-0000-0000-0000EF040000}"/>
    <cellStyle name="Normal 20 5 2" xfId="1324" xr:uid="{00000000-0005-0000-0000-0000F0040000}"/>
    <cellStyle name="Normal 20 5 2 2" xfId="1914" xr:uid="{00000000-0005-0000-0000-0000F1040000}"/>
    <cellStyle name="Normal 20 5 3" xfId="1915" xr:uid="{00000000-0005-0000-0000-0000F2040000}"/>
    <cellStyle name="Normal 20 6" xfId="1325" xr:uid="{00000000-0005-0000-0000-0000F3040000}"/>
    <cellStyle name="Normal 20 6 2" xfId="1916" xr:uid="{00000000-0005-0000-0000-0000F4040000}"/>
    <cellStyle name="Normal 20 7" xfId="1326" xr:uid="{00000000-0005-0000-0000-0000F5040000}"/>
    <cellStyle name="Normal 20 7 2" xfId="1917" xr:uid="{00000000-0005-0000-0000-0000F6040000}"/>
    <cellStyle name="Normal 20 8" xfId="1327" xr:uid="{00000000-0005-0000-0000-0000F7040000}"/>
    <cellStyle name="Normal 20 8 2" xfId="1918" xr:uid="{00000000-0005-0000-0000-0000F8040000}"/>
    <cellStyle name="Normal 20 9" xfId="1919" xr:uid="{00000000-0005-0000-0000-0000F9040000}"/>
    <cellStyle name="Normal 21" xfId="409" xr:uid="{00000000-0005-0000-0000-0000FA040000}"/>
    <cellStyle name="Normal 21 2" xfId="410" xr:uid="{00000000-0005-0000-0000-0000FB040000}"/>
    <cellStyle name="Normal 21 2 2" xfId="411" xr:uid="{00000000-0005-0000-0000-0000FC040000}"/>
    <cellStyle name="Normal 21 2 2 2" xfId="1331" xr:uid="{00000000-0005-0000-0000-0000FD040000}"/>
    <cellStyle name="Normal 21 2 2 2 2" xfId="1920" xr:uid="{00000000-0005-0000-0000-0000FE040000}"/>
    <cellStyle name="Normal 21 2 2 3" xfId="1330" xr:uid="{00000000-0005-0000-0000-0000FF040000}"/>
    <cellStyle name="Normal 21 2 3" xfId="1332" xr:uid="{00000000-0005-0000-0000-000000050000}"/>
    <cellStyle name="Normal 21 2 3 2" xfId="1921" xr:uid="{00000000-0005-0000-0000-000001050000}"/>
    <cellStyle name="Normal 21 2 4" xfId="1329" xr:uid="{00000000-0005-0000-0000-000002050000}"/>
    <cellStyle name="Normal 21 3" xfId="412" xr:uid="{00000000-0005-0000-0000-000003050000}"/>
    <cellStyle name="Normal 21 3 2" xfId="1334" xr:uid="{00000000-0005-0000-0000-000004050000}"/>
    <cellStyle name="Normal 21 3 2 2" xfId="1922" xr:uid="{00000000-0005-0000-0000-000005050000}"/>
    <cellStyle name="Normal 21 3 3" xfId="1333" xr:uid="{00000000-0005-0000-0000-000006050000}"/>
    <cellStyle name="Normal 21 4" xfId="1335" xr:uid="{00000000-0005-0000-0000-000007050000}"/>
    <cellStyle name="Normal 21 4 2" xfId="1923" xr:uid="{00000000-0005-0000-0000-000008050000}"/>
    <cellStyle name="Normal 21 5" xfId="1328" xr:uid="{00000000-0005-0000-0000-000009050000}"/>
    <cellStyle name="Normal 22" xfId="413" xr:uid="{00000000-0005-0000-0000-00000A050000}"/>
    <cellStyle name="Normal 22 2" xfId="414" xr:uid="{00000000-0005-0000-0000-00000B050000}"/>
    <cellStyle name="Normal 22 2 2" xfId="766" xr:uid="{00000000-0005-0000-0000-00000C050000}"/>
    <cellStyle name="Normal 22 2 2 2" xfId="1336" xr:uid="{00000000-0005-0000-0000-00000D050000}"/>
    <cellStyle name="Normal 22 2 2 2 2" xfId="1924" xr:uid="{00000000-0005-0000-0000-00000E050000}"/>
    <cellStyle name="Normal 22 2 2 3" xfId="1925" xr:uid="{00000000-0005-0000-0000-00000F050000}"/>
    <cellStyle name="Normal 22 2 3" xfId="1337" xr:uid="{00000000-0005-0000-0000-000010050000}"/>
    <cellStyle name="Normal 22 2 3 2" xfId="1926" xr:uid="{00000000-0005-0000-0000-000011050000}"/>
    <cellStyle name="Normal 22 2 4" xfId="1927" xr:uid="{00000000-0005-0000-0000-000012050000}"/>
    <cellStyle name="Normal 22 3" xfId="602" xr:uid="{00000000-0005-0000-0000-000013050000}"/>
    <cellStyle name="Normal 22 3 2" xfId="1339" xr:uid="{00000000-0005-0000-0000-000014050000}"/>
    <cellStyle name="Normal 22 3 2 2" xfId="1928" xr:uid="{00000000-0005-0000-0000-000015050000}"/>
    <cellStyle name="Normal 22 3 3" xfId="1338" xr:uid="{00000000-0005-0000-0000-000016050000}"/>
    <cellStyle name="Normal 22 4" xfId="1340" xr:uid="{00000000-0005-0000-0000-000017050000}"/>
    <cellStyle name="Normal 22 4 2" xfId="1929" xr:uid="{00000000-0005-0000-0000-000018050000}"/>
    <cellStyle name="Normal 22 5" xfId="1930" xr:uid="{00000000-0005-0000-0000-000019050000}"/>
    <cellStyle name="Normal 23" xfId="415" xr:uid="{00000000-0005-0000-0000-00001A050000}"/>
    <cellStyle name="Normal 23 2" xfId="416" xr:uid="{00000000-0005-0000-0000-00001B050000}"/>
    <cellStyle name="Normal 23 2 2" xfId="767" xr:uid="{00000000-0005-0000-0000-00001C050000}"/>
    <cellStyle name="Normal 23 2 2 2" xfId="1341" xr:uid="{00000000-0005-0000-0000-00001D050000}"/>
    <cellStyle name="Normal 23 2 2 2 2" xfId="1931" xr:uid="{00000000-0005-0000-0000-00001E050000}"/>
    <cellStyle name="Normal 23 2 2 3" xfId="1932" xr:uid="{00000000-0005-0000-0000-00001F050000}"/>
    <cellStyle name="Normal 23 2 3" xfId="1342" xr:uid="{00000000-0005-0000-0000-000020050000}"/>
    <cellStyle name="Normal 23 2 3 2" xfId="1933" xr:uid="{00000000-0005-0000-0000-000021050000}"/>
    <cellStyle name="Normal 23 2 4" xfId="1934" xr:uid="{00000000-0005-0000-0000-000022050000}"/>
    <cellStyle name="Normal 23 3" xfId="768" xr:uid="{00000000-0005-0000-0000-000023050000}"/>
    <cellStyle name="Normal 23 3 2" xfId="1343" xr:uid="{00000000-0005-0000-0000-000024050000}"/>
    <cellStyle name="Normal 23 3 2 2" xfId="1935" xr:uid="{00000000-0005-0000-0000-000025050000}"/>
    <cellStyle name="Normal 23 3 3" xfId="1936" xr:uid="{00000000-0005-0000-0000-000026050000}"/>
    <cellStyle name="Normal 23 4" xfId="769" xr:uid="{00000000-0005-0000-0000-000027050000}"/>
    <cellStyle name="Normal 23 4 2" xfId="1937" xr:uid="{00000000-0005-0000-0000-000028050000}"/>
    <cellStyle name="Normal 23 5" xfId="770" xr:uid="{00000000-0005-0000-0000-000029050000}"/>
    <cellStyle name="Normal 23 5 2" xfId="1344" xr:uid="{00000000-0005-0000-0000-00002A050000}"/>
    <cellStyle name="Normal 23 5 2 2" xfId="1938" xr:uid="{00000000-0005-0000-0000-00002B050000}"/>
    <cellStyle name="Normal 23 5 3" xfId="1939" xr:uid="{00000000-0005-0000-0000-00002C050000}"/>
    <cellStyle name="Normal 23 6" xfId="1032" xr:uid="{00000000-0005-0000-0000-00002D050000}"/>
    <cellStyle name="Normal 23 6 2" xfId="1345" xr:uid="{00000000-0005-0000-0000-00002E050000}"/>
    <cellStyle name="Normal 23 7" xfId="1346" xr:uid="{00000000-0005-0000-0000-00002F050000}"/>
    <cellStyle name="Normal 23 7 2" xfId="1940" xr:uid="{00000000-0005-0000-0000-000030050000}"/>
    <cellStyle name="Normal 23 8" xfId="1347" xr:uid="{00000000-0005-0000-0000-000031050000}"/>
    <cellStyle name="Normal 23 8 2" xfId="1941" xr:uid="{00000000-0005-0000-0000-000032050000}"/>
    <cellStyle name="Normal 23 9" xfId="1942" xr:uid="{00000000-0005-0000-0000-000033050000}"/>
    <cellStyle name="Normal 24" xfId="417" xr:uid="{00000000-0005-0000-0000-000034050000}"/>
    <cellStyle name="Normal 24 2" xfId="418" xr:uid="{00000000-0005-0000-0000-000035050000}"/>
    <cellStyle name="Normal 24 2 2" xfId="1348" xr:uid="{00000000-0005-0000-0000-000036050000}"/>
    <cellStyle name="Normal 24 2 2 2" xfId="1943" xr:uid="{00000000-0005-0000-0000-000037050000}"/>
    <cellStyle name="Normal 24 2 3" xfId="1944" xr:uid="{00000000-0005-0000-0000-000038050000}"/>
    <cellStyle name="Normal 24 3" xfId="771" xr:uid="{00000000-0005-0000-0000-000039050000}"/>
    <cellStyle name="Normal 24 3 2" xfId="1349" xr:uid="{00000000-0005-0000-0000-00003A050000}"/>
    <cellStyle name="Normal 24 4" xfId="1945" xr:uid="{00000000-0005-0000-0000-00003B050000}"/>
    <cellStyle name="Normal 25" xfId="419" xr:uid="{00000000-0005-0000-0000-00003C050000}"/>
    <cellStyle name="Normal 25 2" xfId="420" xr:uid="{00000000-0005-0000-0000-00003D050000}"/>
    <cellStyle name="Normal 25 2 2" xfId="1351" xr:uid="{00000000-0005-0000-0000-00003E050000}"/>
    <cellStyle name="Normal 25 3" xfId="622" xr:uid="{00000000-0005-0000-0000-00003F050000}"/>
    <cellStyle name="Normal 25 4" xfId="1350" xr:uid="{00000000-0005-0000-0000-000040050000}"/>
    <cellStyle name="Normal 26" xfId="421" xr:uid="{00000000-0005-0000-0000-000041050000}"/>
    <cellStyle name="Normal 26 2" xfId="422" xr:uid="{00000000-0005-0000-0000-000042050000}"/>
    <cellStyle name="Normal 26 2 2" xfId="1352" xr:uid="{00000000-0005-0000-0000-000043050000}"/>
    <cellStyle name="Normal 26 2 2 2" xfId="1946" xr:uid="{00000000-0005-0000-0000-000044050000}"/>
    <cellStyle name="Normal 26 2 3" xfId="1947" xr:uid="{00000000-0005-0000-0000-000045050000}"/>
    <cellStyle name="Normal 26 3" xfId="603" xr:uid="{00000000-0005-0000-0000-000046050000}"/>
    <cellStyle name="Normal 26 3 2" xfId="1353" xr:uid="{00000000-0005-0000-0000-000047050000}"/>
    <cellStyle name="Normal 26 4" xfId="1948" xr:uid="{00000000-0005-0000-0000-000048050000}"/>
    <cellStyle name="Normal 27" xfId="423" xr:uid="{00000000-0005-0000-0000-000049050000}"/>
    <cellStyle name="Normal 27 2" xfId="555" xr:uid="{00000000-0005-0000-0000-00004A050000}"/>
    <cellStyle name="Normal 27 2 2" xfId="1949" xr:uid="{00000000-0005-0000-0000-00004B050000}"/>
    <cellStyle name="Normal 27 3" xfId="1950" xr:uid="{00000000-0005-0000-0000-00004C050000}"/>
    <cellStyle name="Normal 28" xfId="424" xr:uid="{00000000-0005-0000-0000-00004D050000}"/>
    <cellStyle name="Normal 28 2" xfId="556" xr:uid="{00000000-0005-0000-0000-00004E050000}"/>
    <cellStyle name="Normal 28 2 2" xfId="1355" xr:uid="{00000000-0005-0000-0000-00004F050000}"/>
    <cellStyle name="Normal 28 3" xfId="1354" xr:uid="{00000000-0005-0000-0000-000050050000}"/>
    <cellStyle name="Normal 29" xfId="425" xr:uid="{00000000-0005-0000-0000-000051050000}"/>
    <cellStyle name="Normal 29 2" xfId="557" xr:uid="{00000000-0005-0000-0000-000052050000}"/>
    <cellStyle name="Normal 29 2 2" xfId="1356" xr:uid="{00000000-0005-0000-0000-000053050000}"/>
    <cellStyle name="Normal 29 2 2 2" xfId="1951" xr:uid="{00000000-0005-0000-0000-000054050000}"/>
    <cellStyle name="Normal 29 2 3" xfId="1952" xr:uid="{00000000-0005-0000-0000-000055050000}"/>
    <cellStyle name="Normal 29 3" xfId="772" xr:uid="{00000000-0005-0000-0000-000056050000}"/>
    <cellStyle name="Normal 29 3 2" xfId="1953" xr:uid="{00000000-0005-0000-0000-000057050000}"/>
    <cellStyle name="Normal 29 4" xfId="1357" xr:uid="{00000000-0005-0000-0000-000058050000}"/>
    <cellStyle name="Normal 29 4 2" xfId="1954" xr:uid="{00000000-0005-0000-0000-000059050000}"/>
    <cellStyle name="Normal 29 5" xfId="1358" xr:uid="{00000000-0005-0000-0000-00005A050000}"/>
    <cellStyle name="Normal 29 5 2" xfId="1955" xr:uid="{00000000-0005-0000-0000-00005B050000}"/>
    <cellStyle name="Normal 29 6" xfId="1956" xr:uid="{00000000-0005-0000-0000-00005C050000}"/>
    <cellStyle name="Normal 3" xfId="426" xr:uid="{00000000-0005-0000-0000-00005D050000}"/>
    <cellStyle name="Normal 3 10" xfId="2547" xr:uid="{00000000-0005-0000-0000-00005E050000}"/>
    <cellStyle name="Normal 3 11" xfId="2595" xr:uid="{00000000-0005-0000-0000-00005F050000}"/>
    <cellStyle name="Normal 3 12" xfId="2669" xr:uid="{00000000-0005-0000-0000-000060050000}"/>
    <cellStyle name="Normal 3 2" xfId="427" xr:uid="{00000000-0005-0000-0000-000061050000}"/>
    <cellStyle name="Normal 3 2 2" xfId="428" xr:uid="{00000000-0005-0000-0000-000062050000}"/>
    <cellStyle name="Normal 3 2 2 2" xfId="1359" xr:uid="{00000000-0005-0000-0000-000063050000}"/>
    <cellStyle name="Normal 3 2 3" xfId="2670" xr:uid="{00000000-0005-0000-0000-000064050000}"/>
    <cellStyle name="Normal 3 3" xfId="429" xr:uid="{00000000-0005-0000-0000-000065050000}"/>
    <cellStyle name="Normal 3 3 2" xfId="430" xr:uid="{00000000-0005-0000-0000-000066050000}"/>
    <cellStyle name="Normal 3 3 2 2" xfId="431" xr:uid="{00000000-0005-0000-0000-000067050000}"/>
    <cellStyle name="Normal 3 3 2 3" xfId="1361" xr:uid="{00000000-0005-0000-0000-000068050000}"/>
    <cellStyle name="Normal 3 3 3" xfId="432" xr:uid="{00000000-0005-0000-0000-000069050000}"/>
    <cellStyle name="Normal 3 3 4" xfId="1360" xr:uid="{00000000-0005-0000-0000-00006A050000}"/>
    <cellStyle name="Normal 3 4" xfId="433" xr:uid="{00000000-0005-0000-0000-00006B050000}"/>
    <cellStyle name="Normal 3 4 2" xfId="434" xr:uid="{00000000-0005-0000-0000-00006C050000}"/>
    <cellStyle name="Normal 3 5" xfId="435" xr:uid="{00000000-0005-0000-0000-00006D050000}"/>
    <cellStyle name="Normal 3 5 2" xfId="1362" xr:uid="{00000000-0005-0000-0000-00006E050000}"/>
    <cellStyle name="Normal 3 6" xfId="436" xr:uid="{00000000-0005-0000-0000-00006F050000}"/>
    <cellStyle name="Normal 3 6 2" xfId="1363" xr:uid="{00000000-0005-0000-0000-000070050000}"/>
    <cellStyle name="Normal 3 7" xfId="437" xr:uid="{00000000-0005-0000-0000-000071050000}"/>
    <cellStyle name="Normal 3 7 2" xfId="1364" xr:uid="{00000000-0005-0000-0000-000072050000}"/>
    <cellStyle name="Normal 3 8" xfId="438" xr:uid="{00000000-0005-0000-0000-000073050000}"/>
    <cellStyle name="Normal 3 8 2" xfId="1365" xr:uid="{00000000-0005-0000-0000-000074050000}"/>
    <cellStyle name="Normal 3 9" xfId="2513" xr:uid="{00000000-0005-0000-0000-000075050000}"/>
    <cellStyle name="Normal 3_6a" xfId="439" xr:uid="{00000000-0005-0000-0000-000076050000}"/>
    <cellStyle name="Normal 30" xfId="440" xr:uid="{00000000-0005-0000-0000-000077050000}"/>
    <cellStyle name="Normal 30 2" xfId="558" xr:uid="{00000000-0005-0000-0000-000078050000}"/>
    <cellStyle name="Normal 30 2 2" xfId="1957" xr:uid="{00000000-0005-0000-0000-000079050000}"/>
    <cellStyle name="Normal 30 3" xfId="1958" xr:uid="{00000000-0005-0000-0000-00007A050000}"/>
    <cellStyle name="Normal 31" xfId="441" xr:uid="{00000000-0005-0000-0000-00007B050000}"/>
    <cellStyle name="Normal 31 2" xfId="559" xr:uid="{00000000-0005-0000-0000-00007C050000}"/>
    <cellStyle name="Normal 31 2 2" xfId="1959" xr:uid="{00000000-0005-0000-0000-00007D050000}"/>
    <cellStyle name="Normal 31 3" xfId="1960" xr:uid="{00000000-0005-0000-0000-00007E050000}"/>
    <cellStyle name="Normal 32" xfId="442" xr:uid="{00000000-0005-0000-0000-00007F050000}"/>
    <cellStyle name="Normal 32 2" xfId="560" xr:uid="{00000000-0005-0000-0000-000080050000}"/>
    <cellStyle name="Normal 32 3" xfId="1366" xr:uid="{00000000-0005-0000-0000-000081050000}"/>
    <cellStyle name="Normal 33" xfId="443" xr:uid="{00000000-0005-0000-0000-000082050000}"/>
    <cellStyle name="Normal 33 2" xfId="561" xr:uid="{00000000-0005-0000-0000-000083050000}"/>
    <cellStyle name="Normal 33 2 2" xfId="1961" xr:uid="{00000000-0005-0000-0000-000084050000}"/>
    <cellStyle name="Normal 33 3" xfId="1962" xr:uid="{00000000-0005-0000-0000-000085050000}"/>
    <cellStyle name="Normal 34" xfId="444" xr:uid="{00000000-0005-0000-0000-000086050000}"/>
    <cellStyle name="Normal 34 2" xfId="562" xr:uid="{00000000-0005-0000-0000-000087050000}"/>
    <cellStyle name="Normal 34 2 2" xfId="1963" xr:uid="{00000000-0005-0000-0000-000088050000}"/>
    <cellStyle name="Normal 34 3" xfId="1964" xr:uid="{00000000-0005-0000-0000-000089050000}"/>
    <cellStyle name="Normal 35" xfId="445" xr:uid="{00000000-0005-0000-0000-00008A050000}"/>
    <cellStyle name="Normal 35 2" xfId="563" xr:uid="{00000000-0005-0000-0000-00008B050000}"/>
    <cellStyle name="Normal 35 3" xfId="1367" xr:uid="{00000000-0005-0000-0000-00008C050000}"/>
    <cellStyle name="Normal 36" xfId="446" xr:uid="{00000000-0005-0000-0000-00008D050000}"/>
    <cellStyle name="Normal 36 2" xfId="564" xr:uid="{00000000-0005-0000-0000-00008E050000}"/>
    <cellStyle name="Normal 36 2 2" xfId="1965" xr:uid="{00000000-0005-0000-0000-00008F050000}"/>
    <cellStyle name="Normal 36 3" xfId="1966" xr:uid="{00000000-0005-0000-0000-000090050000}"/>
    <cellStyle name="Normal 37" xfId="447" xr:uid="{00000000-0005-0000-0000-000091050000}"/>
    <cellStyle name="Normal 37 2" xfId="565" xr:uid="{00000000-0005-0000-0000-000092050000}"/>
    <cellStyle name="Normal 37 2 2" xfId="1967" xr:uid="{00000000-0005-0000-0000-000093050000}"/>
    <cellStyle name="Normal 37 3" xfId="1968" xr:uid="{00000000-0005-0000-0000-000094050000}"/>
    <cellStyle name="Normal 38" xfId="448" xr:uid="{00000000-0005-0000-0000-000095050000}"/>
    <cellStyle name="Normal 38 2" xfId="566" xr:uid="{00000000-0005-0000-0000-000096050000}"/>
    <cellStyle name="Normal 39" xfId="449" xr:uid="{00000000-0005-0000-0000-000097050000}"/>
    <cellStyle name="Normal 39 2" xfId="567" xr:uid="{00000000-0005-0000-0000-000098050000}"/>
    <cellStyle name="Normal 39 2 2" xfId="1969" xr:uid="{00000000-0005-0000-0000-000099050000}"/>
    <cellStyle name="Normal 39 3" xfId="551" xr:uid="{00000000-0005-0000-0000-00009A050000}"/>
    <cellStyle name="Normal 39 4" xfId="2620" xr:uid="{00000000-0005-0000-0000-00009B050000}"/>
    <cellStyle name="Normal 4" xfId="450" xr:uid="{00000000-0005-0000-0000-00009C050000}"/>
    <cellStyle name="Normal 4 10" xfId="773" xr:uid="{00000000-0005-0000-0000-00009D050000}"/>
    <cellStyle name="Normal 4 10 2" xfId="1368" xr:uid="{00000000-0005-0000-0000-00009E050000}"/>
    <cellStyle name="Normal 4 10 2 2" xfId="1970" xr:uid="{00000000-0005-0000-0000-00009F050000}"/>
    <cellStyle name="Normal 4 10 3" xfId="1971" xr:uid="{00000000-0005-0000-0000-0000A0050000}"/>
    <cellStyle name="Normal 4 11" xfId="774" xr:uid="{00000000-0005-0000-0000-0000A1050000}"/>
    <cellStyle name="Normal 4 11 2" xfId="1972" xr:uid="{00000000-0005-0000-0000-0000A2050000}"/>
    <cellStyle name="Normal 4 12" xfId="775" xr:uid="{00000000-0005-0000-0000-0000A3050000}"/>
    <cellStyle name="Normal 4 12 2" xfId="1369" xr:uid="{00000000-0005-0000-0000-0000A4050000}"/>
    <cellStyle name="Normal 4 12 2 2" xfId="1973" xr:uid="{00000000-0005-0000-0000-0000A5050000}"/>
    <cellStyle name="Normal 4 12 3" xfId="1974" xr:uid="{00000000-0005-0000-0000-0000A6050000}"/>
    <cellStyle name="Normal 4 13" xfId="1370" xr:uid="{00000000-0005-0000-0000-0000A7050000}"/>
    <cellStyle name="Normal 4 13 2" xfId="1975" xr:uid="{00000000-0005-0000-0000-0000A8050000}"/>
    <cellStyle name="Normal 4 14" xfId="1371" xr:uid="{00000000-0005-0000-0000-0000A9050000}"/>
    <cellStyle name="Normal 4 15" xfId="1372" xr:uid="{00000000-0005-0000-0000-0000AA050000}"/>
    <cellStyle name="Normal 4 15 2" xfId="1976" xr:uid="{00000000-0005-0000-0000-0000AB050000}"/>
    <cellStyle name="Normal 4 16" xfId="1977" xr:uid="{00000000-0005-0000-0000-0000AC050000}"/>
    <cellStyle name="Normal 4 17" xfId="2600" xr:uid="{00000000-0005-0000-0000-0000AD050000}"/>
    <cellStyle name="Normal 4 2" xfId="451" xr:uid="{00000000-0005-0000-0000-0000AE050000}"/>
    <cellStyle name="Normal 4 2 2" xfId="452" xr:uid="{00000000-0005-0000-0000-0000AF050000}"/>
    <cellStyle name="Normal 4 2 2 2" xfId="453" xr:uid="{00000000-0005-0000-0000-0000B0050000}"/>
    <cellStyle name="Normal 4 2 2 2 2" xfId="776" xr:uid="{00000000-0005-0000-0000-0000B1050000}"/>
    <cellStyle name="Normal 4 2 2 2 2 2" xfId="1373" xr:uid="{00000000-0005-0000-0000-0000B2050000}"/>
    <cellStyle name="Normal 4 2 2 2 2 2 2" xfId="1978" xr:uid="{00000000-0005-0000-0000-0000B3050000}"/>
    <cellStyle name="Normal 4 2 2 2 2 3" xfId="1979" xr:uid="{00000000-0005-0000-0000-0000B4050000}"/>
    <cellStyle name="Normal 4 2 2 2 3" xfId="1374" xr:uid="{00000000-0005-0000-0000-0000B5050000}"/>
    <cellStyle name="Normal 4 2 2 2 3 2" xfId="1980" xr:uid="{00000000-0005-0000-0000-0000B6050000}"/>
    <cellStyle name="Normal 4 2 2 2 4" xfId="1981" xr:uid="{00000000-0005-0000-0000-0000B7050000}"/>
    <cellStyle name="Normal 4 2 2 3" xfId="777" xr:uid="{00000000-0005-0000-0000-0000B8050000}"/>
    <cellStyle name="Normal 4 2 2 3 2" xfId="1375" xr:uid="{00000000-0005-0000-0000-0000B9050000}"/>
    <cellStyle name="Normal 4 2 2 3 2 2" xfId="1982" xr:uid="{00000000-0005-0000-0000-0000BA050000}"/>
    <cellStyle name="Normal 4 2 2 3 3" xfId="1983" xr:uid="{00000000-0005-0000-0000-0000BB050000}"/>
    <cellStyle name="Normal 4 2 2 4" xfId="1376" xr:uid="{00000000-0005-0000-0000-0000BC050000}"/>
    <cellStyle name="Normal 4 2 2 4 2" xfId="1984" xr:uid="{00000000-0005-0000-0000-0000BD050000}"/>
    <cellStyle name="Normal 4 2 2 5" xfId="1985" xr:uid="{00000000-0005-0000-0000-0000BE050000}"/>
    <cellStyle name="Normal 4 2 3" xfId="454" xr:uid="{00000000-0005-0000-0000-0000BF050000}"/>
    <cellStyle name="Normal 4 2 3 2" xfId="778" xr:uid="{00000000-0005-0000-0000-0000C0050000}"/>
    <cellStyle name="Normal 4 2 3 2 2" xfId="1377" xr:uid="{00000000-0005-0000-0000-0000C1050000}"/>
    <cellStyle name="Normal 4 2 3 2 2 2" xfId="1986" xr:uid="{00000000-0005-0000-0000-0000C2050000}"/>
    <cellStyle name="Normal 4 2 3 2 3" xfId="1987" xr:uid="{00000000-0005-0000-0000-0000C3050000}"/>
    <cellStyle name="Normal 4 2 3 3" xfId="1378" xr:uid="{00000000-0005-0000-0000-0000C4050000}"/>
    <cellStyle name="Normal 4 2 3 3 2" xfId="1988" xr:uid="{00000000-0005-0000-0000-0000C5050000}"/>
    <cellStyle name="Normal 4 2 3 4" xfId="1989" xr:uid="{00000000-0005-0000-0000-0000C6050000}"/>
    <cellStyle name="Normal 4 2 4" xfId="779" xr:uid="{00000000-0005-0000-0000-0000C7050000}"/>
    <cellStyle name="Normal 4 2 4 2" xfId="1379" xr:uid="{00000000-0005-0000-0000-0000C8050000}"/>
    <cellStyle name="Normal 4 2 4 2 2" xfId="1990" xr:uid="{00000000-0005-0000-0000-0000C9050000}"/>
    <cellStyle name="Normal 4 2 4 3" xfId="1991" xr:uid="{00000000-0005-0000-0000-0000CA050000}"/>
    <cellStyle name="Normal 4 2 5" xfId="1380" xr:uid="{00000000-0005-0000-0000-0000CB050000}"/>
    <cellStyle name="Normal 4 2 5 2" xfId="1992" xr:uid="{00000000-0005-0000-0000-0000CC050000}"/>
    <cellStyle name="Normal 4 2 6" xfId="1993" xr:uid="{00000000-0005-0000-0000-0000CD050000}"/>
    <cellStyle name="Normal 4 2 7" xfId="2514" xr:uid="{00000000-0005-0000-0000-0000CE050000}"/>
    <cellStyle name="Normal 4 3" xfId="455" xr:uid="{00000000-0005-0000-0000-0000CF050000}"/>
    <cellStyle name="Normal 4 3 2" xfId="780" xr:uid="{00000000-0005-0000-0000-0000D0050000}"/>
    <cellStyle name="Normal 4 3 2 2" xfId="781" xr:uid="{00000000-0005-0000-0000-0000D1050000}"/>
    <cellStyle name="Normal 4 3 2 2 2" xfId="782" xr:uid="{00000000-0005-0000-0000-0000D2050000}"/>
    <cellStyle name="Normal 4 3 2 2 2 2" xfId="1381" xr:uid="{00000000-0005-0000-0000-0000D3050000}"/>
    <cellStyle name="Normal 4 3 2 2 2 2 2" xfId="1994" xr:uid="{00000000-0005-0000-0000-0000D4050000}"/>
    <cellStyle name="Normal 4 3 2 2 2 3" xfId="1995" xr:uid="{00000000-0005-0000-0000-0000D5050000}"/>
    <cellStyle name="Normal 4 3 2 2 3" xfId="1382" xr:uid="{00000000-0005-0000-0000-0000D6050000}"/>
    <cellStyle name="Normal 4 3 2 2 3 2" xfId="1996" xr:uid="{00000000-0005-0000-0000-0000D7050000}"/>
    <cellStyle name="Normal 4 3 2 2 4" xfId="1997" xr:uid="{00000000-0005-0000-0000-0000D8050000}"/>
    <cellStyle name="Normal 4 3 2 3" xfId="783" xr:uid="{00000000-0005-0000-0000-0000D9050000}"/>
    <cellStyle name="Normal 4 3 2 3 2" xfId="1383" xr:uid="{00000000-0005-0000-0000-0000DA050000}"/>
    <cellStyle name="Normal 4 3 2 3 2 2" xfId="1998" xr:uid="{00000000-0005-0000-0000-0000DB050000}"/>
    <cellStyle name="Normal 4 3 2 3 3" xfId="1999" xr:uid="{00000000-0005-0000-0000-0000DC050000}"/>
    <cellStyle name="Normal 4 3 2 4" xfId="1384" xr:uid="{00000000-0005-0000-0000-0000DD050000}"/>
    <cellStyle name="Normal 4 3 2 4 2" xfId="2000" xr:uid="{00000000-0005-0000-0000-0000DE050000}"/>
    <cellStyle name="Normal 4 3 2 5" xfId="2001" xr:uid="{00000000-0005-0000-0000-0000DF050000}"/>
    <cellStyle name="Normal 4 3 3" xfId="784" xr:uid="{00000000-0005-0000-0000-0000E0050000}"/>
    <cellStyle name="Normal 4 3 3 2" xfId="785" xr:uid="{00000000-0005-0000-0000-0000E1050000}"/>
    <cellStyle name="Normal 4 3 3 2 2" xfId="1385" xr:uid="{00000000-0005-0000-0000-0000E2050000}"/>
    <cellStyle name="Normal 4 3 3 2 2 2" xfId="2002" xr:uid="{00000000-0005-0000-0000-0000E3050000}"/>
    <cellStyle name="Normal 4 3 3 2 3" xfId="2003" xr:uid="{00000000-0005-0000-0000-0000E4050000}"/>
    <cellStyle name="Normal 4 3 3 3" xfId="1386" xr:uid="{00000000-0005-0000-0000-0000E5050000}"/>
    <cellStyle name="Normal 4 3 3 3 2" xfId="2004" xr:uid="{00000000-0005-0000-0000-0000E6050000}"/>
    <cellStyle name="Normal 4 3 3 4" xfId="2005" xr:uid="{00000000-0005-0000-0000-0000E7050000}"/>
    <cellStyle name="Normal 4 3 4" xfId="786" xr:uid="{00000000-0005-0000-0000-0000E8050000}"/>
    <cellStyle name="Normal 4 3 4 2" xfId="1387" xr:uid="{00000000-0005-0000-0000-0000E9050000}"/>
    <cellStyle name="Normal 4 3 4 2 2" xfId="2006" xr:uid="{00000000-0005-0000-0000-0000EA050000}"/>
    <cellStyle name="Normal 4 3 4 3" xfId="2007" xr:uid="{00000000-0005-0000-0000-0000EB050000}"/>
    <cellStyle name="Normal 4 3 5" xfId="1388" xr:uid="{00000000-0005-0000-0000-0000EC050000}"/>
    <cellStyle name="Normal 4 3 5 2" xfId="2008" xr:uid="{00000000-0005-0000-0000-0000ED050000}"/>
    <cellStyle name="Normal 4 3 6" xfId="2009" xr:uid="{00000000-0005-0000-0000-0000EE050000}"/>
    <cellStyle name="Normal 4 4" xfId="456" xr:uid="{00000000-0005-0000-0000-0000EF050000}"/>
    <cellStyle name="Normal 4 4 2" xfId="787" xr:uid="{00000000-0005-0000-0000-0000F0050000}"/>
    <cellStyle name="Normal 4 4 2 2" xfId="788" xr:uid="{00000000-0005-0000-0000-0000F1050000}"/>
    <cellStyle name="Normal 4 4 2 2 2" xfId="789" xr:uid="{00000000-0005-0000-0000-0000F2050000}"/>
    <cellStyle name="Normal 4 4 2 2 2 2" xfId="1389" xr:uid="{00000000-0005-0000-0000-0000F3050000}"/>
    <cellStyle name="Normal 4 4 2 2 2 2 2" xfId="2010" xr:uid="{00000000-0005-0000-0000-0000F4050000}"/>
    <cellStyle name="Normal 4 4 2 2 2 3" xfId="2011" xr:uid="{00000000-0005-0000-0000-0000F5050000}"/>
    <cellStyle name="Normal 4 4 2 2 3" xfId="1390" xr:uid="{00000000-0005-0000-0000-0000F6050000}"/>
    <cellStyle name="Normal 4 4 2 2 3 2" xfId="2012" xr:uid="{00000000-0005-0000-0000-0000F7050000}"/>
    <cellStyle name="Normal 4 4 2 2 4" xfId="2013" xr:uid="{00000000-0005-0000-0000-0000F8050000}"/>
    <cellStyle name="Normal 4 4 2 3" xfId="790" xr:uid="{00000000-0005-0000-0000-0000F9050000}"/>
    <cellStyle name="Normal 4 4 2 3 2" xfId="1391" xr:uid="{00000000-0005-0000-0000-0000FA050000}"/>
    <cellStyle name="Normal 4 4 2 3 2 2" xfId="2014" xr:uid="{00000000-0005-0000-0000-0000FB050000}"/>
    <cellStyle name="Normal 4 4 2 3 3" xfId="2015" xr:uid="{00000000-0005-0000-0000-0000FC050000}"/>
    <cellStyle name="Normal 4 4 2 4" xfId="1392" xr:uid="{00000000-0005-0000-0000-0000FD050000}"/>
    <cellStyle name="Normal 4 4 2 4 2" xfId="2016" xr:uid="{00000000-0005-0000-0000-0000FE050000}"/>
    <cellStyle name="Normal 4 4 2 5" xfId="2017" xr:uid="{00000000-0005-0000-0000-0000FF050000}"/>
    <cellStyle name="Normal 4 4 3" xfId="791" xr:uid="{00000000-0005-0000-0000-000000060000}"/>
    <cellStyle name="Normal 4 4 3 2" xfId="792" xr:uid="{00000000-0005-0000-0000-000001060000}"/>
    <cellStyle name="Normal 4 4 3 2 2" xfId="1393" xr:uid="{00000000-0005-0000-0000-000002060000}"/>
    <cellStyle name="Normal 4 4 3 2 2 2" xfId="2018" xr:uid="{00000000-0005-0000-0000-000003060000}"/>
    <cellStyle name="Normal 4 4 3 2 3" xfId="2019" xr:uid="{00000000-0005-0000-0000-000004060000}"/>
    <cellStyle name="Normal 4 4 3 3" xfId="1394" xr:uid="{00000000-0005-0000-0000-000005060000}"/>
    <cellStyle name="Normal 4 4 3 3 2" xfId="2020" xr:uid="{00000000-0005-0000-0000-000006060000}"/>
    <cellStyle name="Normal 4 4 3 4" xfId="2021" xr:uid="{00000000-0005-0000-0000-000007060000}"/>
    <cellStyle name="Normal 4 4 4" xfId="793" xr:uid="{00000000-0005-0000-0000-000008060000}"/>
    <cellStyle name="Normal 4 4 4 2" xfId="1395" xr:uid="{00000000-0005-0000-0000-000009060000}"/>
    <cellStyle name="Normal 4 4 4 2 2" xfId="2022" xr:uid="{00000000-0005-0000-0000-00000A060000}"/>
    <cellStyle name="Normal 4 4 4 3" xfId="2023" xr:uid="{00000000-0005-0000-0000-00000B060000}"/>
    <cellStyle name="Normal 4 4 5" xfId="1396" xr:uid="{00000000-0005-0000-0000-00000C060000}"/>
    <cellStyle name="Normal 4 4 5 2" xfId="2024" xr:uid="{00000000-0005-0000-0000-00000D060000}"/>
    <cellStyle name="Normal 4 4 6" xfId="2025" xr:uid="{00000000-0005-0000-0000-00000E060000}"/>
    <cellStyle name="Normal 4 5" xfId="457" xr:uid="{00000000-0005-0000-0000-00000F060000}"/>
    <cellStyle name="Normal 4 5 2" xfId="794" xr:uid="{00000000-0005-0000-0000-000010060000}"/>
    <cellStyle name="Normal 4 5 2 2" xfId="795" xr:uid="{00000000-0005-0000-0000-000011060000}"/>
    <cellStyle name="Normal 4 5 2 2 2" xfId="796" xr:uid="{00000000-0005-0000-0000-000012060000}"/>
    <cellStyle name="Normal 4 5 2 2 2 2" xfId="1397" xr:uid="{00000000-0005-0000-0000-000013060000}"/>
    <cellStyle name="Normal 4 5 2 2 2 2 2" xfId="2026" xr:uid="{00000000-0005-0000-0000-000014060000}"/>
    <cellStyle name="Normal 4 5 2 2 2 3" xfId="2027" xr:uid="{00000000-0005-0000-0000-000015060000}"/>
    <cellStyle name="Normal 4 5 2 2 3" xfId="1398" xr:uid="{00000000-0005-0000-0000-000016060000}"/>
    <cellStyle name="Normal 4 5 2 2 3 2" xfId="2028" xr:uid="{00000000-0005-0000-0000-000017060000}"/>
    <cellStyle name="Normal 4 5 2 2 4" xfId="2029" xr:uid="{00000000-0005-0000-0000-000018060000}"/>
    <cellStyle name="Normal 4 5 2 3" xfId="797" xr:uid="{00000000-0005-0000-0000-000019060000}"/>
    <cellStyle name="Normal 4 5 2 3 2" xfId="1399" xr:uid="{00000000-0005-0000-0000-00001A060000}"/>
    <cellStyle name="Normal 4 5 2 3 2 2" xfId="2030" xr:uid="{00000000-0005-0000-0000-00001B060000}"/>
    <cellStyle name="Normal 4 5 2 3 3" xfId="2031" xr:uid="{00000000-0005-0000-0000-00001C060000}"/>
    <cellStyle name="Normal 4 5 2 4" xfId="1400" xr:uid="{00000000-0005-0000-0000-00001D060000}"/>
    <cellStyle name="Normal 4 5 2 4 2" xfId="2032" xr:uid="{00000000-0005-0000-0000-00001E060000}"/>
    <cellStyle name="Normal 4 5 2 5" xfId="2033" xr:uid="{00000000-0005-0000-0000-00001F060000}"/>
    <cellStyle name="Normal 4 5 3" xfId="798" xr:uid="{00000000-0005-0000-0000-000020060000}"/>
    <cellStyle name="Normal 4 5 3 2" xfId="799" xr:uid="{00000000-0005-0000-0000-000021060000}"/>
    <cellStyle name="Normal 4 5 3 2 2" xfId="1401" xr:uid="{00000000-0005-0000-0000-000022060000}"/>
    <cellStyle name="Normal 4 5 3 2 2 2" xfId="2034" xr:uid="{00000000-0005-0000-0000-000023060000}"/>
    <cellStyle name="Normal 4 5 3 2 3" xfId="2035" xr:uid="{00000000-0005-0000-0000-000024060000}"/>
    <cellStyle name="Normal 4 5 3 3" xfId="1402" xr:uid="{00000000-0005-0000-0000-000025060000}"/>
    <cellStyle name="Normal 4 5 3 3 2" xfId="2036" xr:uid="{00000000-0005-0000-0000-000026060000}"/>
    <cellStyle name="Normal 4 5 3 4" xfId="2037" xr:uid="{00000000-0005-0000-0000-000027060000}"/>
    <cellStyle name="Normal 4 5 4" xfId="800" xr:uid="{00000000-0005-0000-0000-000028060000}"/>
    <cellStyle name="Normal 4 5 4 2" xfId="1403" xr:uid="{00000000-0005-0000-0000-000029060000}"/>
    <cellStyle name="Normal 4 5 4 2 2" xfId="2038" xr:uid="{00000000-0005-0000-0000-00002A060000}"/>
    <cellStyle name="Normal 4 5 4 3" xfId="2039" xr:uid="{00000000-0005-0000-0000-00002B060000}"/>
    <cellStyle name="Normal 4 5 5" xfId="1404" xr:uid="{00000000-0005-0000-0000-00002C060000}"/>
    <cellStyle name="Normal 4 5 5 2" xfId="2040" xr:uid="{00000000-0005-0000-0000-00002D060000}"/>
    <cellStyle name="Normal 4 5 6" xfId="2041" xr:uid="{00000000-0005-0000-0000-00002E060000}"/>
    <cellStyle name="Normal 4 6" xfId="458" xr:uid="{00000000-0005-0000-0000-00002F060000}"/>
    <cellStyle name="Normal 4 6 2" xfId="801" xr:uid="{00000000-0005-0000-0000-000030060000}"/>
    <cellStyle name="Normal 4 6 2 2" xfId="802" xr:uid="{00000000-0005-0000-0000-000031060000}"/>
    <cellStyle name="Normal 4 6 2 2 2" xfId="803" xr:uid="{00000000-0005-0000-0000-000032060000}"/>
    <cellStyle name="Normal 4 6 2 2 2 2" xfId="1405" xr:uid="{00000000-0005-0000-0000-000033060000}"/>
    <cellStyle name="Normal 4 6 2 2 2 2 2" xfId="2042" xr:uid="{00000000-0005-0000-0000-000034060000}"/>
    <cellStyle name="Normal 4 6 2 2 2 3" xfId="2043" xr:uid="{00000000-0005-0000-0000-000035060000}"/>
    <cellStyle name="Normal 4 6 2 2 3" xfId="1406" xr:uid="{00000000-0005-0000-0000-000036060000}"/>
    <cellStyle name="Normal 4 6 2 2 3 2" xfId="2044" xr:uid="{00000000-0005-0000-0000-000037060000}"/>
    <cellStyle name="Normal 4 6 2 2 4" xfId="2045" xr:uid="{00000000-0005-0000-0000-000038060000}"/>
    <cellStyle name="Normal 4 6 2 3" xfId="804" xr:uid="{00000000-0005-0000-0000-000039060000}"/>
    <cellStyle name="Normal 4 6 2 3 2" xfId="1407" xr:uid="{00000000-0005-0000-0000-00003A060000}"/>
    <cellStyle name="Normal 4 6 2 3 2 2" xfId="2046" xr:uid="{00000000-0005-0000-0000-00003B060000}"/>
    <cellStyle name="Normal 4 6 2 3 3" xfId="2047" xr:uid="{00000000-0005-0000-0000-00003C060000}"/>
    <cellStyle name="Normal 4 6 2 4" xfId="1408" xr:uid="{00000000-0005-0000-0000-00003D060000}"/>
    <cellStyle name="Normal 4 6 2 4 2" xfId="2048" xr:uid="{00000000-0005-0000-0000-00003E060000}"/>
    <cellStyle name="Normal 4 6 2 5" xfId="2049" xr:uid="{00000000-0005-0000-0000-00003F060000}"/>
    <cellStyle name="Normal 4 6 3" xfId="805" xr:uid="{00000000-0005-0000-0000-000040060000}"/>
    <cellStyle name="Normal 4 6 3 2" xfId="806" xr:uid="{00000000-0005-0000-0000-000041060000}"/>
    <cellStyle name="Normal 4 6 3 2 2" xfId="1409" xr:uid="{00000000-0005-0000-0000-000042060000}"/>
    <cellStyle name="Normal 4 6 3 2 2 2" xfId="2050" xr:uid="{00000000-0005-0000-0000-000043060000}"/>
    <cellStyle name="Normal 4 6 3 2 3" xfId="2051" xr:uid="{00000000-0005-0000-0000-000044060000}"/>
    <cellStyle name="Normal 4 6 3 3" xfId="1410" xr:uid="{00000000-0005-0000-0000-000045060000}"/>
    <cellStyle name="Normal 4 6 3 3 2" xfId="2052" xr:uid="{00000000-0005-0000-0000-000046060000}"/>
    <cellStyle name="Normal 4 6 3 4" xfId="2053" xr:uid="{00000000-0005-0000-0000-000047060000}"/>
    <cellStyle name="Normal 4 6 4" xfId="807" xr:uid="{00000000-0005-0000-0000-000048060000}"/>
    <cellStyle name="Normal 4 6 4 2" xfId="1411" xr:uid="{00000000-0005-0000-0000-000049060000}"/>
    <cellStyle name="Normal 4 6 4 2 2" xfId="2054" xr:uid="{00000000-0005-0000-0000-00004A060000}"/>
    <cellStyle name="Normal 4 6 4 3" xfId="2055" xr:uid="{00000000-0005-0000-0000-00004B060000}"/>
    <cellStyle name="Normal 4 6 5" xfId="1412" xr:uid="{00000000-0005-0000-0000-00004C060000}"/>
    <cellStyle name="Normal 4 6 5 2" xfId="2056" xr:uid="{00000000-0005-0000-0000-00004D060000}"/>
    <cellStyle name="Normal 4 6 6" xfId="2057" xr:uid="{00000000-0005-0000-0000-00004E060000}"/>
    <cellStyle name="Normal 4 7" xfId="808" xr:uid="{00000000-0005-0000-0000-00004F060000}"/>
    <cellStyle name="Normal 4 7 2" xfId="809" xr:uid="{00000000-0005-0000-0000-000050060000}"/>
    <cellStyle name="Normal 4 7 2 2" xfId="810" xr:uid="{00000000-0005-0000-0000-000051060000}"/>
    <cellStyle name="Normal 4 7 2 2 2" xfId="811" xr:uid="{00000000-0005-0000-0000-000052060000}"/>
    <cellStyle name="Normal 4 7 2 2 2 2" xfId="1413" xr:uid="{00000000-0005-0000-0000-000053060000}"/>
    <cellStyle name="Normal 4 7 2 2 2 2 2" xfId="2058" xr:uid="{00000000-0005-0000-0000-000054060000}"/>
    <cellStyle name="Normal 4 7 2 2 2 3" xfId="2059" xr:uid="{00000000-0005-0000-0000-000055060000}"/>
    <cellStyle name="Normal 4 7 2 2 3" xfId="1414" xr:uid="{00000000-0005-0000-0000-000056060000}"/>
    <cellStyle name="Normal 4 7 2 2 3 2" xfId="2060" xr:uid="{00000000-0005-0000-0000-000057060000}"/>
    <cellStyle name="Normal 4 7 2 2 4" xfId="2061" xr:uid="{00000000-0005-0000-0000-000058060000}"/>
    <cellStyle name="Normal 4 7 2 3" xfId="812" xr:uid="{00000000-0005-0000-0000-000059060000}"/>
    <cellStyle name="Normal 4 7 2 3 2" xfId="1415" xr:uid="{00000000-0005-0000-0000-00005A060000}"/>
    <cellStyle name="Normal 4 7 2 3 2 2" xfId="2062" xr:uid="{00000000-0005-0000-0000-00005B060000}"/>
    <cellStyle name="Normal 4 7 2 3 3" xfId="2063" xr:uid="{00000000-0005-0000-0000-00005C060000}"/>
    <cellStyle name="Normal 4 7 2 4" xfId="1416" xr:uid="{00000000-0005-0000-0000-00005D060000}"/>
    <cellStyle name="Normal 4 7 2 4 2" xfId="2064" xr:uid="{00000000-0005-0000-0000-00005E060000}"/>
    <cellStyle name="Normal 4 7 2 5" xfId="2065" xr:uid="{00000000-0005-0000-0000-00005F060000}"/>
    <cellStyle name="Normal 4 7 3" xfId="813" xr:uid="{00000000-0005-0000-0000-000060060000}"/>
    <cellStyle name="Normal 4 7 3 2" xfId="814" xr:uid="{00000000-0005-0000-0000-000061060000}"/>
    <cellStyle name="Normal 4 7 3 2 2" xfId="1417" xr:uid="{00000000-0005-0000-0000-000062060000}"/>
    <cellStyle name="Normal 4 7 3 2 2 2" xfId="2066" xr:uid="{00000000-0005-0000-0000-000063060000}"/>
    <cellStyle name="Normal 4 7 3 2 3" xfId="2067" xr:uid="{00000000-0005-0000-0000-000064060000}"/>
    <cellStyle name="Normal 4 7 3 3" xfId="1418" xr:uid="{00000000-0005-0000-0000-000065060000}"/>
    <cellStyle name="Normal 4 7 3 3 2" xfId="2068" xr:uid="{00000000-0005-0000-0000-000066060000}"/>
    <cellStyle name="Normal 4 7 3 4" xfId="2069" xr:uid="{00000000-0005-0000-0000-000067060000}"/>
    <cellStyle name="Normal 4 7 4" xfId="815" xr:uid="{00000000-0005-0000-0000-000068060000}"/>
    <cellStyle name="Normal 4 7 4 2" xfId="1419" xr:uid="{00000000-0005-0000-0000-000069060000}"/>
    <cellStyle name="Normal 4 7 4 2 2" xfId="2070" xr:uid="{00000000-0005-0000-0000-00006A060000}"/>
    <cellStyle name="Normal 4 7 4 3" xfId="2071" xr:uid="{00000000-0005-0000-0000-00006B060000}"/>
    <cellStyle name="Normal 4 7 5" xfId="1420" xr:uid="{00000000-0005-0000-0000-00006C060000}"/>
    <cellStyle name="Normal 4 7 5 2" xfId="2072" xr:uid="{00000000-0005-0000-0000-00006D060000}"/>
    <cellStyle name="Normal 4 7 6" xfId="2073" xr:uid="{00000000-0005-0000-0000-00006E060000}"/>
    <cellStyle name="Normal 4 8" xfId="816" xr:uid="{00000000-0005-0000-0000-00006F060000}"/>
    <cellStyle name="Normal 4 8 2" xfId="817" xr:uid="{00000000-0005-0000-0000-000070060000}"/>
    <cellStyle name="Normal 4 8 2 2" xfId="818" xr:uid="{00000000-0005-0000-0000-000071060000}"/>
    <cellStyle name="Normal 4 8 2 2 2" xfId="1421" xr:uid="{00000000-0005-0000-0000-000072060000}"/>
    <cellStyle name="Normal 4 8 2 2 2 2" xfId="2074" xr:uid="{00000000-0005-0000-0000-000073060000}"/>
    <cellStyle name="Normal 4 8 2 2 3" xfId="2075" xr:uid="{00000000-0005-0000-0000-000074060000}"/>
    <cellStyle name="Normal 4 8 2 3" xfId="1422" xr:uid="{00000000-0005-0000-0000-000075060000}"/>
    <cellStyle name="Normal 4 8 2 3 2" xfId="2076" xr:uid="{00000000-0005-0000-0000-000076060000}"/>
    <cellStyle name="Normal 4 8 2 4" xfId="2077" xr:uid="{00000000-0005-0000-0000-000077060000}"/>
    <cellStyle name="Normal 4 8 3" xfId="819" xr:uid="{00000000-0005-0000-0000-000078060000}"/>
    <cellStyle name="Normal 4 8 3 2" xfId="1423" xr:uid="{00000000-0005-0000-0000-000079060000}"/>
    <cellStyle name="Normal 4 8 3 2 2" xfId="2078" xr:uid="{00000000-0005-0000-0000-00007A060000}"/>
    <cellStyle name="Normal 4 8 3 3" xfId="2079" xr:uid="{00000000-0005-0000-0000-00007B060000}"/>
    <cellStyle name="Normal 4 8 4" xfId="1424" xr:uid="{00000000-0005-0000-0000-00007C060000}"/>
    <cellStyle name="Normal 4 8 4 2" xfId="2080" xr:uid="{00000000-0005-0000-0000-00007D060000}"/>
    <cellStyle name="Normal 4 8 5" xfId="2081" xr:uid="{00000000-0005-0000-0000-00007E060000}"/>
    <cellStyle name="Normal 4 9" xfId="820" xr:uid="{00000000-0005-0000-0000-00007F060000}"/>
    <cellStyle name="Normal 4 9 2" xfId="821" xr:uid="{00000000-0005-0000-0000-000080060000}"/>
    <cellStyle name="Normal 4 9 2 2" xfId="822" xr:uid="{00000000-0005-0000-0000-000081060000}"/>
    <cellStyle name="Normal 4 9 2 2 2" xfId="823" xr:uid="{00000000-0005-0000-0000-000082060000}"/>
    <cellStyle name="Normal 4 9 2 2 2 2" xfId="2082" xr:uid="{00000000-0005-0000-0000-000083060000}"/>
    <cellStyle name="Normal 4 9 2 2 3" xfId="1425" xr:uid="{00000000-0005-0000-0000-000084060000}"/>
    <cellStyle name="Normal 4 9 2 2 3 2" xfId="1426" xr:uid="{00000000-0005-0000-0000-000085060000}"/>
    <cellStyle name="Normal 4 9 2 2 3 2 2" xfId="1427" xr:uid="{00000000-0005-0000-0000-000086060000}"/>
    <cellStyle name="Normal 4 9 2 2 3 2 2 2" xfId="1428" xr:uid="{00000000-0005-0000-0000-000087060000}"/>
    <cellStyle name="Normal 4 9 2 2 3 2 2 2 2" xfId="1429" xr:uid="{00000000-0005-0000-0000-000088060000}"/>
    <cellStyle name="Normal 4 9 2 2 3 2 2 2 2 2" xfId="1430" xr:uid="{00000000-0005-0000-0000-000089060000}"/>
    <cellStyle name="Normal 4 9 2 2 3 2 2 2 2 2 2" xfId="1431" xr:uid="{00000000-0005-0000-0000-00008A060000}"/>
    <cellStyle name="Normal 4 9 2 2 3 2 2 2 2 2 2 2" xfId="1432" xr:uid="{00000000-0005-0000-0000-00008B060000}"/>
    <cellStyle name="Normal 4 9 2 2 3 2 2 2 2 2 2 2 2" xfId="1433" xr:uid="{00000000-0005-0000-0000-00008C060000}"/>
    <cellStyle name="Normal 4 9 2 2 3 2 2 2 2 2 2 2 2 2" xfId="1434" xr:uid="{00000000-0005-0000-0000-00008D060000}"/>
    <cellStyle name="Normal 4 9 2 2 3 2 2 2 2 2 2 2 2 2 2" xfId="1435" xr:uid="{00000000-0005-0000-0000-00008E060000}"/>
    <cellStyle name="Normal 4 9 2 2 3 2 2 2 2 2 2 2 2 2 2 2" xfId="1436" xr:uid="{00000000-0005-0000-0000-00008F060000}"/>
    <cellStyle name="Normal 4 9 2 2 3 2 2 2 2 2 2 2 2 2 2 2 2" xfId="2083" xr:uid="{00000000-0005-0000-0000-000090060000}"/>
    <cellStyle name="Normal 4 9 2 2 3 2 2 2 2 2 2 2 2 2 2 3" xfId="1437" xr:uid="{00000000-0005-0000-0000-000091060000}"/>
    <cellStyle name="Normal 4 9 2 2 3 2 2 2 2 2 2 2 2 2 2 3 2" xfId="1438" xr:uid="{00000000-0005-0000-0000-000092060000}"/>
    <cellStyle name="Normal 4 9 2 2 3 2 2 2 2 2 2 2 2 2 2 3 2 2" xfId="2084" xr:uid="{00000000-0005-0000-0000-000093060000}"/>
    <cellStyle name="Normal 4 9 2 2 3 2 2 2 2 2 2 2 2 2 2 3 3" xfId="2085" xr:uid="{00000000-0005-0000-0000-000094060000}"/>
    <cellStyle name="Normal 4 9 2 2 3 2 2 2 2 2 2 2 2 2 2 4" xfId="2086" xr:uid="{00000000-0005-0000-0000-000095060000}"/>
    <cellStyle name="Normal 4 9 2 2 3 2 2 2 2 2 2 2 2 2 3" xfId="2087" xr:uid="{00000000-0005-0000-0000-000096060000}"/>
    <cellStyle name="Normal 4 9 2 2 3 2 2 2 2 2 2 2 2 3" xfId="2088" xr:uid="{00000000-0005-0000-0000-000097060000}"/>
    <cellStyle name="Normal 4 9 2 2 3 2 2 2 2 2 2 2 3" xfId="2089" xr:uid="{00000000-0005-0000-0000-000098060000}"/>
    <cellStyle name="Normal 4 9 2 2 3 2 2 2 2 2 2 3" xfId="2090" xr:uid="{00000000-0005-0000-0000-000099060000}"/>
    <cellStyle name="Normal 4 9 2 2 3 2 2 2 2 2 3" xfId="2091" xr:uid="{00000000-0005-0000-0000-00009A060000}"/>
    <cellStyle name="Normal 4 9 2 2 3 2 2 2 2 3" xfId="2092" xr:uid="{00000000-0005-0000-0000-00009B060000}"/>
    <cellStyle name="Normal 4 9 2 2 3 2 2 2 3" xfId="2093" xr:uid="{00000000-0005-0000-0000-00009C060000}"/>
    <cellStyle name="Normal 4 9 2 2 3 2 2 3" xfId="2094" xr:uid="{00000000-0005-0000-0000-00009D060000}"/>
    <cellStyle name="Normal 4 9 2 2 3 2 3" xfId="2095" xr:uid="{00000000-0005-0000-0000-00009E060000}"/>
    <cellStyle name="Normal 4 9 2 2 3 3" xfId="2096" xr:uid="{00000000-0005-0000-0000-00009F060000}"/>
    <cellStyle name="Normal 4 9 2 2 4" xfId="2097" xr:uid="{00000000-0005-0000-0000-0000A0060000}"/>
    <cellStyle name="Normal 4 9 2 3" xfId="1439" xr:uid="{00000000-0005-0000-0000-0000A1060000}"/>
    <cellStyle name="Normal 4 9 2 3 2" xfId="2098" xr:uid="{00000000-0005-0000-0000-0000A2060000}"/>
    <cellStyle name="Normal 4 9 2 4" xfId="2099" xr:uid="{00000000-0005-0000-0000-0000A3060000}"/>
    <cellStyle name="Normal 4 9 3" xfId="824" xr:uid="{00000000-0005-0000-0000-0000A4060000}"/>
    <cellStyle name="Normal 4 9 3 2" xfId="1440" xr:uid="{00000000-0005-0000-0000-0000A5060000}"/>
    <cellStyle name="Normal 4 9 4" xfId="2100" xr:uid="{00000000-0005-0000-0000-0000A6060000}"/>
    <cellStyle name="Normal 40" xfId="459" xr:uid="{00000000-0005-0000-0000-0000A7060000}"/>
    <cellStyle name="Normal 40 2" xfId="569" xr:uid="{00000000-0005-0000-0000-0000A8060000}"/>
    <cellStyle name="Normal 40 2 2" xfId="1441" xr:uid="{00000000-0005-0000-0000-0000A9060000}"/>
    <cellStyle name="Normal 40 3" xfId="2101" xr:uid="{00000000-0005-0000-0000-0000AA060000}"/>
    <cellStyle name="Normal 41" xfId="460" xr:uid="{00000000-0005-0000-0000-0000AB060000}"/>
    <cellStyle name="Normal 41 2" xfId="461" xr:uid="{00000000-0005-0000-0000-0000AC060000}"/>
    <cellStyle name="Normal 41 2 2" xfId="2102" xr:uid="{00000000-0005-0000-0000-0000AD060000}"/>
    <cellStyle name="Normal 41 3" xfId="2103" xr:uid="{00000000-0005-0000-0000-0000AE060000}"/>
    <cellStyle name="Normal 42" xfId="462" xr:uid="{00000000-0005-0000-0000-0000AF060000}"/>
    <cellStyle name="Normal 42 2" xfId="825" xr:uid="{00000000-0005-0000-0000-0000B0060000}"/>
    <cellStyle name="Normal 42 2 2" xfId="2104" xr:uid="{00000000-0005-0000-0000-0000B1060000}"/>
    <cellStyle name="Normal 42 3" xfId="2105" xr:uid="{00000000-0005-0000-0000-0000B2060000}"/>
    <cellStyle name="Normal 43" xfId="549" xr:uid="{00000000-0005-0000-0000-0000B3060000}"/>
    <cellStyle name="Normal 43 2" xfId="571" xr:uid="{00000000-0005-0000-0000-0000B4060000}"/>
    <cellStyle name="Normal 43 2 2" xfId="1442" xr:uid="{00000000-0005-0000-0000-0000B5060000}"/>
    <cellStyle name="Normal 43 3" xfId="826" xr:uid="{00000000-0005-0000-0000-0000B6060000}"/>
    <cellStyle name="Normal 44" xfId="572" xr:uid="{00000000-0005-0000-0000-0000B7060000}"/>
    <cellStyle name="Normal 44 2" xfId="827" xr:uid="{00000000-0005-0000-0000-0000B8060000}"/>
    <cellStyle name="Normal 44 2 2" xfId="2106" xr:uid="{00000000-0005-0000-0000-0000B9060000}"/>
    <cellStyle name="Normal 44 3" xfId="2107" xr:uid="{00000000-0005-0000-0000-0000BA060000}"/>
    <cellStyle name="Normal 45" xfId="574" xr:uid="{00000000-0005-0000-0000-0000BB060000}"/>
    <cellStyle name="Normal 45 2" xfId="598" xr:uid="{00000000-0005-0000-0000-0000BC060000}"/>
    <cellStyle name="Normal 45 2 2" xfId="1443" xr:uid="{00000000-0005-0000-0000-0000BD060000}"/>
    <cellStyle name="Normal 45 3" xfId="1444" xr:uid="{00000000-0005-0000-0000-0000BE060000}"/>
    <cellStyle name="Normal 46" xfId="575" xr:uid="{00000000-0005-0000-0000-0000BF060000}"/>
    <cellStyle name="Normal 46 2" xfId="828" xr:uid="{00000000-0005-0000-0000-0000C0060000}"/>
    <cellStyle name="Normal 46 2 2" xfId="1445" xr:uid="{00000000-0005-0000-0000-0000C1060000}"/>
    <cellStyle name="Normal 46 3" xfId="2108" xr:uid="{00000000-0005-0000-0000-0000C2060000}"/>
    <cellStyle name="Normal 47" xfId="576" xr:uid="{00000000-0005-0000-0000-0000C3060000}"/>
    <cellStyle name="Normal 47 2" xfId="829" xr:uid="{00000000-0005-0000-0000-0000C4060000}"/>
    <cellStyle name="Normal 47 2 2" xfId="1446" xr:uid="{00000000-0005-0000-0000-0000C5060000}"/>
    <cellStyle name="Normal 47 3" xfId="2109" xr:uid="{00000000-0005-0000-0000-0000C6060000}"/>
    <cellStyle name="Normal 48" xfId="578" xr:uid="{00000000-0005-0000-0000-0000C7060000}"/>
    <cellStyle name="Normal 48 2" xfId="830" xr:uid="{00000000-0005-0000-0000-0000C8060000}"/>
    <cellStyle name="Normal 48 2 2" xfId="2110" xr:uid="{00000000-0005-0000-0000-0000C9060000}"/>
    <cellStyle name="Normal 48 3" xfId="2111" xr:uid="{00000000-0005-0000-0000-0000CA060000}"/>
    <cellStyle name="Normal 49" xfId="579" xr:uid="{00000000-0005-0000-0000-0000CB060000}"/>
    <cellStyle name="Normal 49 2" xfId="831" xr:uid="{00000000-0005-0000-0000-0000CC060000}"/>
    <cellStyle name="Normal 49 2 2" xfId="2112" xr:uid="{00000000-0005-0000-0000-0000CD060000}"/>
    <cellStyle name="Normal 49 3" xfId="2113" xr:uid="{00000000-0005-0000-0000-0000CE060000}"/>
    <cellStyle name="Normal 5" xfId="463" xr:uid="{00000000-0005-0000-0000-0000CF060000}"/>
    <cellStyle name="Normal 5 10" xfId="464" xr:uid="{00000000-0005-0000-0000-0000D0060000}"/>
    <cellStyle name="Normal 5 10 2" xfId="1448" xr:uid="{00000000-0005-0000-0000-0000D1060000}"/>
    <cellStyle name="Normal 5 10 2 2" xfId="2114" xr:uid="{00000000-0005-0000-0000-0000D2060000}"/>
    <cellStyle name="Normal 5 10 3" xfId="1447" xr:uid="{00000000-0005-0000-0000-0000D3060000}"/>
    <cellStyle name="Normal 5 11" xfId="1449" xr:uid="{00000000-0005-0000-0000-0000D4060000}"/>
    <cellStyle name="Normal 5 11 2" xfId="2115" xr:uid="{00000000-0005-0000-0000-0000D5060000}"/>
    <cellStyle name="Normal 5 12" xfId="2116" xr:uid="{00000000-0005-0000-0000-0000D6060000}"/>
    <cellStyle name="Normal 5 13" xfId="2601" xr:uid="{00000000-0005-0000-0000-0000D7060000}"/>
    <cellStyle name="Normal 5 2" xfId="465" xr:uid="{00000000-0005-0000-0000-0000D8060000}"/>
    <cellStyle name="Normal 5 2 2" xfId="466" xr:uid="{00000000-0005-0000-0000-0000D9060000}"/>
    <cellStyle name="Normal 5 2 2 2" xfId="467" xr:uid="{00000000-0005-0000-0000-0000DA060000}"/>
    <cellStyle name="Normal 5 2 3" xfId="468" xr:uid="{00000000-0005-0000-0000-0000DB060000}"/>
    <cellStyle name="Normal 5 2 3 2" xfId="2117" xr:uid="{00000000-0005-0000-0000-0000DC060000}"/>
    <cellStyle name="Normal 5 3" xfId="469" xr:uid="{00000000-0005-0000-0000-0000DD060000}"/>
    <cellStyle name="Normal 5 3 2" xfId="470" xr:uid="{00000000-0005-0000-0000-0000DE060000}"/>
    <cellStyle name="Normal 5 3 2 2" xfId="2118" xr:uid="{00000000-0005-0000-0000-0000DF060000}"/>
    <cellStyle name="Normal 5 3 3" xfId="1450" xr:uid="{00000000-0005-0000-0000-0000E0060000}"/>
    <cellStyle name="Normal 5 4" xfId="471" xr:uid="{00000000-0005-0000-0000-0000E1060000}"/>
    <cellStyle name="Normal 5 4 2" xfId="472" xr:uid="{00000000-0005-0000-0000-0000E2060000}"/>
    <cellStyle name="Normal 5 5" xfId="473" xr:uid="{00000000-0005-0000-0000-0000E3060000}"/>
    <cellStyle name="Normal 5 5 2" xfId="1451" xr:uid="{00000000-0005-0000-0000-0000E4060000}"/>
    <cellStyle name="Normal 5 6" xfId="474" xr:uid="{00000000-0005-0000-0000-0000E5060000}"/>
    <cellStyle name="Normal 5 6 2" xfId="1452" xr:uid="{00000000-0005-0000-0000-0000E6060000}"/>
    <cellStyle name="Normal 5 7" xfId="475" xr:uid="{00000000-0005-0000-0000-0000E7060000}"/>
    <cellStyle name="Normal 5 7 2" xfId="832" xr:uid="{00000000-0005-0000-0000-0000E8060000}"/>
    <cellStyle name="Normal 5 7 2 2" xfId="2119" xr:uid="{00000000-0005-0000-0000-0000E9060000}"/>
    <cellStyle name="Normal 5 7 3" xfId="2120" xr:uid="{00000000-0005-0000-0000-0000EA060000}"/>
    <cellStyle name="Normal 5 8" xfId="476" xr:uid="{00000000-0005-0000-0000-0000EB060000}"/>
    <cellStyle name="Normal 5 8 2" xfId="833" xr:uid="{00000000-0005-0000-0000-0000EC060000}"/>
    <cellStyle name="Normal 5 8 2 2" xfId="834" xr:uid="{00000000-0005-0000-0000-0000ED060000}"/>
    <cellStyle name="Normal 5 8 2 2 2" xfId="1453" xr:uid="{00000000-0005-0000-0000-0000EE060000}"/>
    <cellStyle name="Normal 5 8 2 2 2 2" xfId="2121" xr:uid="{00000000-0005-0000-0000-0000EF060000}"/>
    <cellStyle name="Normal 5 8 2 2 3" xfId="2122" xr:uid="{00000000-0005-0000-0000-0000F0060000}"/>
    <cellStyle name="Normal 5 8 2 3" xfId="1454" xr:uid="{00000000-0005-0000-0000-0000F1060000}"/>
    <cellStyle name="Normal 5 8 2 3 2" xfId="2123" xr:uid="{00000000-0005-0000-0000-0000F2060000}"/>
    <cellStyle name="Normal 5 8 2 4" xfId="2124" xr:uid="{00000000-0005-0000-0000-0000F3060000}"/>
    <cellStyle name="Normal 5 8 3" xfId="835" xr:uid="{00000000-0005-0000-0000-0000F4060000}"/>
    <cellStyle name="Normal 5 8 3 2" xfId="1455" xr:uid="{00000000-0005-0000-0000-0000F5060000}"/>
    <cellStyle name="Normal 5 8 3 2 2" xfId="2125" xr:uid="{00000000-0005-0000-0000-0000F6060000}"/>
    <cellStyle name="Normal 5 8 3 3" xfId="2126" xr:uid="{00000000-0005-0000-0000-0000F7060000}"/>
    <cellStyle name="Normal 5 8 4" xfId="1456" xr:uid="{00000000-0005-0000-0000-0000F8060000}"/>
    <cellStyle name="Normal 5 8 4 2" xfId="2127" xr:uid="{00000000-0005-0000-0000-0000F9060000}"/>
    <cellStyle name="Normal 5 8 5" xfId="2128" xr:uid="{00000000-0005-0000-0000-0000FA060000}"/>
    <cellStyle name="Normal 5 9" xfId="477" xr:uid="{00000000-0005-0000-0000-0000FB060000}"/>
    <cellStyle name="Normal 5 9 2" xfId="836" xr:uid="{00000000-0005-0000-0000-0000FC060000}"/>
    <cellStyle name="Normal 5 9 2 2" xfId="1457" xr:uid="{00000000-0005-0000-0000-0000FD060000}"/>
    <cellStyle name="Normal 5 9 2 2 2" xfId="2129" xr:uid="{00000000-0005-0000-0000-0000FE060000}"/>
    <cellStyle name="Normal 5 9 2 3" xfId="2130" xr:uid="{00000000-0005-0000-0000-0000FF060000}"/>
    <cellStyle name="Normal 5 9 3" xfId="1458" xr:uid="{00000000-0005-0000-0000-000000070000}"/>
    <cellStyle name="Normal 5 9 3 2" xfId="2131" xr:uid="{00000000-0005-0000-0000-000001070000}"/>
    <cellStyle name="Normal 5 9 4" xfId="2132" xr:uid="{00000000-0005-0000-0000-000002070000}"/>
    <cellStyle name="Normal 50" xfId="580" xr:uid="{00000000-0005-0000-0000-000003070000}"/>
    <cellStyle name="Normal 50 2" xfId="1033" xr:uid="{00000000-0005-0000-0000-000004070000}"/>
    <cellStyle name="Normal 50 2 2" xfId="2602" xr:uid="{00000000-0005-0000-0000-000005070000}"/>
    <cellStyle name="Normal 50 3" xfId="1459" xr:uid="{00000000-0005-0000-0000-000006070000}"/>
    <cellStyle name="Normal 51" xfId="582" xr:uid="{00000000-0005-0000-0000-000007070000}"/>
    <cellStyle name="Normal 51 2" xfId="604" xr:uid="{00000000-0005-0000-0000-000008070000}"/>
    <cellStyle name="Normal 51 2 2" xfId="2133" xr:uid="{00000000-0005-0000-0000-000009070000}"/>
    <cellStyle name="Normal 51 3" xfId="1034" xr:uid="{00000000-0005-0000-0000-00000A070000}"/>
    <cellStyle name="Normal 51 3 2" xfId="2134" xr:uid="{00000000-0005-0000-0000-00000B070000}"/>
    <cellStyle name="Normal 52" xfId="583" xr:uid="{00000000-0005-0000-0000-00000C070000}"/>
    <cellStyle name="Normal 52 2" xfId="837" xr:uid="{00000000-0005-0000-0000-00000D070000}"/>
    <cellStyle name="Normal 52 2 2" xfId="2135" xr:uid="{00000000-0005-0000-0000-00000E070000}"/>
    <cellStyle name="Normal 52 3" xfId="1035" xr:uid="{00000000-0005-0000-0000-00000F070000}"/>
    <cellStyle name="Normal 52 3 2" xfId="2136" xr:uid="{00000000-0005-0000-0000-000010070000}"/>
    <cellStyle name="Normal 53" xfId="585" xr:uid="{00000000-0005-0000-0000-000011070000}"/>
    <cellStyle name="Normal 53 2" xfId="1036" xr:uid="{00000000-0005-0000-0000-000012070000}"/>
    <cellStyle name="Normal 53 2 2" xfId="1460" xr:uid="{00000000-0005-0000-0000-000013070000}"/>
    <cellStyle name="Normal 53 3" xfId="2137" xr:uid="{00000000-0005-0000-0000-000014070000}"/>
    <cellStyle name="Normal 54" xfId="586" xr:uid="{00000000-0005-0000-0000-000015070000}"/>
    <cellStyle name="Normal 54 2" xfId="1037" xr:uid="{00000000-0005-0000-0000-000016070000}"/>
    <cellStyle name="Normal 54 2 2" xfId="1461" xr:uid="{00000000-0005-0000-0000-000017070000}"/>
    <cellStyle name="Normal 54 3" xfId="2138" xr:uid="{00000000-0005-0000-0000-000018070000}"/>
    <cellStyle name="Normal 55" xfId="587" xr:uid="{00000000-0005-0000-0000-000019070000}"/>
    <cellStyle name="Normal 55 2" xfId="1038" xr:uid="{00000000-0005-0000-0000-00001A070000}"/>
    <cellStyle name="Normal 55 2 2" xfId="1462" xr:uid="{00000000-0005-0000-0000-00001B070000}"/>
    <cellStyle name="Normal 55 3" xfId="2139" xr:uid="{00000000-0005-0000-0000-00001C070000}"/>
    <cellStyle name="Normal 56" xfId="588" xr:uid="{00000000-0005-0000-0000-00001D070000}"/>
    <cellStyle name="Normal 56 2" xfId="1039" xr:uid="{00000000-0005-0000-0000-00001E070000}"/>
    <cellStyle name="Normal 56 2 2" xfId="2140" xr:uid="{00000000-0005-0000-0000-00001F070000}"/>
    <cellStyle name="Normal 56 3" xfId="1463" xr:uid="{00000000-0005-0000-0000-000020070000}"/>
    <cellStyle name="Normal 56 4" xfId="2626" xr:uid="{00000000-0005-0000-0000-000021070000}"/>
    <cellStyle name="Normal 57" xfId="589" xr:uid="{00000000-0005-0000-0000-000022070000}"/>
    <cellStyle name="Normal 57 2" xfId="1040" xr:uid="{00000000-0005-0000-0000-000023070000}"/>
    <cellStyle name="Normal 57 2 2" xfId="2141" xr:uid="{00000000-0005-0000-0000-000024070000}"/>
    <cellStyle name="Normal 57 3" xfId="1464" xr:uid="{00000000-0005-0000-0000-000025070000}"/>
    <cellStyle name="Normal 57 4" xfId="2627" xr:uid="{00000000-0005-0000-0000-000026070000}"/>
    <cellStyle name="Normal 58" xfId="590" xr:uid="{00000000-0005-0000-0000-000027070000}"/>
    <cellStyle name="Normal 58 2" xfId="1041" xr:uid="{00000000-0005-0000-0000-000028070000}"/>
    <cellStyle name="Normal 58 2 2" xfId="2142" xr:uid="{00000000-0005-0000-0000-000029070000}"/>
    <cellStyle name="Normal 58 3" xfId="1465" xr:uid="{00000000-0005-0000-0000-00002A070000}"/>
    <cellStyle name="Normal 58 4" xfId="2628" xr:uid="{00000000-0005-0000-0000-00002B070000}"/>
    <cellStyle name="Normal 59" xfId="591" xr:uid="{00000000-0005-0000-0000-00002C070000}"/>
    <cellStyle name="Normal 59 2" xfId="1042" xr:uid="{00000000-0005-0000-0000-00002D070000}"/>
    <cellStyle name="Normal 59 3" xfId="1466" xr:uid="{00000000-0005-0000-0000-00002E070000}"/>
    <cellStyle name="Normal 59 4" xfId="2629" xr:uid="{00000000-0005-0000-0000-00002F070000}"/>
    <cellStyle name="Normal 6" xfId="478" xr:uid="{00000000-0005-0000-0000-000030070000}"/>
    <cellStyle name="Normal 6 10" xfId="838" xr:uid="{00000000-0005-0000-0000-000031070000}"/>
    <cellStyle name="Normal 6 10 2" xfId="1467" xr:uid="{00000000-0005-0000-0000-000032070000}"/>
    <cellStyle name="Normal 6 10 2 2" xfId="2143" xr:uid="{00000000-0005-0000-0000-000033070000}"/>
    <cellStyle name="Normal 6 10 3" xfId="2144" xr:uid="{00000000-0005-0000-0000-000034070000}"/>
    <cellStyle name="Normal 6 11" xfId="839" xr:uid="{00000000-0005-0000-0000-000035070000}"/>
    <cellStyle name="Normal 6 11 2" xfId="2145" xr:uid="{00000000-0005-0000-0000-000036070000}"/>
    <cellStyle name="Normal 6 12" xfId="840" xr:uid="{00000000-0005-0000-0000-000037070000}"/>
    <cellStyle name="Normal 6 12 2" xfId="2146" xr:uid="{00000000-0005-0000-0000-000038070000}"/>
    <cellStyle name="Normal 6 13" xfId="1468" xr:uid="{00000000-0005-0000-0000-000039070000}"/>
    <cellStyle name="Normal 6 13 2" xfId="2147" xr:uid="{00000000-0005-0000-0000-00003A070000}"/>
    <cellStyle name="Normal 6 14" xfId="1469" xr:uid="{00000000-0005-0000-0000-00003B070000}"/>
    <cellStyle name="Normal 6 14 2" xfId="2148" xr:uid="{00000000-0005-0000-0000-00003C070000}"/>
    <cellStyle name="Normal 6 15" xfId="1470" xr:uid="{00000000-0005-0000-0000-00003D070000}"/>
    <cellStyle name="Normal 6 15 2" xfId="2149" xr:uid="{00000000-0005-0000-0000-00003E070000}"/>
    <cellStyle name="Normal 6 16" xfId="2150" xr:uid="{00000000-0005-0000-0000-00003F070000}"/>
    <cellStyle name="Normal 6 17" xfId="2603" xr:uid="{00000000-0005-0000-0000-000040070000}"/>
    <cellStyle name="Normal 6 2" xfId="479" xr:uid="{00000000-0005-0000-0000-000041070000}"/>
    <cellStyle name="Normal 6 2 2" xfId="480" xr:uid="{00000000-0005-0000-0000-000042070000}"/>
    <cellStyle name="Normal 6 2 2 2" xfId="841" xr:uid="{00000000-0005-0000-0000-000043070000}"/>
    <cellStyle name="Normal 6 2 2 2 2" xfId="842" xr:uid="{00000000-0005-0000-0000-000044070000}"/>
    <cellStyle name="Normal 6 2 2 2 2 2" xfId="1471" xr:uid="{00000000-0005-0000-0000-000045070000}"/>
    <cellStyle name="Normal 6 2 2 2 2 2 2" xfId="2151" xr:uid="{00000000-0005-0000-0000-000046070000}"/>
    <cellStyle name="Normal 6 2 2 2 2 3" xfId="2152" xr:uid="{00000000-0005-0000-0000-000047070000}"/>
    <cellStyle name="Normal 6 2 2 2 3" xfId="1472" xr:uid="{00000000-0005-0000-0000-000048070000}"/>
    <cellStyle name="Normal 6 2 2 2 3 2" xfId="2153" xr:uid="{00000000-0005-0000-0000-000049070000}"/>
    <cellStyle name="Normal 6 2 2 2 4" xfId="2154" xr:uid="{00000000-0005-0000-0000-00004A070000}"/>
    <cellStyle name="Normal 6 2 2 3" xfId="843" xr:uid="{00000000-0005-0000-0000-00004B070000}"/>
    <cellStyle name="Normal 6 2 2 3 2" xfId="1473" xr:uid="{00000000-0005-0000-0000-00004C070000}"/>
    <cellStyle name="Normal 6 2 2 3 2 2" xfId="2155" xr:uid="{00000000-0005-0000-0000-00004D070000}"/>
    <cellStyle name="Normal 6 2 2 3 3" xfId="2156" xr:uid="{00000000-0005-0000-0000-00004E070000}"/>
    <cellStyle name="Normal 6 2 2 4" xfId="1474" xr:uid="{00000000-0005-0000-0000-00004F070000}"/>
    <cellStyle name="Normal 6 2 2 4 2" xfId="2157" xr:uid="{00000000-0005-0000-0000-000050070000}"/>
    <cellStyle name="Normal 6 2 2 5" xfId="2158" xr:uid="{00000000-0005-0000-0000-000051070000}"/>
    <cellStyle name="Normal 6 2 3" xfId="844" xr:uid="{00000000-0005-0000-0000-000052070000}"/>
    <cellStyle name="Normal 6 2 3 2" xfId="845" xr:uid="{00000000-0005-0000-0000-000053070000}"/>
    <cellStyle name="Normal 6 2 3 2 2" xfId="1475" xr:uid="{00000000-0005-0000-0000-000054070000}"/>
    <cellStyle name="Normal 6 2 3 2 2 2" xfId="2159" xr:uid="{00000000-0005-0000-0000-000055070000}"/>
    <cellStyle name="Normal 6 2 3 2 3" xfId="2160" xr:uid="{00000000-0005-0000-0000-000056070000}"/>
    <cellStyle name="Normal 6 2 3 3" xfId="1476" xr:uid="{00000000-0005-0000-0000-000057070000}"/>
    <cellStyle name="Normal 6 2 3 3 2" xfId="2161" xr:uid="{00000000-0005-0000-0000-000058070000}"/>
    <cellStyle name="Normal 6 2 3 4" xfId="2162" xr:uid="{00000000-0005-0000-0000-000059070000}"/>
    <cellStyle name="Normal 6 2 4" xfId="846" xr:uid="{00000000-0005-0000-0000-00005A070000}"/>
    <cellStyle name="Normal 6 2 4 2" xfId="1477" xr:uid="{00000000-0005-0000-0000-00005B070000}"/>
    <cellStyle name="Normal 6 2 4 2 2" xfId="2163" xr:uid="{00000000-0005-0000-0000-00005C070000}"/>
    <cellStyle name="Normal 6 2 4 3" xfId="2164" xr:uid="{00000000-0005-0000-0000-00005D070000}"/>
    <cellStyle name="Normal 6 2 5" xfId="1478" xr:uid="{00000000-0005-0000-0000-00005E070000}"/>
    <cellStyle name="Normal 6 2 5 2" xfId="2165" xr:uid="{00000000-0005-0000-0000-00005F070000}"/>
    <cellStyle name="Normal 6 2 6" xfId="2166" xr:uid="{00000000-0005-0000-0000-000060070000}"/>
    <cellStyle name="Normal 6 3" xfId="481" xr:uid="{00000000-0005-0000-0000-000061070000}"/>
    <cellStyle name="Normal 6 3 2" xfId="482" xr:uid="{00000000-0005-0000-0000-000062070000}"/>
    <cellStyle name="Normal 6 3 2 2" xfId="847" xr:uid="{00000000-0005-0000-0000-000063070000}"/>
    <cellStyle name="Normal 6 3 2 2 2" xfId="848" xr:uid="{00000000-0005-0000-0000-000064070000}"/>
    <cellStyle name="Normal 6 3 2 2 2 2" xfId="1479" xr:uid="{00000000-0005-0000-0000-000065070000}"/>
    <cellStyle name="Normal 6 3 2 2 2 2 2" xfId="2167" xr:uid="{00000000-0005-0000-0000-000066070000}"/>
    <cellStyle name="Normal 6 3 2 2 2 3" xfId="2168" xr:uid="{00000000-0005-0000-0000-000067070000}"/>
    <cellStyle name="Normal 6 3 2 2 3" xfId="1480" xr:uid="{00000000-0005-0000-0000-000068070000}"/>
    <cellStyle name="Normal 6 3 2 2 3 2" xfId="2169" xr:uid="{00000000-0005-0000-0000-000069070000}"/>
    <cellStyle name="Normal 6 3 2 2 4" xfId="2170" xr:uid="{00000000-0005-0000-0000-00006A070000}"/>
    <cellStyle name="Normal 6 3 2 3" xfId="849" xr:uid="{00000000-0005-0000-0000-00006B070000}"/>
    <cellStyle name="Normal 6 3 2 3 2" xfId="1481" xr:uid="{00000000-0005-0000-0000-00006C070000}"/>
    <cellStyle name="Normal 6 3 2 3 2 2" xfId="2171" xr:uid="{00000000-0005-0000-0000-00006D070000}"/>
    <cellStyle name="Normal 6 3 2 3 3" xfId="2172" xr:uid="{00000000-0005-0000-0000-00006E070000}"/>
    <cellStyle name="Normal 6 3 2 4" xfId="1482" xr:uid="{00000000-0005-0000-0000-00006F070000}"/>
    <cellStyle name="Normal 6 3 2 4 2" xfId="2173" xr:uid="{00000000-0005-0000-0000-000070070000}"/>
    <cellStyle name="Normal 6 3 2 5" xfId="2174" xr:uid="{00000000-0005-0000-0000-000071070000}"/>
    <cellStyle name="Normal 6 3 3" xfId="850" xr:uid="{00000000-0005-0000-0000-000072070000}"/>
    <cellStyle name="Normal 6 3 3 2" xfId="851" xr:uid="{00000000-0005-0000-0000-000073070000}"/>
    <cellStyle name="Normal 6 3 3 2 2" xfId="1483" xr:uid="{00000000-0005-0000-0000-000074070000}"/>
    <cellStyle name="Normal 6 3 3 2 2 2" xfId="2175" xr:uid="{00000000-0005-0000-0000-000075070000}"/>
    <cellStyle name="Normal 6 3 3 2 3" xfId="2176" xr:uid="{00000000-0005-0000-0000-000076070000}"/>
    <cellStyle name="Normal 6 3 3 3" xfId="1484" xr:uid="{00000000-0005-0000-0000-000077070000}"/>
    <cellStyle name="Normal 6 3 3 3 2" xfId="2177" xr:uid="{00000000-0005-0000-0000-000078070000}"/>
    <cellStyle name="Normal 6 3 3 4" xfId="2178" xr:uid="{00000000-0005-0000-0000-000079070000}"/>
    <cellStyle name="Normal 6 3 4" xfId="852" xr:uid="{00000000-0005-0000-0000-00007A070000}"/>
    <cellStyle name="Normal 6 3 4 2" xfId="1485" xr:uid="{00000000-0005-0000-0000-00007B070000}"/>
    <cellStyle name="Normal 6 3 4 2 2" xfId="2179" xr:uid="{00000000-0005-0000-0000-00007C070000}"/>
    <cellStyle name="Normal 6 3 4 3" xfId="2180" xr:uid="{00000000-0005-0000-0000-00007D070000}"/>
    <cellStyle name="Normal 6 3 5" xfId="1486" xr:uid="{00000000-0005-0000-0000-00007E070000}"/>
    <cellStyle name="Normal 6 3 5 2" xfId="2181" xr:uid="{00000000-0005-0000-0000-00007F070000}"/>
    <cellStyle name="Normal 6 3 6" xfId="2182" xr:uid="{00000000-0005-0000-0000-000080070000}"/>
    <cellStyle name="Normal 6 4" xfId="483" xr:uid="{00000000-0005-0000-0000-000081070000}"/>
    <cellStyle name="Normal 6 4 2" xfId="553" xr:uid="{00000000-0005-0000-0000-000082070000}"/>
    <cellStyle name="Normal 6 4 2 2" xfId="853" xr:uid="{00000000-0005-0000-0000-000083070000}"/>
    <cellStyle name="Normal 6 4 2 2 2" xfId="854" xr:uid="{00000000-0005-0000-0000-000084070000}"/>
    <cellStyle name="Normal 6 4 2 2 2 2" xfId="1487" xr:uid="{00000000-0005-0000-0000-000085070000}"/>
    <cellStyle name="Normal 6 4 2 2 2 2 2" xfId="2183" xr:uid="{00000000-0005-0000-0000-000086070000}"/>
    <cellStyle name="Normal 6 4 2 2 2 3" xfId="2184" xr:uid="{00000000-0005-0000-0000-000087070000}"/>
    <cellStyle name="Normal 6 4 2 2 3" xfId="1488" xr:uid="{00000000-0005-0000-0000-000088070000}"/>
    <cellStyle name="Normal 6 4 2 2 3 2" xfId="2185" xr:uid="{00000000-0005-0000-0000-000089070000}"/>
    <cellStyle name="Normal 6 4 2 2 4" xfId="2186" xr:uid="{00000000-0005-0000-0000-00008A070000}"/>
    <cellStyle name="Normal 6 4 2 3" xfId="855" xr:uid="{00000000-0005-0000-0000-00008B070000}"/>
    <cellStyle name="Normal 6 4 2 3 2" xfId="1489" xr:uid="{00000000-0005-0000-0000-00008C070000}"/>
    <cellStyle name="Normal 6 4 2 3 2 2" xfId="2187" xr:uid="{00000000-0005-0000-0000-00008D070000}"/>
    <cellStyle name="Normal 6 4 2 3 3" xfId="2188" xr:uid="{00000000-0005-0000-0000-00008E070000}"/>
    <cellStyle name="Normal 6 4 2 4" xfId="1490" xr:uid="{00000000-0005-0000-0000-00008F070000}"/>
    <cellStyle name="Normal 6 4 2 4 2" xfId="2189" xr:uid="{00000000-0005-0000-0000-000090070000}"/>
    <cellStyle name="Normal 6 4 2 5" xfId="2190" xr:uid="{00000000-0005-0000-0000-000091070000}"/>
    <cellStyle name="Normal 6 4 3" xfId="856" xr:uid="{00000000-0005-0000-0000-000092070000}"/>
    <cellStyle name="Normal 6 4 3 2" xfId="857" xr:uid="{00000000-0005-0000-0000-000093070000}"/>
    <cellStyle name="Normal 6 4 3 2 2" xfId="1491" xr:uid="{00000000-0005-0000-0000-000094070000}"/>
    <cellStyle name="Normal 6 4 3 2 2 2" xfId="2191" xr:uid="{00000000-0005-0000-0000-000095070000}"/>
    <cellStyle name="Normal 6 4 3 2 3" xfId="2192" xr:uid="{00000000-0005-0000-0000-000096070000}"/>
    <cellStyle name="Normal 6 4 3 3" xfId="1492" xr:uid="{00000000-0005-0000-0000-000097070000}"/>
    <cellStyle name="Normal 6 4 3 3 2" xfId="2193" xr:uid="{00000000-0005-0000-0000-000098070000}"/>
    <cellStyle name="Normal 6 4 3 4" xfId="2194" xr:uid="{00000000-0005-0000-0000-000099070000}"/>
    <cellStyle name="Normal 6 4 4" xfId="858" xr:uid="{00000000-0005-0000-0000-00009A070000}"/>
    <cellStyle name="Normal 6 4 4 2" xfId="1493" xr:uid="{00000000-0005-0000-0000-00009B070000}"/>
    <cellStyle name="Normal 6 4 4 2 2" xfId="2195" xr:uid="{00000000-0005-0000-0000-00009C070000}"/>
    <cellStyle name="Normal 6 4 4 3" xfId="2196" xr:uid="{00000000-0005-0000-0000-00009D070000}"/>
    <cellStyle name="Normal 6 4 5" xfId="1494" xr:uid="{00000000-0005-0000-0000-00009E070000}"/>
    <cellStyle name="Normal 6 4 5 2" xfId="2197" xr:uid="{00000000-0005-0000-0000-00009F070000}"/>
    <cellStyle name="Normal 6 4 6" xfId="2198" xr:uid="{00000000-0005-0000-0000-0000A0070000}"/>
    <cellStyle name="Normal 6 5" xfId="484" xr:uid="{00000000-0005-0000-0000-0000A1070000}"/>
    <cellStyle name="Normal 6 5 2" xfId="859" xr:uid="{00000000-0005-0000-0000-0000A2070000}"/>
    <cellStyle name="Normal 6 5 2 2" xfId="860" xr:uid="{00000000-0005-0000-0000-0000A3070000}"/>
    <cellStyle name="Normal 6 5 2 2 2" xfId="861" xr:uid="{00000000-0005-0000-0000-0000A4070000}"/>
    <cellStyle name="Normal 6 5 2 2 2 2" xfId="1495" xr:uid="{00000000-0005-0000-0000-0000A5070000}"/>
    <cellStyle name="Normal 6 5 2 2 2 2 2" xfId="2199" xr:uid="{00000000-0005-0000-0000-0000A6070000}"/>
    <cellStyle name="Normal 6 5 2 2 2 3" xfId="2200" xr:uid="{00000000-0005-0000-0000-0000A7070000}"/>
    <cellStyle name="Normal 6 5 2 2 3" xfId="1496" xr:uid="{00000000-0005-0000-0000-0000A8070000}"/>
    <cellStyle name="Normal 6 5 2 2 3 2" xfId="2201" xr:uid="{00000000-0005-0000-0000-0000A9070000}"/>
    <cellStyle name="Normal 6 5 2 2 4" xfId="2202" xr:uid="{00000000-0005-0000-0000-0000AA070000}"/>
    <cellStyle name="Normal 6 5 2 3" xfId="862" xr:uid="{00000000-0005-0000-0000-0000AB070000}"/>
    <cellStyle name="Normal 6 5 2 3 2" xfId="1497" xr:uid="{00000000-0005-0000-0000-0000AC070000}"/>
    <cellStyle name="Normal 6 5 2 3 2 2" xfId="2203" xr:uid="{00000000-0005-0000-0000-0000AD070000}"/>
    <cellStyle name="Normal 6 5 2 3 3" xfId="2204" xr:uid="{00000000-0005-0000-0000-0000AE070000}"/>
    <cellStyle name="Normal 6 5 2 4" xfId="1498" xr:uid="{00000000-0005-0000-0000-0000AF070000}"/>
    <cellStyle name="Normal 6 5 2 4 2" xfId="2205" xr:uid="{00000000-0005-0000-0000-0000B0070000}"/>
    <cellStyle name="Normal 6 5 2 5" xfId="2206" xr:uid="{00000000-0005-0000-0000-0000B1070000}"/>
    <cellStyle name="Normal 6 5 3" xfId="863" xr:uid="{00000000-0005-0000-0000-0000B2070000}"/>
    <cellStyle name="Normal 6 5 3 2" xfId="864" xr:uid="{00000000-0005-0000-0000-0000B3070000}"/>
    <cellStyle name="Normal 6 5 3 2 2" xfId="1499" xr:uid="{00000000-0005-0000-0000-0000B4070000}"/>
    <cellStyle name="Normal 6 5 3 2 2 2" xfId="2207" xr:uid="{00000000-0005-0000-0000-0000B5070000}"/>
    <cellStyle name="Normal 6 5 3 2 3" xfId="2208" xr:uid="{00000000-0005-0000-0000-0000B6070000}"/>
    <cellStyle name="Normal 6 5 3 3" xfId="1500" xr:uid="{00000000-0005-0000-0000-0000B7070000}"/>
    <cellStyle name="Normal 6 5 3 3 2" xfId="2209" xr:uid="{00000000-0005-0000-0000-0000B8070000}"/>
    <cellStyle name="Normal 6 5 3 4" xfId="2210" xr:uid="{00000000-0005-0000-0000-0000B9070000}"/>
    <cellStyle name="Normal 6 5 4" xfId="865" xr:uid="{00000000-0005-0000-0000-0000BA070000}"/>
    <cellStyle name="Normal 6 5 4 2" xfId="1501" xr:uid="{00000000-0005-0000-0000-0000BB070000}"/>
    <cellStyle name="Normal 6 5 4 2 2" xfId="2211" xr:uid="{00000000-0005-0000-0000-0000BC070000}"/>
    <cellStyle name="Normal 6 5 4 3" xfId="2212" xr:uid="{00000000-0005-0000-0000-0000BD070000}"/>
    <cellStyle name="Normal 6 5 5" xfId="1502" xr:uid="{00000000-0005-0000-0000-0000BE070000}"/>
    <cellStyle name="Normal 6 5 5 2" xfId="2213" xr:uid="{00000000-0005-0000-0000-0000BF070000}"/>
    <cellStyle name="Normal 6 5 6" xfId="2214" xr:uid="{00000000-0005-0000-0000-0000C0070000}"/>
    <cellStyle name="Normal 6 6" xfId="485" xr:uid="{00000000-0005-0000-0000-0000C1070000}"/>
    <cellStyle name="Normal 6 6 2" xfId="866" xr:uid="{00000000-0005-0000-0000-0000C2070000}"/>
    <cellStyle name="Normal 6 6 2 2" xfId="867" xr:uid="{00000000-0005-0000-0000-0000C3070000}"/>
    <cellStyle name="Normal 6 6 2 2 2" xfId="868" xr:uid="{00000000-0005-0000-0000-0000C4070000}"/>
    <cellStyle name="Normal 6 6 2 2 2 2" xfId="1503" xr:uid="{00000000-0005-0000-0000-0000C5070000}"/>
    <cellStyle name="Normal 6 6 2 2 2 2 2" xfId="2215" xr:uid="{00000000-0005-0000-0000-0000C6070000}"/>
    <cellStyle name="Normal 6 6 2 2 2 3" xfId="2216" xr:uid="{00000000-0005-0000-0000-0000C7070000}"/>
    <cellStyle name="Normal 6 6 2 2 3" xfId="1504" xr:uid="{00000000-0005-0000-0000-0000C8070000}"/>
    <cellStyle name="Normal 6 6 2 2 3 2" xfId="2217" xr:uid="{00000000-0005-0000-0000-0000C9070000}"/>
    <cellStyle name="Normal 6 6 2 2 4" xfId="2218" xr:uid="{00000000-0005-0000-0000-0000CA070000}"/>
    <cellStyle name="Normal 6 6 2 3" xfId="869" xr:uid="{00000000-0005-0000-0000-0000CB070000}"/>
    <cellStyle name="Normal 6 6 2 3 2" xfId="1505" xr:uid="{00000000-0005-0000-0000-0000CC070000}"/>
    <cellStyle name="Normal 6 6 2 3 2 2" xfId="2219" xr:uid="{00000000-0005-0000-0000-0000CD070000}"/>
    <cellStyle name="Normal 6 6 2 3 3" xfId="2220" xr:uid="{00000000-0005-0000-0000-0000CE070000}"/>
    <cellStyle name="Normal 6 6 2 4" xfId="1506" xr:uid="{00000000-0005-0000-0000-0000CF070000}"/>
    <cellStyle name="Normal 6 6 2 4 2" xfId="2221" xr:uid="{00000000-0005-0000-0000-0000D0070000}"/>
    <cellStyle name="Normal 6 6 2 5" xfId="2222" xr:uid="{00000000-0005-0000-0000-0000D1070000}"/>
    <cellStyle name="Normal 6 6 3" xfId="870" xr:uid="{00000000-0005-0000-0000-0000D2070000}"/>
    <cellStyle name="Normal 6 6 3 2" xfId="871" xr:uid="{00000000-0005-0000-0000-0000D3070000}"/>
    <cellStyle name="Normal 6 6 3 2 2" xfId="1507" xr:uid="{00000000-0005-0000-0000-0000D4070000}"/>
    <cellStyle name="Normal 6 6 3 2 2 2" xfId="2223" xr:uid="{00000000-0005-0000-0000-0000D5070000}"/>
    <cellStyle name="Normal 6 6 3 2 3" xfId="2224" xr:uid="{00000000-0005-0000-0000-0000D6070000}"/>
    <cellStyle name="Normal 6 6 3 3" xfId="1508" xr:uid="{00000000-0005-0000-0000-0000D7070000}"/>
    <cellStyle name="Normal 6 6 3 3 2" xfId="2225" xr:uid="{00000000-0005-0000-0000-0000D8070000}"/>
    <cellStyle name="Normal 6 6 3 4" xfId="2226" xr:uid="{00000000-0005-0000-0000-0000D9070000}"/>
    <cellStyle name="Normal 6 6 4" xfId="872" xr:uid="{00000000-0005-0000-0000-0000DA070000}"/>
    <cellStyle name="Normal 6 6 4 2" xfId="1509" xr:uid="{00000000-0005-0000-0000-0000DB070000}"/>
    <cellStyle name="Normal 6 6 4 2 2" xfId="2227" xr:uid="{00000000-0005-0000-0000-0000DC070000}"/>
    <cellStyle name="Normal 6 6 4 3" xfId="2228" xr:uid="{00000000-0005-0000-0000-0000DD070000}"/>
    <cellStyle name="Normal 6 6 5" xfId="1510" xr:uid="{00000000-0005-0000-0000-0000DE070000}"/>
    <cellStyle name="Normal 6 6 5 2" xfId="2229" xr:uid="{00000000-0005-0000-0000-0000DF070000}"/>
    <cellStyle name="Normal 6 6 6" xfId="2230" xr:uid="{00000000-0005-0000-0000-0000E0070000}"/>
    <cellStyle name="Normal 6 7" xfId="486" xr:uid="{00000000-0005-0000-0000-0000E1070000}"/>
    <cellStyle name="Normal 6 7 2" xfId="873" xr:uid="{00000000-0005-0000-0000-0000E2070000}"/>
    <cellStyle name="Normal 6 7 2 2" xfId="874" xr:uid="{00000000-0005-0000-0000-0000E3070000}"/>
    <cellStyle name="Normal 6 7 2 2 2" xfId="875" xr:uid="{00000000-0005-0000-0000-0000E4070000}"/>
    <cellStyle name="Normal 6 7 2 2 2 2" xfId="1511" xr:uid="{00000000-0005-0000-0000-0000E5070000}"/>
    <cellStyle name="Normal 6 7 2 2 2 2 2" xfId="2231" xr:uid="{00000000-0005-0000-0000-0000E6070000}"/>
    <cellStyle name="Normal 6 7 2 2 2 3" xfId="2232" xr:uid="{00000000-0005-0000-0000-0000E7070000}"/>
    <cellStyle name="Normal 6 7 2 2 3" xfId="1512" xr:uid="{00000000-0005-0000-0000-0000E8070000}"/>
    <cellStyle name="Normal 6 7 2 2 3 2" xfId="2233" xr:uid="{00000000-0005-0000-0000-0000E9070000}"/>
    <cellStyle name="Normal 6 7 2 2 4" xfId="2234" xr:uid="{00000000-0005-0000-0000-0000EA070000}"/>
    <cellStyle name="Normal 6 7 2 3" xfId="876" xr:uid="{00000000-0005-0000-0000-0000EB070000}"/>
    <cellStyle name="Normal 6 7 2 3 2" xfId="1513" xr:uid="{00000000-0005-0000-0000-0000EC070000}"/>
    <cellStyle name="Normal 6 7 2 3 2 2" xfId="2235" xr:uid="{00000000-0005-0000-0000-0000ED070000}"/>
    <cellStyle name="Normal 6 7 2 3 3" xfId="2236" xr:uid="{00000000-0005-0000-0000-0000EE070000}"/>
    <cellStyle name="Normal 6 7 2 4" xfId="1514" xr:uid="{00000000-0005-0000-0000-0000EF070000}"/>
    <cellStyle name="Normal 6 7 2 4 2" xfId="2237" xr:uid="{00000000-0005-0000-0000-0000F0070000}"/>
    <cellStyle name="Normal 6 7 2 5" xfId="2238" xr:uid="{00000000-0005-0000-0000-0000F1070000}"/>
    <cellStyle name="Normal 6 7 3" xfId="877" xr:uid="{00000000-0005-0000-0000-0000F2070000}"/>
    <cellStyle name="Normal 6 7 3 2" xfId="878" xr:uid="{00000000-0005-0000-0000-0000F3070000}"/>
    <cellStyle name="Normal 6 7 3 2 2" xfId="1515" xr:uid="{00000000-0005-0000-0000-0000F4070000}"/>
    <cellStyle name="Normal 6 7 3 2 2 2" xfId="2239" xr:uid="{00000000-0005-0000-0000-0000F5070000}"/>
    <cellStyle name="Normal 6 7 3 2 3" xfId="2240" xr:uid="{00000000-0005-0000-0000-0000F6070000}"/>
    <cellStyle name="Normal 6 7 3 3" xfId="1516" xr:uid="{00000000-0005-0000-0000-0000F7070000}"/>
    <cellStyle name="Normal 6 7 3 3 2" xfId="2241" xr:uid="{00000000-0005-0000-0000-0000F8070000}"/>
    <cellStyle name="Normal 6 7 3 4" xfId="2242" xr:uid="{00000000-0005-0000-0000-0000F9070000}"/>
    <cellStyle name="Normal 6 7 4" xfId="879" xr:uid="{00000000-0005-0000-0000-0000FA070000}"/>
    <cellStyle name="Normal 6 7 4 2" xfId="1517" xr:uid="{00000000-0005-0000-0000-0000FB070000}"/>
    <cellStyle name="Normal 6 7 4 2 2" xfId="2243" xr:uid="{00000000-0005-0000-0000-0000FC070000}"/>
    <cellStyle name="Normal 6 7 4 3" xfId="2244" xr:uid="{00000000-0005-0000-0000-0000FD070000}"/>
    <cellStyle name="Normal 6 7 5" xfId="1518" xr:uid="{00000000-0005-0000-0000-0000FE070000}"/>
    <cellStyle name="Normal 6 7 5 2" xfId="2245" xr:uid="{00000000-0005-0000-0000-0000FF070000}"/>
    <cellStyle name="Normal 6 7 6" xfId="2246" xr:uid="{00000000-0005-0000-0000-000000080000}"/>
    <cellStyle name="Normal 6 8" xfId="880" xr:uid="{00000000-0005-0000-0000-000001080000}"/>
    <cellStyle name="Normal 6 8 2" xfId="881" xr:uid="{00000000-0005-0000-0000-000002080000}"/>
    <cellStyle name="Normal 6 8 2 2" xfId="882" xr:uid="{00000000-0005-0000-0000-000003080000}"/>
    <cellStyle name="Normal 6 8 2 2 2" xfId="1519" xr:uid="{00000000-0005-0000-0000-000004080000}"/>
    <cellStyle name="Normal 6 8 2 2 2 2" xfId="2247" xr:uid="{00000000-0005-0000-0000-000005080000}"/>
    <cellStyle name="Normal 6 8 2 2 3" xfId="2248" xr:uid="{00000000-0005-0000-0000-000006080000}"/>
    <cellStyle name="Normal 6 8 2 3" xfId="1520" xr:uid="{00000000-0005-0000-0000-000007080000}"/>
    <cellStyle name="Normal 6 8 2 3 2" xfId="2249" xr:uid="{00000000-0005-0000-0000-000008080000}"/>
    <cellStyle name="Normal 6 8 2 4" xfId="2250" xr:uid="{00000000-0005-0000-0000-000009080000}"/>
    <cellStyle name="Normal 6 8 3" xfId="883" xr:uid="{00000000-0005-0000-0000-00000A080000}"/>
    <cellStyle name="Normal 6 8 3 2" xfId="1521" xr:uid="{00000000-0005-0000-0000-00000B080000}"/>
    <cellStyle name="Normal 6 8 3 2 2" xfId="2251" xr:uid="{00000000-0005-0000-0000-00000C080000}"/>
    <cellStyle name="Normal 6 8 3 3" xfId="2252" xr:uid="{00000000-0005-0000-0000-00000D080000}"/>
    <cellStyle name="Normal 6 8 4" xfId="1522" xr:uid="{00000000-0005-0000-0000-00000E080000}"/>
    <cellStyle name="Normal 6 8 4 2" xfId="2253" xr:uid="{00000000-0005-0000-0000-00000F080000}"/>
    <cellStyle name="Normal 6 8 5" xfId="2254" xr:uid="{00000000-0005-0000-0000-000010080000}"/>
    <cellStyle name="Normal 6 9" xfId="884" xr:uid="{00000000-0005-0000-0000-000011080000}"/>
    <cellStyle name="Normal 6 9 2" xfId="885" xr:uid="{00000000-0005-0000-0000-000012080000}"/>
    <cellStyle name="Normal 6 9 2 2" xfId="1523" xr:uid="{00000000-0005-0000-0000-000013080000}"/>
    <cellStyle name="Normal 6 9 2 2 2" xfId="2255" xr:uid="{00000000-0005-0000-0000-000014080000}"/>
    <cellStyle name="Normal 6 9 2 3" xfId="2256" xr:uid="{00000000-0005-0000-0000-000015080000}"/>
    <cellStyle name="Normal 6 9 3" xfId="1524" xr:uid="{00000000-0005-0000-0000-000016080000}"/>
    <cellStyle name="Normal 6 9 3 2" xfId="2257" xr:uid="{00000000-0005-0000-0000-000017080000}"/>
    <cellStyle name="Normal 6 9 4" xfId="2258" xr:uid="{00000000-0005-0000-0000-000018080000}"/>
    <cellStyle name="Normal 60" xfId="592" xr:uid="{00000000-0005-0000-0000-000019080000}"/>
    <cellStyle name="Normal 60 2" xfId="1043" xr:uid="{00000000-0005-0000-0000-00001A080000}"/>
    <cellStyle name="Normal 60 2 2" xfId="1526" xr:uid="{00000000-0005-0000-0000-00001B080000}"/>
    <cellStyle name="Normal 60 3" xfId="1525" xr:uid="{00000000-0005-0000-0000-00001C080000}"/>
    <cellStyle name="Normal 60 4" xfId="2630" xr:uid="{00000000-0005-0000-0000-00001D080000}"/>
    <cellStyle name="Normal 61" xfId="593" xr:uid="{00000000-0005-0000-0000-00001E080000}"/>
    <cellStyle name="Normal 61 2" xfId="1044" xr:uid="{00000000-0005-0000-0000-00001F080000}"/>
    <cellStyle name="Normal 61 2 2" xfId="1137" xr:uid="{00000000-0005-0000-0000-000020080000}"/>
    <cellStyle name="Normal 61 2 2 2" xfId="1527" xr:uid="{00000000-0005-0000-0000-000021080000}"/>
    <cellStyle name="Normal 61 2 2 2 2" xfId="2259" xr:uid="{00000000-0005-0000-0000-000022080000}"/>
    <cellStyle name="Normal 61 2 2 3" xfId="1528" xr:uid="{00000000-0005-0000-0000-000023080000}"/>
    <cellStyle name="Normal 61 2 2 3 2" xfId="2260" xr:uid="{00000000-0005-0000-0000-000024080000}"/>
    <cellStyle name="Normal 61 2 2 4" xfId="2261" xr:uid="{00000000-0005-0000-0000-000025080000}"/>
    <cellStyle name="Normal 61 2 3" xfId="1529" xr:uid="{00000000-0005-0000-0000-000026080000}"/>
    <cellStyle name="Normal 61 2 3 2" xfId="2262" xr:uid="{00000000-0005-0000-0000-000027080000}"/>
    <cellStyle name="Normal 61 2 4" xfId="2263" xr:uid="{00000000-0005-0000-0000-000028080000}"/>
    <cellStyle name="Normal 61 3" xfId="2264" xr:uid="{00000000-0005-0000-0000-000029080000}"/>
    <cellStyle name="Normal 61 4" xfId="2631" xr:uid="{00000000-0005-0000-0000-00002A080000}"/>
    <cellStyle name="Normal 62" xfId="594" xr:uid="{00000000-0005-0000-0000-00002B080000}"/>
    <cellStyle name="Normal 62 2" xfId="1045" xr:uid="{00000000-0005-0000-0000-00002C080000}"/>
    <cellStyle name="Normal 62 2 2" xfId="2265" xr:uid="{00000000-0005-0000-0000-00002D080000}"/>
    <cellStyle name="Normal 62 3" xfId="1530" xr:uid="{00000000-0005-0000-0000-00002E080000}"/>
    <cellStyle name="Normal 62 4" xfId="2632" xr:uid="{00000000-0005-0000-0000-00002F080000}"/>
    <cellStyle name="Normal 63" xfId="595" xr:uid="{00000000-0005-0000-0000-000030080000}"/>
    <cellStyle name="Normal 63 2" xfId="1046" xr:uid="{00000000-0005-0000-0000-000031080000}"/>
    <cellStyle name="Normal 63 3" xfId="1531" xr:uid="{00000000-0005-0000-0000-000032080000}"/>
    <cellStyle name="Normal 63 4" xfId="2633" xr:uid="{00000000-0005-0000-0000-000033080000}"/>
    <cellStyle name="Normal 64" xfId="599" xr:uid="{00000000-0005-0000-0000-000034080000}"/>
    <cellStyle name="Normal 64 2" xfId="1047" xr:uid="{00000000-0005-0000-0000-000035080000}"/>
    <cellStyle name="Normal 65" xfId="596" xr:uid="{00000000-0005-0000-0000-000036080000}"/>
    <cellStyle name="Normal 65 2" xfId="1048" xr:uid="{00000000-0005-0000-0000-000037080000}"/>
    <cellStyle name="Normal 66" xfId="605" xr:uid="{00000000-0005-0000-0000-000038080000}"/>
    <cellStyle name="Normal 66 2" xfId="2515" xr:uid="{00000000-0005-0000-0000-000039080000}"/>
    <cellStyle name="Normal 67" xfId="606" xr:uid="{00000000-0005-0000-0000-00003A080000}"/>
    <cellStyle name="Normal 67 2" xfId="2516" xr:uid="{00000000-0005-0000-0000-00003B080000}"/>
    <cellStyle name="Normal 68" xfId="607" xr:uid="{00000000-0005-0000-0000-00003C080000}"/>
    <cellStyle name="Normal 68 2" xfId="2517" xr:uid="{00000000-0005-0000-0000-00003D080000}"/>
    <cellStyle name="Normal 69" xfId="608" xr:uid="{00000000-0005-0000-0000-00003E080000}"/>
    <cellStyle name="Normal 69 2" xfId="2518" xr:uid="{00000000-0005-0000-0000-00003F080000}"/>
    <cellStyle name="Normal 7" xfId="487" xr:uid="{00000000-0005-0000-0000-000040080000}"/>
    <cellStyle name="Normal 7 10" xfId="2604" xr:uid="{00000000-0005-0000-0000-000041080000}"/>
    <cellStyle name="Normal 7 2" xfId="488" xr:uid="{00000000-0005-0000-0000-000042080000}"/>
    <cellStyle name="Normal 7 2 2" xfId="489" xr:uid="{00000000-0005-0000-0000-000043080000}"/>
    <cellStyle name="Normal 7 3" xfId="490" xr:uid="{00000000-0005-0000-0000-000044080000}"/>
    <cellStyle name="Normal 7 3 2" xfId="491" xr:uid="{00000000-0005-0000-0000-000045080000}"/>
    <cellStyle name="Normal 7 3 2 2" xfId="2266" xr:uid="{00000000-0005-0000-0000-000046080000}"/>
    <cellStyle name="Normal 7 3 3" xfId="1532" xr:uid="{00000000-0005-0000-0000-000047080000}"/>
    <cellStyle name="Normal 7 4" xfId="492" xr:uid="{00000000-0005-0000-0000-000048080000}"/>
    <cellStyle name="Normal 7 4 2" xfId="493" xr:uid="{00000000-0005-0000-0000-000049080000}"/>
    <cellStyle name="Normal 7 5" xfId="494" xr:uid="{00000000-0005-0000-0000-00004A080000}"/>
    <cellStyle name="Normal 7 6" xfId="495" xr:uid="{00000000-0005-0000-0000-00004B080000}"/>
    <cellStyle name="Normal 7 7" xfId="496" xr:uid="{00000000-0005-0000-0000-00004C080000}"/>
    <cellStyle name="Normal 7 8" xfId="497" xr:uid="{00000000-0005-0000-0000-00004D080000}"/>
    <cellStyle name="Normal 7 9" xfId="886" xr:uid="{00000000-0005-0000-0000-00004E080000}"/>
    <cellStyle name="Normal 70" xfId="609" xr:uid="{00000000-0005-0000-0000-00004F080000}"/>
    <cellStyle name="Normal 70 2" xfId="2519" xr:uid="{00000000-0005-0000-0000-000050080000}"/>
    <cellStyle name="Normal 71" xfId="610" xr:uid="{00000000-0005-0000-0000-000051080000}"/>
    <cellStyle name="Normal 71 2" xfId="2520" xr:uid="{00000000-0005-0000-0000-000052080000}"/>
    <cellStyle name="Normal 72" xfId="611" xr:uid="{00000000-0005-0000-0000-000053080000}"/>
    <cellStyle name="Normal 72 2" xfId="2521" xr:uid="{00000000-0005-0000-0000-000054080000}"/>
    <cellStyle name="Normal 73" xfId="612" xr:uid="{00000000-0005-0000-0000-000055080000}"/>
    <cellStyle name="Normal 74" xfId="613" xr:uid="{00000000-0005-0000-0000-000056080000}"/>
    <cellStyle name="Normal 75" xfId="614" xr:uid="{00000000-0005-0000-0000-000057080000}"/>
    <cellStyle name="Normal 76" xfId="615" xr:uid="{00000000-0005-0000-0000-000058080000}"/>
    <cellStyle name="Normal 77" xfId="616" xr:uid="{00000000-0005-0000-0000-000059080000}"/>
    <cellStyle name="Normal 78" xfId="617" xr:uid="{00000000-0005-0000-0000-00005A080000}"/>
    <cellStyle name="Normal 79" xfId="618" xr:uid="{00000000-0005-0000-0000-00005B080000}"/>
    <cellStyle name="Normal 8" xfId="498" xr:uid="{00000000-0005-0000-0000-00005C080000}"/>
    <cellStyle name="Normal 8 2" xfId="499" xr:uid="{00000000-0005-0000-0000-00005D080000}"/>
    <cellStyle name="Normal 8 2 2" xfId="500" xr:uid="{00000000-0005-0000-0000-00005E080000}"/>
    <cellStyle name="Normal 8 3" xfId="501" xr:uid="{00000000-0005-0000-0000-00005F080000}"/>
    <cellStyle name="Normal 8 3 2" xfId="502" xr:uid="{00000000-0005-0000-0000-000060080000}"/>
    <cellStyle name="Normal 8 3 2 2" xfId="1533" xr:uid="{00000000-0005-0000-0000-000061080000}"/>
    <cellStyle name="Normal 8 3 3" xfId="887" xr:uid="{00000000-0005-0000-0000-000062080000}"/>
    <cellStyle name="Normal 8 4" xfId="503" xr:uid="{00000000-0005-0000-0000-000063080000}"/>
    <cellStyle name="Normal 8 4 2" xfId="1534" xr:uid="{00000000-0005-0000-0000-000064080000}"/>
    <cellStyle name="Normal 8 5" xfId="504" xr:uid="{00000000-0005-0000-0000-000065080000}"/>
    <cellStyle name="Normal 8 6" xfId="505" xr:uid="{00000000-0005-0000-0000-000066080000}"/>
    <cellStyle name="Normal 8 7" xfId="506" xr:uid="{00000000-0005-0000-0000-000067080000}"/>
    <cellStyle name="Normal 80" xfId="619" xr:uid="{00000000-0005-0000-0000-000068080000}"/>
    <cellStyle name="Normal 81" xfId="620" xr:uid="{00000000-0005-0000-0000-000069080000}"/>
    <cellStyle name="Normal 82" xfId="621" xr:uid="{00000000-0005-0000-0000-00006A080000}"/>
    <cellStyle name="Normal 83" xfId="623" xr:uid="{00000000-0005-0000-0000-00006B080000}"/>
    <cellStyle name="Normal 83 2" xfId="1049" xr:uid="{00000000-0005-0000-0000-00006C080000}"/>
    <cellStyle name="Normal 84" xfId="624" xr:uid="{00000000-0005-0000-0000-00006D080000}"/>
    <cellStyle name="Normal 85" xfId="625" xr:uid="{00000000-0005-0000-0000-00006E080000}"/>
    <cellStyle name="Normal 85 2" xfId="1050" xr:uid="{00000000-0005-0000-0000-00006F080000}"/>
    <cellStyle name="Normal 85 3" xfId="1061" xr:uid="{00000000-0005-0000-0000-000070080000}"/>
    <cellStyle name="Normal 86" xfId="626" xr:uid="{00000000-0005-0000-0000-000071080000}"/>
    <cellStyle name="Normal 86 2" xfId="1051" xr:uid="{00000000-0005-0000-0000-000072080000}"/>
    <cellStyle name="Normal 86 3" xfId="1062" xr:uid="{00000000-0005-0000-0000-000073080000}"/>
    <cellStyle name="Normal 87" xfId="627" xr:uid="{00000000-0005-0000-0000-000074080000}"/>
    <cellStyle name="Normal 87 2" xfId="888" xr:uid="{00000000-0005-0000-0000-000075080000}"/>
    <cellStyle name="Normal 87 3" xfId="1052" xr:uid="{00000000-0005-0000-0000-000076080000}"/>
    <cellStyle name="Normal 88" xfId="889" xr:uid="{00000000-0005-0000-0000-000077080000}"/>
    <cellStyle name="Normal 89" xfId="890" xr:uid="{00000000-0005-0000-0000-000078080000}"/>
    <cellStyle name="Normal 9" xfId="507" xr:uid="{00000000-0005-0000-0000-000079080000}"/>
    <cellStyle name="Normal 9 2" xfId="508" xr:uid="{00000000-0005-0000-0000-00007A080000}"/>
    <cellStyle name="Normal 9 2 2" xfId="509" xr:uid="{00000000-0005-0000-0000-00007B080000}"/>
    <cellStyle name="Normal 9 2 2 2" xfId="891" xr:uid="{00000000-0005-0000-0000-00007C080000}"/>
    <cellStyle name="Normal 9 2 2 2 2" xfId="892" xr:uid="{00000000-0005-0000-0000-00007D080000}"/>
    <cellStyle name="Normal 9 2 2 2 2 2" xfId="1535" xr:uid="{00000000-0005-0000-0000-00007E080000}"/>
    <cellStyle name="Normal 9 2 2 2 2 2 2" xfId="2267" xr:uid="{00000000-0005-0000-0000-00007F080000}"/>
    <cellStyle name="Normal 9 2 2 2 2 3" xfId="2268" xr:uid="{00000000-0005-0000-0000-000080080000}"/>
    <cellStyle name="Normal 9 2 2 2 3" xfId="1536" xr:uid="{00000000-0005-0000-0000-000081080000}"/>
    <cellStyle name="Normal 9 2 2 2 3 2" xfId="2269" xr:uid="{00000000-0005-0000-0000-000082080000}"/>
    <cellStyle name="Normal 9 2 2 2 4" xfId="2270" xr:uid="{00000000-0005-0000-0000-000083080000}"/>
    <cellStyle name="Normal 9 2 2 3" xfId="893" xr:uid="{00000000-0005-0000-0000-000084080000}"/>
    <cellStyle name="Normal 9 2 2 3 2" xfId="1537" xr:uid="{00000000-0005-0000-0000-000085080000}"/>
    <cellStyle name="Normal 9 2 2 3 2 2" xfId="2271" xr:uid="{00000000-0005-0000-0000-000086080000}"/>
    <cellStyle name="Normal 9 2 2 3 3" xfId="2272" xr:uid="{00000000-0005-0000-0000-000087080000}"/>
    <cellStyle name="Normal 9 2 2 4" xfId="1538" xr:uid="{00000000-0005-0000-0000-000088080000}"/>
    <cellStyle name="Normal 9 2 2 4 2" xfId="2273" xr:uid="{00000000-0005-0000-0000-000089080000}"/>
    <cellStyle name="Normal 9 2 2 5" xfId="2274" xr:uid="{00000000-0005-0000-0000-00008A080000}"/>
    <cellStyle name="Normal 9 2 3" xfId="894" xr:uid="{00000000-0005-0000-0000-00008B080000}"/>
    <cellStyle name="Normal 9 2 3 2" xfId="895" xr:uid="{00000000-0005-0000-0000-00008C080000}"/>
    <cellStyle name="Normal 9 2 3 2 2" xfId="1539" xr:uid="{00000000-0005-0000-0000-00008D080000}"/>
    <cellStyle name="Normal 9 2 3 2 2 2" xfId="2275" xr:uid="{00000000-0005-0000-0000-00008E080000}"/>
    <cellStyle name="Normal 9 2 3 2 3" xfId="2276" xr:uid="{00000000-0005-0000-0000-00008F080000}"/>
    <cellStyle name="Normal 9 2 3 3" xfId="1540" xr:uid="{00000000-0005-0000-0000-000090080000}"/>
    <cellStyle name="Normal 9 2 3 3 2" xfId="2277" xr:uid="{00000000-0005-0000-0000-000091080000}"/>
    <cellStyle name="Normal 9 2 3 4" xfId="2278" xr:uid="{00000000-0005-0000-0000-000092080000}"/>
    <cellStyle name="Normal 9 2 4" xfId="896" xr:uid="{00000000-0005-0000-0000-000093080000}"/>
    <cellStyle name="Normal 9 2 4 2" xfId="1541" xr:uid="{00000000-0005-0000-0000-000094080000}"/>
    <cellStyle name="Normal 9 2 4 2 2" xfId="2279" xr:uid="{00000000-0005-0000-0000-000095080000}"/>
    <cellStyle name="Normal 9 2 4 3" xfId="2280" xr:uid="{00000000-0005-0000-0000-000096080000}"/>
    <cellStyle name="Normal 9 2 5" xfId="1542" xr:uid="{00000000-0005-0000-0000-000097080000}"/>
    <cellStyle name="Normal 9 2 5 2" xfId="2281" xr:uid="{00000000-0005-0000-0000-000098080000}"/>
    <cellStyle name="Normal 9 2 6" xfId="2282" xr:uid="{00000000-0005-0000-0000-000099080000}"/>
    <cellStyle name="Normal 9 3" xfId="510" xr:uid="{00000000-0005-0000-0000-00009A080000}"/>
    <cellStyle name="Normal 9 3 2" xfId="511" xr:uid="{00000000-0005-0000-0000-00009B080000}"/>
    <cellStyle name="Normal 9 3 2 2" xfId="897" xr:uid="{00000000-0005-0000-0000-00009C080000}"/>
    <cellStyle name="Normal 9 3 2 2 2" xfId="1543" xr:uid="{00000000-0005-0000-0000-00009D080000}"/>
    <cellStyle name="Normal 9 3 2 2 2 2" xfId="2283" xr:uid="{00000000-0005-0000-0000-00009E080000}"/>
    <cellStyle name="Normal 9 3 2 2 3" xfId="2284" xr:uid="{00000000-0005-0000-0000-00009F080000}"/>
    <cellStyle name="Normal 9 3 2 3" xfId="1544" xr:uid="{00000000-0005-0000-0000-0000A0080000}"/>
    <cellStyle name="Normal 9 3 2 3 2" xfId="2285" xr:uid="{00000000-0005-0000-0000-0000A1080000}"/>
    <cellStyle name="Normal 9 3 2 4" xfId="2286" xr:uid="{00000000-0005-0000-0000-0000A2080000}"/>
    <cellStyle name="Normal 9 3 3" xfId="898" xr:uid="{00000000-0005-0000-0000-0000A3080000}"/>
    <cellStyle name="Normal 9 3 3 2" xfId="1545" xr:uid="{00000000-0005-0000-0000-0000A4080000}"/>
    <cellStyle name="Normal 9 3 3 2 2" xfId="2287" xr:uid="{00000000-0005-0000-0000-0000A5080000}"/>
    <cellStyle name="Normal 9 3 3 3" xfId="2288" xr:uid="{00000000-0005-0000-0000-0000A6080000}"/>
    <cellStyle name="Normal 9 3 4" xfId="1546" xr:uid="{00000000-0005-0000-0000-0000A7080000}"/>
    <cellStyle name="Normal 9 3 4 2" xfId="2289" xr:uid="{00000000-0005-0000-0000-0000A8080000}"/>
    <cellStyle name="Normal 9 3 5" xfId="2290" xr:uid="{00000000-0005-0000-0000-0000A9080000}"/>
    <cellStyle name="Normal 9 4" xfId="512" xr:uid="{00000000-0005-0000-0000-0000AA080000}"/>
    <cellStyle name="Normal 9 4 2" xfId="899" xr:uid="{00000000-0005-0000-0000-0000AB080000}"/>
    <cellStyle name="Normal 9 4 2 2" xfId="1547" xr:uid="{00000000-0005-0000-0000-0000AC080000}"/>
    <cellStyle name="Normal 9 4 2 2 2" xfId="2291" xr:uid="{00000000-0005-0000-0000-0000AD080000}"/>
    <cellStyle name="Normal 9 4 2 3" xfId="2292" xr:uid="{00000000-0005-0000-0000-0000AE080000}"/>
    <cellStyle name="Normal 9 4 3" xfId="1548" xr:uid="{00000000-0005-0000-0000-0000AF080000}"/>
    <cellStyle name="Normal 9 4 3 2" xfId="2293" xr:uid="{00000000-0005-0000-0000-0000B0080000}"/>
    <cellStyle name="Normal 9 4 4" xfId="2294" xr:uid="{00000000-0005-0000-0000-0000B1080000}"/>
    <cellStyle name="Normal 9 5" xfId="513" xr:uid="{00000000-0005-0000-0000-0000B2080000}"/>
    <cellStyle name="Normal 9 5 2" xfId="1550" xr:uid="{00000000-0005-0000-0000-0000B3080000}"/>
    <cellStyle name="Normal 9 5 2 2" xfId="2295" xr:uid="{00000000-0005-0000-0000-0000B4080000}"/>
    <cellStyle name="Normal 9 5 3" xfId="1549" xr:uid="{00000000-0005-0000-0000-0000B5080000}"/>
    <cellStyle name="Normal 9 6" xfId="514" xr:uid="{00000000-0005-0000-0000-0000B6080000}"/>
    <cellStyle name="Normal 9 6 2" xfId="1551" xr:uid="{00000000-0005-0000-0000-0000B7080000}"/>
    <cellStyle name="Normal 9 7" xfId="515" xr:uid="{00000000-0005-0000-0000-0000B8080000}"/>
    <cellStyle name="Normal 9 7 2" xfId="2296" xr:uid="{00000000-0005-0000-0000-0000B9080000}"/>
    <cellStyle name="Normal 90" xfId="900" xr:uid="{00000000-0005-0000-0000-0000BA080000}"/>
    <cellStyle name="Normal 91" xfId="901" xr:uid="{00000000-0005-0000-0000-0000BB080000}"/>
    <cellStyle name="Normal 92" xfId="902" xr:uid="{00000000-0005-0000-0000-0000BC080000}"/>
    <cellStyle name="Normal 93" xfId="903" xr:uid="{00000000-0005-0000-0000-0000BD080000}"/>
    <cellStyle name="Normal 94" xfId="904" xr:uid="{00000000-0005-0000-0000-0000BE080000}"/>
    <cellStyle name="Normal 95" xfId="905" xr:uid="{00000000-0005-0000-0000-0000BF080000}"/>
    <cellStyle name="Normal 96" xfId="906" xr:uid="{00000000-0005-0000-0000-0000C0080000}"/>
    <cellStyle name="Normal 97" xfId="907" xr:uid="{00000000-0005-0000-0000-0000C1080000}"/>
    <cellStyle name="Normal 97 2" xfId="1053" xr:uid="{00000000-0005-0000-0000-0000C2080000}"/>
    <cellStyle name="Normal 98" xfId="908" xr:uid="{00000000-0005-0000-0000-0000C3080000}"/>
    <cellStyle name="Normal 99" xfId="909" xr:uid="{00000000-0005-0000-0000-0000C4080000}"/>
    <cellStyle name="Normal_IPCviejo" xfId="1057" xr:uid="{00000000-0005-0000-0000-0000C5080000}"/>
    <cellStyle name="Notas" xfId="518" builtinId="10" customBuiltin="1"/>
    <cellStyle name="Notas 2" xfId="516" xr:uid="{00000000-0005-0000-0000-0000C7080000}"/>
    <cellStyle name="Notas 2 2" xfId="517" xr:uid="{00000000-0005-0000-0000-0000C8080000}"/>
    <cellStyle name="Notas 2 2 2" xfId="2535" xr:uid="{00000000-0005-0000-0000-0000C9080000}"/>
    <cellStyle name="Notas 2 3" xfId="2524" xr:uid="{00000000-0005-0000-0000-0000CA080000}"/>
    <cellStyle name="Notas 2 4" xfId="2621" xr:uid="{00000000-0005-0000-0000-0000CB080000}"/>
    <cellStyle name="Notas 3" xfId="2622" xr:uid="{00000000-0005-0000-0000-0000CC080000}"/>
    <cellStyle name="Note 2" xfId="519" xr:uid="{00000000-0005-0000-0000-0000CD080000}"/>
    <cellStyle name="Note 2 2" xfId="2536" xr:uid="{00000000-0005-0000-0000-0000CE080000}"/>
    <cellStyle name="Note 3" xfId="2529" xr:uid="{00000000-0005-0000-0000-0000CF080000}"/>
    <cellStyle name="Output" xfId="1106" xr:uid="{00000000-0005-0000-0000-0000D0080000}"/>
    <cellStyle name="Output 2" xfId="520" xr:uid="{00000000-0005-0000-0000-0000D1080000}"/>
    <cellStyle name="Output 2 2" xfId="2537" xr:uid="{00000000-0005-0000-0000-0000D2080000}"/>
    <cellStyle name="Output 3" xfId="2530" xr:uid="{00000000-0005-0000-0000-0000D3080000}"/>
    <cellStyle name="Percent 2" xfId="2594" xr:uid="{00000000-0005-0000-0000-0000D4080000}"/>
    <cellStyle name="Percent 2 2" xfId="2671" xr:uid="{00000000-0005-0000-0000-0000D5080000}"/>
    <cellStyle name="Percent 2 2 2" xfId="2672" xr:uid="{00000000-0005-0000-0000-0000D6080000}"/>
    <cellStyle name="Percent 3" xfId="2673" xr:uid="{00000000-0005-0000-0000-0000D7080000}"/>
    <cellStyle name="Porcentaje" xfId="521" builtinId="5"/>
    <cellStyle name="Porcentaje 10" xfId="2485" xr:uid="{00000000-0005-0000-0000-0000D9080000}"/>
    <cellStyle name="Porcentaje 11" xfId="2487" xr:uid="{00000000-0005-0000-0000-0000DA080000}"/>
    <cellStyle name="Porcentaje 12" xfId="2545" xr:uid="{00000000-0005-0000-0000-0000DB080000}"/>
    <cellStyle name="Porcentaje 12 2" xfId="2564" xr:uid="{00000000-0005-0000-0000-0000DC080000}"/>
    <cellStyle name="Porcentaje 12 3" xfId="2649" xr:uid="{00000000-0005-0000-0000-0000DD080000}"/>
    <cellStyle name="Porcentaje 13" xfId="2550" xr:uid="{00000000-0005-0000-0000-0000DE080000}"/>
    <cellStyle name="Porcentaje 13 2" xfId="2573" xr:uid="{00000000-0005-0000-0000-0000DF080000}"/>
    <cellStyle name="Porcentaje 14" xfId="2577" xr:uid="{00000000-0005-0000-0000-0000E0080000}"/>
    <cellStyle name="Porcentaje 15" xfId="2582" xr:uid="{00000000-0005-0000-0000-0000E1080000}"/>
    <cellStyle name="Porcentaje 16" xfId="2593" xr:uid="{00000000-0005-0000-0000-0000E2080000}"/>
    <cellStyle name="Porcentaje 16 2" xfId="2656" xr:uid="{00000000-0005-0000-0000-0000E3080000}"/>
    <cellStyle name="Porcentaje 2" xfId="522" xr:uid="{00000000-0005-0000-0000-0000E4080000}"/>
    <cellStyle name="Porcentaje 3" xfId="910" xr:uid="{00000000-0005-0000-0000-0000E5080000}"/>
    <cellStyle name="Porcentaje 3 2" xfId="1054" xr:uid="{00000000-0005-0000-0000-0000E6080000}"/>
    <cellStyle name="Porcentaje 3 2 2" xfId="2297" xr:uid="{00000000-0005-0000-0000-0000E7080000}"/>
    <cellStyle name="Porcentaje 3 3" xfId="1552" xr:uid="{00000000-0005-0000-0000-0000E8080000}"/>
    <cellStyle name="Porcentaje 4" xfId="911" xr:uid="{00000000-0005-0000-0000-0000E9080000}"/>
    <cellStyle name="Porcentaje 4 2" xfId="1055" xr:uid="{00000000-0005-0000-0000-0000EA080000}"/>
    <cellStyle name="Porcentaje 4 2 2" xfId="2298" xr:uid="{00000000-0005-0000-0000-0000EB080000}"/>
    <cellStyle name="Porcentaje 4 3" xfId="1553" xr:uid="{00000000-0005-0000-0000-0000EC080000}"/>
    <cellStyle name="Porcentaje 5" xfId="1056" xr:uid="{00000000-0005-0000-0000-0000ED080000}"/>
    <cellStyle name="Porcentaje 5 2" xfId="1554" xr:uid="{00000000-0005-0000-0000-0000EE080000}"/>
    <cellStyle name="Porcentaje 6" xfId="1060" xr:uid="{00000000-0005-0000-0000-0000EF080000}"/>
    <cellStyle name="Porcentaje 6 2" xfId="1067" xr:uid="{00000000-0005-0000-0000-0000F0080000}"/>
    <cellStyle name="Porcentaje 7" xfId="1076" xr:uid="{00000000-0005-0000-0000-0000F1080000}"/>
    <cellStyle name="Porcentaje 7 2" xfId="1082" xr:uid="{00000000-0005-0000-0000-0000F2080000}"/>
    <cellStyle name="Porcentaje 7 3" xfId="2489" xr:uid="{00000000-0005-0000-0000-0000F3080000}"/>
    <cellStyle name="Porcentaje 8" xfId="1096" xr:uid="{00000000-0005-0000-0000-0000F4080000}"/>
    <cellStyle name="Porcentaje 8 2" xfId="2477" xr:uid="{00000000-0005-0000-0000-0000F5080000}"/>
    <cellStyle name="Porcentaje 9" xfId="1079" xr:uid="{00000000-0005-0000-0000-0000F6080000}"/>
    <cellStyle name="Porcentaje 9 2" xfId="2468" xr:uid="{00000000-0005-0000-0000-0000F7080000}"/>
    <cellStyle name="Porcentual 10" xfId="912" xr:uid="{00000000-0005-0000-0000-0000F8080000}"/>
    <cellStyle name="Porcentual 10 2" xfId="913" xr:uid="{00000000-0005-0000-0000-0000F9080000}"/>
    <cellStyle name="Porcentual 10 2 2" xfId="2299" xr:uid="{00000000-0005-0000-0000-0000FA080000}"/>
    <cellStyle name="Porcentual 10 3" xfId="2300" xr:uid="{00000000-0005-0000-0000-0000FB080000}"/>
    <cellStyle name="Porcentual 11" xfId="914" xr:uid="{00000000-0005-0000-0000-0000FC080000}"/>
    <cellStyle name="Porcentual 11 2" xfId="2301" xr:uid="{00000000-0005-0000-0000-0000FD080000}"/>
    <cellStyle name="Porcentual 2" xfId="523" xr:uid="{00000000-0005-0000-0000-0000FE080000}"/>
    <cellStyle name="Porcentual 2 2" xfId="524" xr:uid="{00000000-0005-0000-0000-0000FF080000}"/>
    <cellStyle name="Porcentual 2 2 2" xfId="915" xr:uid="{00000000-0005-0000-0000-000000090000}"/>
    <cellStyle name="Porcentual 2 2 2 2" xfId="916" xr:uid="{00000000-0005-0000-0000-000001090000}"/>
    <cellStyle name="Porcentual 2 3" xfId="525" xr:uid="{00000000-0005-0000-0000-000002090000}"/>
    <cellStyle name="Porcentual 2 3 2" xfId="917" xr:uid="{00000000-0005-0000-0000-000003090000}"/>
    <cellStyle name="Porcentual 2 3 2 2" xfId="2302" xr:uid="{00000000-0005-0000-0000-000004090000}"/>
    <cellStyle name="Porcentual 2 3 3" xfId="1555" xr:uid="{00000000-0005-0000-0000-000005090000}"/>
    <cellStyle name="Porcentual 2 4" xfId="526" xr:uid="{00000000-0005-0000-0000-000006090000}"/>
    <cellStyle name="Porcentual 2 4 2" xfId="2303" xr:uid="{00000000-0005-0000-0000-000007090000}"/>
    <cellStyle name="Porcentual 2 5" xfId="918" xr:uid="{00000000-0005-0000-0000-000008090000}"/>
    <cellStyle name="Porcentual 2 5 2" xfId="2304" xr:uid="{00000000-0005-0000-0000-000009090000}"/>
    <cellStyle name="Porcentual 2 6" xfId="919" xr:uid="{00000000-0005-0000-0000-00000A090000}"/>
    <cellStyle name="Porcentual 2 6 2" xfId="2305" xr:uid="{00000000-0005-0000-0000-00000B090000}"/>
    <cellStyle name="Porcentual 3" xfId="527" xr:uid="{00000000-0005-0000-0000-00000C090000}"/>
    <cellStyle name="Porcentual 3 2" xfId="920" xr:uid="{00000000-0005-0000-0000-00000D090000}"/>
    <cellStyle name="Porcentual 3 2 2" xfId="1556" xr:uid="{00000000-0005-0000-0000-00000E090000}"/>
    <cellStyle name="Porcentual 3 3" xfId="921" xr:uid="{00000000-0005-0000-0000-00000F090000}"/>
    <cellStyle name="Porcentual 3 3 2" xfId="2306" xr:uid="{00000000-0005-0000-0000-000010090000}"/>
    <cellStyle name="Porcentual 3 4" xfId="922" xr:uid="{00000000-0005-0000-0000-000011090000}"/>
    <cellStyle name="Porcentual 3 4 2" xfId="2307" xr:uid="{00000000-0005-0000-0000-000012090000}"/>
    <cellStyle name="Porcentual 3 5" xfId="923" xr:uid="{00000000-0005-0000-0000-000013090000}"/>
    <cellStyle name="Porcentual 3 5 2" xfId="2308" xr:uid="{00000000-0005-0000-0000-000014090000}"/>
    <cellStyle name="Porcentual 3 6" xfId="924" xr:uid="{00000000-0005-0000-0000-000015090000}"/>
    <cellStyle name="Porcentual 3 6 2" xfId="2309" xr:uid="{00000000-0005-0000-0000-000016090000}"/>
    <cellStyle name="Porcentual 3 7" xfId="925" xr:uid="{00000000-0005-0000-0000-000017090000}"/>
    <cellStyle name="Porcentual 3 7 2" xfId="2310" xr:uid="{00000000-0005-0000-0000-000018090000}"/>
    <cellStyle name="Porcentual 4" xfId="926" xr:uid="{00000000-0005-0000-0000-000019090000}"/>
    <cellStyle name="Porcentual 4 2" xfId="927" xr:uid="{00000000-0005-0000-0000-00001A090000}"/>
    <cellStyle name="Porcentual 4 2 2" xfId="2311" xr:uid="{00000000-0005-0000-0000-00001B090000}"/>
    <cellStyle name="Porcentual 4 3" xfId="928" xr:uid="{00000000-0005-0000-0000-00001C090000}"/>
    <cellStyle name="Porcentual 4 3 2" xfId="2312" xr:uid="{00000000-0005-0000-0000-00001D090000}"/>
    <cellStyle name="Porcentual 4 4" xfId="929" xr:uid="{00000000-0005-0000-0000-00001E090000}"/>
    <cellStyle name="Porcentual 4 4 2" xfId="2313" xr:uid="{00000000-0005-0000-0000-00001F090000}"/>
    <cellStyle name="Porcentual 4 5" xfId="930" xr:uid="{00000000-0005-0000-0000-000020090000}"/>
    <cellStyle name="Porcentual 4 5 2" xfId="2314" xr:uid="{00000000-0005-0000-0000-000021090000}"/>
    <cellStyle name="Porcentual 4 6" xfId="931" xr:uid="{00000000-0005-0000-0000-000022090000}"/>
    <cellStyle name="Porcentual 4 6 2" xfId="2315" xr:uid="{00000000-0005-0000-0000-000023090000}"/>
    <cellStyle name="Porcentual 4 7" xfId="932" xr:uid="{00000000-0005-0000-0000-000024090000}"/>
    <cellStyle name="Porcentual 4 7 2" xfId="2316" xr:uid="{00000000-0005-0000-0000-000025090000}"/>
    <cellStyle name="Porcentual 4 8" xfId="933" xr:uid="{00000000-0005-0000-0000-000026090000}"/>
    <cellStyle name="Porcentual 4 8 2" xfId="2317" xr:uid="{00000000-0005-0000-0000-000027090000}"/>
    <cellStyle name="Porcentual 4 9" xfId="2318" xr:uid="{00000000-0005-0000-0000-000028090000}"/>
    <cellStyle name="Porcentual 5" xfId="934" xr:uid="{00000000-0005-0000-0000-000029090000}"/>
    <cellStyle name="Porcentual 5 10" xfId="935" xr:uid="{00000000-0005-0000-0000-00002A090000}"/>
    <cellStyle name="Porcentual 5 10 2" xfId="1557" xr:uid="{00000000-0005-0000-0000-00002B090000}"/>
    <cellStyle name="Porcentual 5 10 2 2" xfId="2319" xr:uid="{00000000-0005-0000-0000-00002C090000}"/>
    <cellStyle name="Porcentual 5 10 3" xfId="2320" xr:uid="{00000000-0005-0000-0000-00002D090000}"/>
    <cellStyle name="Porcentual 5 11" xfId="936" xr:uid="{00000000-0005-0000-0000-00002E090000}"/>
    <cellStyle name="Porcentual 5 11 2" xfId="2321" xr:uid="{00000000-0005-0000-0000-00002F090000}"/>
    <cellStyle name="Porcentual 5 12" xfId="937" xr:uid="{00000000-0005-0000-0000-000030090000}"/>
    <cellStyle name="Porcentual 5 12 2" xfId="2322" xr:uid="{00000000-0005-0000-0000-000031090000}"/>
    <cellStyle name="Porcentual 5 13" xfId="1558" xr:uid="{00000000-0005-0000-0000-000032090000}"/>
    <cellStyle name="Porcentual 5 13 2" xfId="2323" xr:uid="{00000000-0005-0000-0000-000033090000}"/>
    <cellStyle name="Porcentual 5 14" xfId="1559" xr:uid="{00000000-0005-0000-0000-000034090000}"/>
    <cellStyle name="Porcentual 5 14 2" xfId="2324" xr:uid="{00000000-0005-0000-0000-000035090000}"/>
    <cellStyle name="Porcentual 5 15" xfId="1560" xr:uid="{00000000-0005-0000-0000-000036090000}"/>
    <cellStyle name="Porcentual 5 15 2" xfId="2325" xr:uid="{00000000-0005-0000-0000-000037090000}"/>
    <cellStyle name="Porcentual 5 2" xfId="528" xr:uid="{00000000-0005-0000-0000-000038090000}"/>
    <cellStyle name="Porcentual 5 2 2" xfId="938" xr:uid="{00000000-0005-0000-0000-000039090000}"/>
    <cellStyle name="Porcentual 5 2 2 2" xfId="939" xr:uid="{00000000-0005-0000-0000-00003A090000}"/>
    <cellStyle name="Porcentual 5 2 2 2 2" xfId="940" xr:uid="{00000000-0005-0000-0000-00003B090000}"/>
    <cellStyle name="Porcentual 5 2 2 2 2 2" xfId="1561" xr:uid="{00000000-0005-0000-0000-00003C090000}"/>
    <cellStyle name="Porcentual 5 2 2 2 2 2 2" xfId="2326" xr:uid="{00000000-0005-0000-0000-00003D090000}"/>
    <cellStyle name="Porcentual 5 2 2 2 2 3" xfId="2327" xr:uid="{00000000-0005-0000-0000-00003E090000}"/>
    <cellStyle name="Porcentual 5 2 2 2 3" xfId="1562" xr:uid="{00000000-0005-0000-0000-00003F090000}"/>
    <cellStyle name="Porcentual 5 2 2 2 3 2" xfId="2328" xr:uid="{00000000-0005-0000-0000-000040090000}"/>
    <cellStyle name="Porcentual 5 2 2 2 4" xfId="2329" xr:uid="{00000000-0005-0000-0000-000041090000}"/>
    <cellStyle name="Porcentual 5 2 2 3" xfId="941" xr:uid="{00000000-0005-0000-0000-000042090000}"/>
    <cellStyle name="Porcentual 5 2 2 3 2" xfId="1563" xr:uid="{00000000-0005-0000-0000-000043090000}"/>
    <cellStyle name="Porcentual 5 2 2 3 2 2" xfId="2330" xr:uid="{00000000-0005-0000-0000-000044090000}"/>
    <cellStyle name="Porcentual 5 2 2 3 3" xfId="2331" xr:uid="{00000000-0005-0000-0000-000045090000}"/>
    <cellStyle name="Porcentual 5 2 2 4" xfId="1564" xr:uid="{00000000-0005-0000-0000-000046090000}"/>
    <cellStyle name="Porcentual 5 2 2 4 2" xfId="2332" xr:uid="{00000000-0005-0000-0000-000047090000}"/>
    <cellStyle name="Porcentual 5 2 2 5" xfId="2333" xr:uid="{00000000-0005-0000-0000-000048090000}"/>
    <cellStyle name="Porcentual 5 2 3" xfId="942" xr:uid="{00000000-0005-0000-0000-000049090000}"/>
    <cellStyle name="Porcentual 5 2 3 2" xfId="943" xr:uid="{00000000-0005-0000-0000-00004A090000}"/>
    <cellStyle name="Porcentual 5 2 3 2 2" xfId="1565" xr:uid="{00000000-0005-0000-0000-00004B090000}"/>
    <cellStyle name="Porcentual 5 2 3 2 2 2" xfId="2334" xr:uid="{00000000-0005-0000-0000-00004C090000}"/>
    <cellStyle name="Porcentual 5 2 3 2 3" xfId="2335" xr:uid="{00000000-0005-0000-0000-00004D090000}"/>
    <cellStyle name="Porcentual 5 2 3 3" xfId="1566" xr:uid="{00000000-0005-0000-0000-00004E090000}"/>
    <cellStyle name="Porcentual 5 2 3 3 2" xfId="2336" xr:uid="{00000000-0005-0000-0000-00004F090000}"/>
    <cellStyle name="Porcentual 5 2 3 4" xfId="2337" xr:uid="{00000000-0005-0000-0000-000050090000}"/>
    <cellStyle name="Porcentual 5 2 4" xfId="944" xr:uid="{00000000-0005-0000-0000-000051090000}"/>
    <cellStyle name="Porcentual 5 2 4 2" xfId="1567" xr:uid="{00000000-0005-0000-0000-000052090000}"/>
    <cellStyle name="Porcentual 5 2 4 2 2" xfId="2338" xr:uid="{00000000-0005-0000-0000-000053090000}"/>
    <cellStyle name="Porcentual 5 2 4 3" xfId="2339" xr:uid="{00000000-0005-0000-0000-000054090000}"/>
    <cellStyle name="Porcentual 5 2 5" xfId="1568" xr:uid="{00000000-0005-0000-0000-000055090000}"/>
    <cellStyle name="Porcentual 5 2 5 2" xfId="2340" xr:uid="{00000000-0005-0000-0000-000056090000}"/>
    <cellStyle name="Porcentual 5 2 6" xfId="1569" xr:uid="{00000000-0005-0000-0000-000057090000}"/>
    <cellStyle name="Porcentual 5 3" xfId="945" xr:uid="{00000000-0005-0000-0000-000058090000}"/>
    <cellStyle name="Porcentual 5 3 2" xfId="946" xr:uid="{00000000-0005-0000-0000-000059090000}"/>
    <cellStyle name="Porcentual 5 3 2 2" xfId="947" xr:uid="{00000000-0005-0000-0000-00005A090000}"/>
    <cellStyle name="Porcentual 5 3 2 2 2" xfId="948" xr:uid="{00000000-0005-0000-0000-00005B090000}"/>
    <cellStyle name="Porcentual 5 3 2 2 2 2" xfId="1570" xr:uid="{00000000-0005-0000-0000-00005C090000}"/>
    <cellStyle name="Porcentual 5 3 2 2 2 2 2" xfId="2341" xr:uid="{00000000-0005-0000-0000-00005D090000}"/>
    <cellStyle name="Porcentual 5 3 2 2 2 3" xfId="2342" xr:uid="{00000000-0005-0000-0000-00005E090000}"/>
    <cellStyle name="Porcentual 5 3 2 2 3" xfId="1571" xr:uid="{00000000-0005-0000-0000-00005F090000}"/>
    <cellStyle name="Porcentual 5 3 2 2 3 2" xfId="2343" xr:uid="{00000000-0005-0000-0000-000060090000}"/>
    <cellStyle name="Porcentual 5 3 2 2 4" xfId="2344" xr:uid="{00000000-0005-0000-0000-000061090000}"/>
    <cellStyle name="Porcentual 5 3 2 3" xfId="949" xr:uid="{00000000-0005-0000-0000-000062090000}"/>
    <cellStyle name="Porcentual 5 3 2 3 2" xfId="1572" xr:uid="{00000000-0005-0000-0000-000063090000}"/>
    <cellStyle name="Porcentual 5 3 2 3 2 2" xfId="2345" xr:uid="{00000000-0005-0000-0000-000064090000}"/>
    <cellStyle name="Porcentual 5 3 2 3 3" xfId="2346" xr:uid="{00000000-0005-0000-0000-000065090000}"/>
    <cellStyle name="Porcentual 5 3 2 4" xfId="1573" xr:uid="{00000000-0005-0000-0000-000066090000}"/>
    <cellStyle name="Porcentual 5 3 2 4 2" xfId="2347" xr:uid="{00000000-0005-0000-0000-000067090000}"/>
    <cellStyle name="Porcentual 5 3 2 5" xfId="2348" xr:uid="{00000000-0005-0000-0000-000068090000}"/>
    <cellStyle name="Porcentual 5 3 3" xfId="950" xr:uid="{00000000-0005-0000-0000-000069090000}"/>
    <cellStyle name="Porcentual 5 3 3 2" xfId="951" xr:uid="{00000000-0005-0000-0000-00006A090000}"/>
    <cellStyle name="Porcentual 5 3 3 2 2" xfId="1574" xr:uid="{00000000-0005-0000-0000-00006B090000}"/>
    <cellStyle name="Porcentual 5 3 3 2 2 2" xfId="2349" xr:uid="{00000000-0005-0000-0000-00006C090000}"/>
    <cellStyle name="Porcentual 5 3 3 2 3" xfId="2350" xr:uid="{00000000-0005-0000-0000-00006D090000}"/>
    <cellStyle name="Porcentual 5 3 3 3" xfId="1575" xr:uid="{00000000-0005-0000-0000-00006E090000}"/>
    <cellStyle name="Porcentual 5 3 3 3 2" xfId="2351" xr:uid="{00000000-0005-0000-0000-00006F090000}"/>
    <cellStyle name="Porcentual 5 3 3 4" xfId="2352" xr:uid="{00000000-0005-0000-0000-000070090000}"/>
    <cellStyle name="Porcentual 5 3 4" xfId="952" xr:uid="{00000000-0005-0000-0000-000071090000}"/>
    <cellStyle name="Porcentual 5 3 4 2" xfId="1576" xr:uid="{00000000-0005-0000-0000-000072090000}"/>
    <cellStyle name="Porcentual 5 3 4 2 2" xfId="2353" xr:uid="{00000000-0005-0000-0000-000073090000}"/>
    <cellStyle name="Porcentual 5 3 4 3" xfId="2354" xr:uid="{00000000-0005-0000-0000-000074090000}"/>
    <cellStyle name="Porcentual 5 3 5" xfId="1577" xr:uid="{00000000-0005-0000-0000-000075090000}"/>
    <cellStyle name="Porcentual 5 3 5 2" xfId="2355" xr:uid="{00000000-0005-0000-0000-000076090000}"/>
    <cellStyle name="Porcentual 5 3 6" xfId="2356" xr:uid="{00000000-0005-0000-0000-000077090000}"/>
    <cellStyle name="Porcentual 5 4" xfId="953" xr:uid="{00000000-0005-0000-0000-000078090000}"/>
    <cellStyle name="Porcentual 5 4 2" xfId="954" xr:uid="{00000000-0005-0000-0000-000079090000}"/>
    <cellStyle name="Porcentual 5 4 2 2" xfId="955" xr:uid="{00000000-0005-0000-0000-00007A090000}"/>
    <cellStyle name="Porcentual 5 4 2 2 2" xfId="956" xr:uid="{00000000-0005-0000-0000-00007B090000}"/>
    <cellStyle name="Porcentual 5 4 2 2 2 2" xfId="1578" xr:uid="{00000000-0005-0000-0000-00007C090000}"/>
    <cellStyle name="Porcentual 5 4 2 2 2 2 2" xfId="2357" xr:uid="{00000000-0005-0000-0000-00007D090000}"/>
    <cellStyle name="Porcentual 5 4 2 2 2 3" xfId="2358" xr:uid="{00000000-0005-0000-0000-00007E090000}"/>
    <cellStyle name="Porcentual 5 4 2 2 3" xfId="1579" xr:uid="{00000000-0005-0000-0000-00007F090000}"/>
    <cellStyle name="Porcentual 5 4 2 2 3 2" xfId="2359" xr:uid="{00000000-0005-0000-0000-000080090000}"/>
    <cellStyle name="Porcentual 5 4 2 2 4" xfId="2360" xr:uid="{00000000-0005-0000-0000-000081090000}"/>
    <cellStyle name="Porcentual 5 4 2 3" xfId="957" xr:uid="{00000000-0005-0000-0000-000082090000}"/>
    <cellStyle name="Porcentual 5 4 2 3 2" xfId="1580" xr:uid="{00000000-0005-0000-0000-000083090000}"/>
    <cellStyle name="Porcentual 5 4 2 3 2 2" xfId="2361" xr:uid="{00000000-0005-0000-0000-000084090000}"/>
    <cellStyle name="Porcentual 5 4 2 3 3" xfId="2362" xr:uid="{00000000-0005-0000-0000-000085090000}"/>
    <cellStyle name="Porcentual 5 4 2 4" xfId="1581" xr:uid="{00000000-0005-0000-0000-000086090000}"/>
    <cellStyle name="Porcentual 5 4 2 4 2" xfId="2363" xr:uid="{00000000-0005-0000-0000-000087090000}"/>
    <cellStyle name="Porcentual 5 4 2 5" xfId="2364" xr:uid="{00000000-0005-0000-0000-000088090000}"/>
    <cellStyle name="Porcentual 5 4 3" xfId="958" xr:uid="{00000000-0005-0000-0000-000089090000}"/>
    <cellStyle name="Porcentual 5 4 3 2" xfId="959" xr:uid="{00000000-0005-0000-0000-00008A090000}"/>
    <cellStyle name="Porcentual 5 4 3 2 2" xfId="1582" xr:uid="{00000000-0005-0000-0000-00008B090000}"/>
    <cellStyle name="Porcentual 5 4 3 2 2 2" xfId="2365" xr:uid="{00000000-0005-0000-0000-00008C090000}"/>
    <cellStyle name="Porcentual 5 4 3 2 3" xfId="2366" xr:uid="{00000000-0005-0000-0000-00008D090000}"/>
    <cellStyle name="Porcentual 5 4 3 3" xfId="1583" xr:uid="{00000000-0005-0000-0000-00008E090000}"/>
    <cellStyle name="Porcentual 5 4 3 3 2" xfId="2367" xr:uid="{00000000-0005-0000-0000-00008F090000}"/>
    <cellStyle name="Porcentual 5 4 3 4" xfId="2368" xr:uid="{00000000-0005-0000-0000-000090090000}"/>
    <cellStyle name="Porcentual 5 4 4" xfId="960" xr:uid="{00000000-0005-0000-0000-000091090000}"/>
    <cellStyle name="Porcentual 5 4 4 2" xfId="1584" xr:uid="{00000000-0005-0000-0000-000092090000}"/>
    <cellStyle name="Porcentual 5 4 4 2 2" xfId="2369" xr:uid="{00000000-0005-0000-0000-000093090000}"/>
    <cellStyle name="Porcentual 5 4 4 3" xfId="2370" xr:uid="{00000000-0005-0000-0000-000094090000}"/>
    <cellStyle name="Porcentual 5 4 5" xfId="1585" xr:uid="{00000000-0005-0000-0000-000095090000}"/>
    <cellStyle name="Porcentual 5 4 5 2" xfId="2371" xr:uid="{00000000-0005-0000-0000-000096090000}"/>
    <cellStyle name="Porcentual 5 4 6" xfId="2372" xr:uid="{00000000-0005-0000-0000-000097090000}"/>
    <cellStyle name="Porcentual 5 5" xfId="961" xr:uid="{00000000-0005-0000-0000-000098090000}"/>
    <cellStyle name="Porcentual 5 5 2" xfId="962" xr:uid="{00000000-0005-0000-0000-000099090000}"/>
    <cellStyle name="Porcentual 5 5 2 2" xfId="963" xr:uid="{00000000-0005-0000-0000-00009A090000}"/>
    <cellStyle name="Porcentual 5 5 2 2 2" xfId="964" xr:uid="{00000000-0005-0000-0000-00009B090000}"/>
    <cellStyle name="Porcentual 5 5 2 2 2 2" xfId="1586" xr:uid="{00000000-0005-0000-0000-00009C090000}"/>
    <cellStyle name="Porcentual 5 5 2 2 2 2 2" xfId="2373" xr:uid="{00000000-0005-0000-0000-00009D090000}"/>
    <cellStyle name="Porcentual 5 5 2 2 2 3" xfId="2374" xr:uid="{00000000-0005-0000-0000-00009E090000}"/>
    <cellStyle name="Porcentual 5 5 2 2 3" xfId="1587" xr:uid="{00000000-0005-0000-0000-00009F090000}"/>
    <cellStyle name="Porcentual 5 5 2 2 3 2" xfId="2375" xr:uid="{00000000-0005-0000-0000-0000A0090000}"/>
    <cellStyle name="Porcentual 5 5 2 2 4" xfId="2376" xr:uid="{00000000-0005-0000-0000-0000A1090000}"/>
    <cellStyle name="Porcentual 5 5 2 3" xfId="965" xr:uid="{00000000-0005-0000-0000-0000A2090000}"/>
    <cellStyle name="Porcentual 5 5 2 3 2" xfId="1588" xr:uid="{00000000-0005-0000-0000-0000A3090000}"/>
    <cellStyle name="Porcentual 5 5 2 3 2 2" xfId="2377" xr:uid="{00000000-0005-0000-0000-0000A4090000}"/>
    <cellStyle name="Porcentual 5 5 2 3 3" xfId="2378" xr:uid="{00000000-0005-0000-0000-0000A5090000}"/>
    <cellStyle name="Porcentual 5 5 2 4" xfId="1589" xr:uid="{00000000-0005-0000-0000-0000A6090000}"/>
    <cellStyle name="Porcentual 5 5 2 4 2" xfId="2379" xr:uid="{00000000-0005-0000-0000-0000A7090000}"/>
    <cellStyle name="Porcentual 5 5 2 5" xfId="2380" xr:uid="{00000000-0005-0000-0000-0000A8090000}"/>
    <cellStyle name="Porcentual 5 5 3" xfId="966" xr:uid="{00000000-0005-0000-0000-0000A9090000}"/>
    <cellStyle name="Porcentual 5 5 3 2" xfId="967" xr:uid="{00000000-0005-0000-0000-0000AA090000}"/>
    <cellStyle name="Porcentual 5 5 3 2 2" xfId="1590" xr:uid="{00000000-0005-0000-0000-0000AB090000}"/>
    <cellStyle name="Porcentual 5 5 3 2 2 2" xfId="2381" xr:uid="{00000000-0005-0000-0000-0000AC090000}"/>
    <cellStyle name="Porcentual 5 5 3 2 3" xfId="2382" xr:uid="{00000000-0005-0000-0000-0000AD090000}"/>
    <cellStyle name="Porcentual 5 5 3 3" xfId="1591" xr:uid="{00000000-0005-0000-0000-0000AE090000}"/>
    <cellStyle name="Porcentual 5 5 3 3 2" xfId="2383" xr:uid="{00000000-0005-0000-0000-0000AF090000}"/>
    <cellStyle name="Porcentual 5 5 3 4" xfId="2384" xr:uid="{00000000-0005-0000-0000-0000B0090000}"/>
    <cellStyle name="Porcentual 5 5 4" xfId="968" xr:uid="{00000000-0005-0000-0000-0000B1090000}"/>
    <cellStyle name="Porcentual 5 5 4 2" xfId="1592" xr:uid="{00000000-0005-0000-0000-0000B2090000}"/>
    <cellStyle name="Porcentual 5 5 4 2 2" xfId="2385" xr:uid="{00000000-0005-0000-0000-0000B3090000}"/>
    <cellStyle name="Porcentual 5 5 4 3" xfId="2386" xr:uid="{00000000-0005-0000-0000-0000B4090000}"/>
    <cellStyle name="Porcentual 5 5 5" xfId="1593" xr:uid="{00000000-0005-0000-0000-0000B5090000}"/>
    <cellStyle name="Porcentual 5 5 5 2" xfId="2387" xr:uid="{00000000-0005-0000-0000-0000B6090000}"/>
    <cellStyle name="Porcentual 5 5 6" xfId="2388" xr:uid="{00000000-0005-0000-0000-0000B7090000}"/>
    <cellStyle name="Porcentual 5 6" xfId="969" xr:uid="{00000000-0005-0000-0000-0000B8090000}"/>
    <cellStyle name="Porcentual 5 6 2" xfId="970" xr:uid="{00000000-0005-0000-0000-0000B9090000}"/>
    <cellStyle name="Porcentual 5 6 2 2" xfId="971" xr:uid="{00000000-0005-0000-0000-0000BA090000}"/>
    <cellStyle name="Porcentual 5 6 2 2 2" xfId="972" xr:uid="{00000000-0005-0000-0000-0000BB090000}"/>
    <cellStyle name="Porcentual 5 6 2 2 2 2" xfId="1594" xr:uid="{00000000-0005-0000-0000-0000BC090000}"/>
    <cellStyle name="Porcentual 5 6 2 2 2 2 2" xfId="2389" xr:uid="{00000000-0005-0000-0000-0000BD090000}"/>
    <cellStyle name="Porcentual 5 6 2 2 2 3" xfId="2390" xr:uid="{00000000-0005-0000-0000-0000BE090000}"/>
    <cellStyle name="Porcentual 5 6 2 2 3" xfId="1595" xr:uid="{00000000-0005-0000-0000-0000BF090000}"/>
    <cellStyle name="Porcentual 5 6 2 2 3 2" xfId="2391" xr:uid="{00000000-0005-0000-0000-0000C0090000}"/>
    <cellStyle name="Porcentual 5 6 2 2 4" xfId="2392" xr:uid="{00000000-0005-0000-0000-0000C1090000}"/>
    <cellStyle name="Porcentual 5 6 2 3" xfId="973" xr:uid="{00000000-0005-0000-0000-0000C2090000}"/>
    <cellStyle name="Porcentual 5 6 2 3 2" xfId="1596" xr:uid="{00000000-0005-0000-0000-0000C3090000}"/>
    <cellStyle name="Porcentual 5 6 2 3 2 2" xfId="2393" xr:uid="{00000000-0005-0000-0000-0000C4090000}"/>
    <cellStyle name="Porcentual 5 6 2 3 3" xfId="2394" xr:uid="{00000000-0005-0000-0000-0000C5090000}"/>
    <cellStyle name="Porcentual 5 6 2 4" xfId="1597" xr:uid="{00000000-0005-0000-0000-0000C6090000}"/>
    <cellStyle name="Porcentual 5 6 2 4 2" xfId="2395" xr:uid="{00000000-0005-0000-0000-0000C7090000}"/>
    <cellStyle name="Porcentual 5 6 2 5" xfId="2396" xr:uid="{00000000-0005-0000-0000-0000C8090000}"/>
    <cellStyle name="Porcentual 5 6 3" xfId="974" xr:uid="{00000000-0005-0000-0000-0000C9090000}"/>
    <cellStyle name="Porcentual 5 6 3 2" xfId="975" xr:uid="{00000000-0005-0000-0000-0000CA090000}"/>
    <cellStyle name="Porcentual 5 6 3 2 2" xfId="1598" xr:uid="{00000000-0005-0000-0000-0000CB090000}"/>
    <cellStyle name="Porcentual 5 6 3 2 2 2" xfId="2397" xr:uid="{00000000-0005-0000-0000-0000CC090000}"/>
    <cellStyle name="Porcentual 5 6 3 2 3" xfId="2398" xr:uid="{00000000-0005-0000-0000-0000CD090000}"/>
    <cellStyle name="Porcentual 5 6 3 3" xfId="1599" xr:uid="{00000000-0005-0000-0000-0000CE090000}"/>
    <cellStyle name="Porcentual 5 6 3 3 2" xfId="2399" xr:uid="{00000000-0005-0000-0000-0000CF090000}"/>
    <cellStyle name="Porcentual 5 6 3 4" xfId="2400" xr:uid="{00000000-0005-0000-0000-0000D0090000}"/>
    <cellStyle name="Porcentual 5 6 4" xfId="976" xr:uid="{00000000-0005-0000-0000-0000D1090000}"/>
    <cellStyle name="Porcentual 5 6 4 2" xfId="1600" xr:uid="{00000000-0005-0000-0000-0000D2090000}"/>
    <cellStyle name="Porcentual 5 6 4 2 2" xfId="2401" xr:uid="{00000000-0005-0000-0000-0000D3090000}"/>
    <cellStyle name="Porcentual 5 6 4 3" xfId="2402" xr:uid="{00000000-0005-0000-0000-0000D4090000}"/>
    <cellStyle name="Porcentual 5 6 5" xfId="1601" xr:uid="{00000000-0005-0000-0000-0000D5090000}"/>
    <cellStyle name="Porcentual 5 6 5 2" xfId="2403" xr:uid="{00000000-0005-0000-0000-0000D6090000}"/>
    <cellStyle name="Porcentual 5 6 6" xfId="2404" xr:uid="{00000000-0005-0000-0000-0000D7090000}"/>
    <cellStyle name="Porcentual 5 7" xfId="977" xr:uid="{00000000-0005-0000-0000-0000D8090000}"/>
    <cellStyle name="Porcentual 5 7 2" xfId="978" xr:uid="{00000000-0005-0000-0000-0000D9090000}"/>
    <cellStyle name="Porcentual 5 7 2 2" xfId="979" xr:uid="{00000000-0005-0000-0000-0000DA090000}"/>
    <cellStyle name="Porcentual 5 7 2 2 2" xfId="980" xr:uid="{00000000-0005-0000-0000-0000DB090000}"/>
    <cellStyle name="Porcentual 5 7 2 2 2 2" xfId="1602" xr:uid="{00000000-0005-0000-0000-0000DC090000}"/>
    <cellStyle name="Porcentual 5 7 2 2 2 2 2" xfId="2405" xr:uid="{00000000-0005-0000-0000-0000DD090000}"/>
    <cellStyle name="Porcentual 5 7 2 2 2 3" xfId="2406" xr:uid="{00000000-0005-0000-0000-0000DE090000}"/>
    <cellStyle name="Porcentual 5 7 2 2 3" xfId="1603" xr:uid="{00000000-0005-0000-0000-0000DF090000}"/>
    <cellStyle name="Porcentual 5 7 2 2 3 2" xfId="2407" xr:uid="{00000000-0005-0000-0000-0000E0090000}"/>
    <cellStyle name="Porcentual 5 7 2 2 4" xfId="2408" xr:uid="{00000000-0005-0000-0000-0000E1090000}"/>
    <cellStyle name="Porcentual 5 7 2 3" xfId="981" xr:uid="{00000000-0005-0000-0000-0000E2090000}"/>
    <cellStyle name="Porcentual 5 7 2 3 2" xfId="1604" xr:uid="{00000000-0005-0000-0000-0000E3090000}"/>
    <cellStyle name="Porcentual 5 7 2 3 2 2" xfId="2409" xr:uid="{00000000-0005-0000-0000-0000E4090000}"/>
    <cellStyle name="Porcentual 5 7 2 3 3" xfId="2410" xr:uid="{00000000-0005-0000-0000-0000E5090000}"/>
    <cellStyle name="Porcentual 5 7 2 4" xfId="1605" xr:uid="{00000000-0005-0000-0000-0000E6090000}"/>
    <cellStyle name="Porcentual 5 7 2 4 2" xfId="2411" xr:uid="{00000000-0005-0000-0000-0000E7090000}"/>
    <cellStyle name="Porcentual 5 7 2 5" xfId="2412" xr:uid="{00000000-0005-0000-0000-0000E8090000}"/>
    <cellStyle name="Porcentual 5 7 3" xfId="982" xr:uid="{00000000-0005-0000-0000-0000E9090000}"/>
    <cellStyle name="Porcentual 5 7 3 2" xfId="983" xr:uid="{00000000-0005-0000-0000-0000EA090000}"/>
    <cellStyle name="Porcentual 5 7 3 2 2" xfId="1606" xr:uid="{00000000-0005-0000-0000-0000EB090000}"/>
    <cellStyle name="Porcentual 5 7 3 2 2 2" xfId="2413" xr:uid="{00000000-0005-0000-0000-0000EC090000}"/>
    <cellStyle name="Porcentual 5 7 3 2 3" xfId="2414" xr:uid="{00000000-0005-0000-0000-0000ED090000}"/>
    <cellStyle name="Porcentual 5 7 3 3" xfId="1607" xr:uid="{00000000-0005-0000-0000-0000EE090000}"/>
    <cellStyle name="Porcentual 5 7 3 3 2" xfId="2415" xr:uid="{00000000-0005-0000-0000-0000EF090000}"/>
    <cellStyle name="Porcentual 5 7 3 4" xfId="2416" xr:uid="{00000000-0005-0000-0000-0000F0090000}"/>
    <cellStyle name="Porcentual 5 7 4" xfId="984" xr:uid="{00000000-0005-0000-0000-0000F1090000}"/>
    <cellStyle name="Porcentual 5 7 4 2" xfId="1608" xr:uid="{00000000-0005-0000-0000-0000F2090000}"/>
    <cellStyle name="Porcentual 5 7 4 2 2" xfId="2417" xr:uid="{00000000-0005-0000-0000-0000F3090000}"/>
    <cellStyle name="Porcentual 5 7 4 3" xfId="2418" xr:uid="{00000000-0005-0000-0000-0000F4090000}"/>
    <cellStyle name="Porcentual 5 7 5" xfId="1609" xr:uid="{00000000-0005-0000-0000-0000F5090000}"/>
    <cellStyle name="Porcentual 5 7 5 2" xfId="2419" xr:uid="{00000000-0005-0000-0000-0000F6090000}"/>
    <cellStyle name="Porcentual 5 7 6" xfId="2420" xr:uid="{00000000-0005-0000-0000-0000F7090000}"/>
    <cellStyle name="Porcentual 5 8" xfId="985" xr:uid="{00000000-0005-0000-0000-0000F8090000}"/>
    <cellStyle name="Porcentual 5 8 2" xfId="986" xr:uid="{00000000-0005-0000-0000-0000F9090000}"/>
    <cellStyle name="Porcentual 5 8 2 2" xfId="987" xr:uid="{00000000-0005-0000-0000-0000FA090000}"/>
    <cellStyle name="Porcentual 5 8 2 2 2" xfId="1610" xr:uid="{00000000-0005-0000-0000-0000FB090000}"/>
    <cellStyle name="Porcentual 5 8 2 2 2 2" xfId="2421" xr:uid="{00000000-0005-0000-0000-0000FC090000}"/>
    <cellStyle name="Porcentual 5 8 2 2 3" xfId="2422" xr:uid="{00000000-0005-0000-0000-0000FD090000}"/>
    <cellStyle name="Porcentual 5 8 2 3" xfId="1611" xr:uid="{00000000-0005-0000-0000-0000FE090000}"/>
    <cellStyle name="Porcentual 5 8 2 3 2" xfId="2423" xr:uid="{00000000-0005-0000-0000-0000FF090000}"/>
    <cellStyle name="Porcentual 5 8 2 4" xfId="2424" xr:uid="{00000000-0005-0000-0000-0000000A0000}"/>
    <cellStyle name="Porcentual 5 8 3" xfId="988" xr:uid="{00000000-0005-0000-0000-0000010A0000}"/>
    <cellStyle name="Porcentual 5 8 3 2" xfId="1612" xr:uid="{00000000-0005-0000-0000-0000020A0000}"/>
    <cellStyle name="Porcentual 5 8 3 2 2" xfId="2425" xr:uid="{00000000-0005-0000-0000-0000030A0000}"/>
    <cellStyle name="Porcentual 5 8 3 3" xfId="2426" xr:uid="{00000000-0005-0000-0000-0000040A0000}"/>
    <cellStyle name="Porcentual 5 8 4" xfId="1613" xr:uid="{00000000-0005-0000-0000-0000050A0000}"/>
    <cellStyle name="Porcentual 5 8 4 2" xfId="2427" xr:uid="{00000000-0005-0000-0000-0000060A0000}"/>
    <cellStyle name="Porcentual 5 8 5" xfId="2428" xr:uid="{00000000-0005-0000-0000-0000070A0000}"/>
    <cellStyle name="Porcentual 5 9" xfId="989" xr:uid="{00000000-0005-0000-0000-0000080A0000}"/>
    <cellStyle name="Porcentual 5 9 2" xfId="990" xr:uid="{00000000-0005-0000-0000-0000090A0000}"/>
    <cellStyle name="Porcentual 5 9 2 2" xfId="1614" xr:uid="{00000000-0005-0000-0000-00000A0A0000}"/>
    <cellStyle name="Porcentual 5 9 3" xfId="1615" xr:uid="{00000000-0005-0000-0000-00000B0A0000}"/>
    <cellStyle name="Porcentual 6" xfId="991" xr:uid="{00000000-0005-0000-0000-00000C0A0000}"/>
    <cellStyle name="Porcentual 6 2" xfId="992" xr:uid="{00000000-0005-0000-0000-00000D0A0000}"/>
    <cellStyle name="Porcentual 6 2 2" xfId="993" xr:uid="{00000000-0005-0000-0000-00000E0A0000}"/>
    <cellStyle name="Porcentual 6 2 2 2" xfId="994" xr:uid="{00000000-0005-0000-0000-00000F0A0000}"/>
    <cellStyle name="Porcentual 6 2 2 2 2" xfId="995" xr:uid="{00000000-0005-0000-0000-0000100A0000}"/>
    <cellStyle name="Porcentual 6 2 2 2 2 2" xfId="2429" xr:uid="{00000000-0005-0000-0000-0000110A0000}"/>
    <cellStyle name="Porcentual 6 2 2 2 3" xfId="1616" xr:uid="{00000000-0005-0000-0000-0000120A0000}"/>
    <cellStyle name="Porcentual 6 2 2 2 3 2" xfId="1617" xr:uid="{00000000-0005-0000-0000-0000130A0000}"/>
    <cellStyle name="Porcentual 6 2 2 2 3 2 2" xfId="1618" xr:uid="{00000000-0005-0000-0000-0000140A0000}"/>
    <cellStyle name="Porcentual 6 2 2 2 3 2 2 2" xfId="1619" xr:uid="{00000000-0005-0000-0000-0000150A0000}"/>
    <cellStyle name="Porcentual 6 2 2 2 3 2 2 2 2" xfId="1620" xr:uid="{00000000-0005-0000-0000-0000160A0000}"/>
    <cellStyle name="Porcentual 6 2 2 2 3 2 2 2 2 2" xfId="1621" xr:uid="{00000000-0005-0000-0000-0000170A0000}"/>
    <cellStyle name="Porcentual 6 2 2 2 3 2 2 2 2 2 2" xfId="1622" xr:uid="{00000000-0005-0000-0000-0000180A0000}"/>
    <cellStyle name="Porcentual 6 2 2 2 3 2 2 2 2 2 2 2" xfId="1623" xr:uid="{00000000-0005-0000-0000-0000190A0000}"/>
    <cellStyle name="Porcentual 6 2 2 2 3 2 2 2 2 2 2 2 2" xfId="1624" xr:uid="{00000000-0005-0000-0000-00001A0A0000}"/>
    <cellStyle name="Porcentual 6 2 2 2 3 2 2 2 2 2 2 2 2 2" xfId="1625" xr:uid="{00000000-0005-0000-0000-00001B0A0000}"/>
    <cellStyle name="Porcentual 6 2 2 2 3 2 2 2 2 2 2 2 2 2 2" xfId="1626" xr:uid="{00000000-0005-0000-0000-00001C0A0000}"/>
    <cellStyle name="Porcentual 6 2 2 2 3 2 2 2 2 2 2 2 2 2 2 2" xfId="1627" xr:uid="{00000000-0005-0000-0000-00001D0A0000}"/>
    <cellStyle name="Porcentual 6 2 2 2 3 2 2 2 2 2 2 2 2 2 2 2 2" xfId="2430" xr:uid="{00000000-0005-0000-0000-00001E0A0000}"/>
    <cellStyle name="Porcentual 6 2 2 2 3 2 2 2 2 2 2 2 2 2 2 3" xfId="2431" xr:uid="{00000000-0005-0000-0000-00001F0A0000}"/>
    <cellStyle name="Porcentual 6 2 2 2 3 2 2 2 2 2 2 2 2 2 3" xfId="2432" xr:uid="{00000000-0005-0000-0000-0000200A0000}"/>
    <cellStyle name="Porcentual 6 2 2 2 3 2 2 2 2 2 2 2 2 3" xfId="2433" xr:uid="{00000000-0005-0000-0000-0000210A0000}"/>
    <cellStyle name="Porcentual 6 2 2 2 3 2 2 2 2 2 2 2 3" xfId="2434" xr:uid="{00000000-0005-0000-0000-0000220A0000}"/>
    <cellStyle name="Porcentual 6 2 2 2 3 2 2 2 2 2 2 3" xfId="2435" xr:uid="{00000000-0005-0000-0000-0000230A0000}"/>
    <cellStyle name="Porcentual 6 2 2 2 3 2 2 2 2 2 3" xfId="2436" xr:uid="{00000000-0005-0000-0000-0000240A0000}"/>
    <cellStyle name="Porcentual 6 2 2 2 3 2 2 2 2 3" xfId="2437" xr:uid="{00000000-0005-0000-0000-0000250A0000}"/>
    <cellStyle name="Porcentual 6 2 2 2 3 2 2 2 3" xfId="2438" xr:uid="{00000000-0005-0000-0000-0000260A0000}"/>
    <cellStyle name="Porcentual 6 2 2 2 3 2 2 3" xfId="2439" xr:uid="{00000000-0005-0000-0000-0000270A0000}"/>
    <cellStyle name="Porcentual 6 2 2 2 3 2 3" xfId="2440" xr:uid="{00000000-0005-0000-0000-0000280A0000}"/>
    <cellStyle name="Porcentual 6 2 2 2 3 3" xfId="2441" xr:uid="{00000000-0005-0000-0000-0000290A0000}"/>
    <cellStyle name="Porcentual 6 2 2 2 4" xfId="2442" xr:uid="{00000000-0005-0000-0000-00002A0A0000}"/>
    <cellStyle name="Porcentual 6 2 2 3" xfId="2443" xr:uid="{00000000-0005-0000-0000-00002B0A0000}"/>
    <cellStyle name="Porcentual 6 2 3" xfId="2444" xr:uid="{00000000-0005-0000-0000-00002C0A0000}"/>
    <cellStyle name="Porcentual 6 3" xfId="996" xr:uid="{00000000-0005-0000-0000-00002D0A0000}"/>
    <cellStyle name="Porcentual 6 3 2" xfId="2445" xr:uid="{00000000-0005-0000-0000-00002E0A0000}"/>
    <cellStyle name="Porcentual 6 4" xfId="2446" xr:uid="{00000000-0005-0000-0000-00002F0A0000}"/>
    <cellStyle name="Porcentual 7" xfId="997" xr:uid="{00000000-0005-0000-0000-0000300A0000}"/>
    <cellStyle name="Porcentual 7 2" xfId="998" xr:uid="{00000000-0005-0000-0000-0000310A0000}"/>
    <cellStyle name="Porcentual 7 2 2" xfId="2447" xr:uid="{00000000-0005-0000-0000-0000320A0000}"/>
    <cellStyle name="Porcentual 7 3" xfId="2448" xr:uid="{00000000-0005-0000-0000-0000330A0000}"/>
    <cellStyle name="Porcentual 8" xfId="999" xr:uid="{00000000-0005-0000-0000-0000340A0000}"/>
    <cellStyle name="Porcentual 8 2" xfId="1000" xr:uid="{00000000-0005-0000-0000-0000350A0000}"/>
    <cellStyle name="Porcentual 8 2 2" xfId="2449" xr:uid="{00000000-0005-0000-0000-0000360A0000}"/>
    <cellStyle name="Porcentual 9" xfId="1001" xr:uid="{00000000-0005-0000-0000-0000370A0000}"/>
    <cellStyle name="Porcentual 9 2" xfId="1002" xr:uid="{00000000-0005-0000-0000-0000380A0000}"/>
    <cellStyle name="Porcentual 9 2 2" xfId="1003" xr:uid="{00000000-0005-0000-0000-0000390A0000}"/>
    <cellStyle name="Porcentual 9 2 2 2" xfId="1004" xr:uid="{00000000-0005-0000-0000-00003A0A0000}"/>
    <cellStyle name="Porcentual 9 2 2 2 2" xfId="1005" xr:uid="{00000000-0005-0000-0000-00003B0A0000}"/>
    <cellStyle name="Porcentual 9 2 2 2 2 2" xfId="1628" xr:uid="{00000000-0005-0000-0000-00003C0A0000}"/>
    <cellStyle name="Porcentual 9 2 2 2 2 2 2" xfId="2450" xr:uid="{00000000-0005-0000-0000-00003D0A0000}"/>
    <cellStyle name="Porcentual 9 2 2 2 2 3" xfId="2451" xr:uid="{00000000-0005-0000-0000-00003E0A0000}"/>
    <cellStyle name="Porcentual 9 2 2 2 3" xfId="1629" xr:uid="{00000000-0005-0000-0000-00003F0A0000}"/>
    <cellStyle name="Porcentual 9 2 2 2 3 2" xfId="2452" xr:uid="{00000000-0005-0000-0000-0000400A0000}"/>
    <cellStyle name="Porcentual 9 2 2 2 4" xfId="2453" xr:uid="{00000000-0005-0000-0000-0000410A0000}"/>
    <cellStyle name="Porcentual 9 2 2 3" xfId="1006" xr:uid="{00000000-0005-0000-0000-0000420A0000}"/>
    <cellStyle name="Porcentual 9 2 2 3 2" xfId="1630" xr:uid="{00000000-0005-0000-0000-0000430A0000}"/>
    <cellStyle name="Porcentual 9 2 2 3 2 2" xfId="2454" xr:uid="{00000000-0005-0000-0000-0000440A0000}"/>
    <cellStyle name="Porcentual 9 2 2 3 3" xfId="2455" xr:uid="{00000000-0005-0000-0000-0000450A0000}"/>
    <cellStyle name="Porcentual 9 2 2 4" xfId="1631" xr:uid="{00000000-0005-0000-0000-0000460A0000}"/>
    <cellStyle name="Porcentual 9 2 2 4 2" xfId="2456" xr:uid="{00000000-0005-0000-0000-0000470A0000}"/>
    <cellStyle name="Porcentual 9 2 2 5" xfId="2457" xr:uid="{00000000-0005-0000-0000-0000480A0000}"/>
    <cellStyle name="Porcentual 9 2 3" xfId="1007" xr:uid="{00000000-0005-0000-0000-0000490A0000}"/>
    <cellStyle name="Porcentual 9 2 3 2" xfId="1008" xr:uid="{00000000-0005-0000-0000-00004A0A0000}"/>
    <cellStyle name="Porcentual 9 2 3 2 2" xfId="1632" xr:uid="{00000000-0005-0000-0000-00004B0A0000}"/>
    <cellStyle name="Porcentual 9 2 3 2 2 2" xfId="2458" xr:uid="{00000000-0005-0000-0000-00004C0A0000}"/>
    <cellStyle name="Porcentual 9 2 3 2 3" xfId="2459" xr:uid="{00000000-0005-0000-0000-00004D0A0000}"/>
    <cellStyle name="Porcentual 9 2 3 3" xfId="1633" xr:uid="{00000000-0005-0000-0000-00004E0A0000}"/>
    <cellStyle name="Porcentual 9 2 3 3 2" xfId="2460" xr:uid="{00000000-0005-0000-0000-00004F0A0000}"/>
    <cellStyle name="Porcentual 9 2 3 4" xfId="2461" xr:uid="{00000000-0005-0000-0000-0000500A0000}"/>
    <cellStyle name="Porcentual 9 2 4" xfId="1009" xr:uid="{00000000-0005-0000-0000-0000510A0000}"/>
    <cellStyle name="Porcentual 9 2 4 2" xfId="1634" xr:uid="{00000000-0005-0000-0000-0000520A0000}"/>
    <cellStyle name="Porcentual 9 2 4 2 2" xfId="2462" xr:uid="{00000000-0005-0000-0000-0000530A0000}"/>
    <cellStyle name="Porcentual 9 2 4 3" xfId="2463" xr:uid="{00000000-0005-0000-0000-0000540A0000}"/>
    <cellStyle name="Porcentual 9 2 5" xfId="1010" xr:uid="{00000000-0005-0000-0000-0000550A0000}"/>
    <cellStyle name="Salida 2" xfId="529" xr:uid="{00000000-0005-0000-0000-0000560A0000}"/>
    <cellStyle name="Salida 2 2" xfId="530" xr:uid="{00000000-0005-0000-0000-0000570A0000}"/>
    <cellStyle name="Salida 2 2 2" xfId="2538" xr:uid="{00000000-0005-0000-0000-0000580A0000}"/>
    <cellStyle name="Salida 2 3" xfId="2525" xr:uid="{00000000-0005-0000-0000-0000590A0000}"/>
    <cellStyle name="Salida 2 4" xfId="2623" xr:uid="{00000000-0005-0000-0000-00005A0A0000}"/>
    <cellStyle name="Texto de advertencia" xfId="547" builtinId="11" customBuiltin="1"/>
    <cellStyle name="Texto de advertencia 2" xfId="531" xr:uid="{00000000-0005-0000-0000-00005C0A0000}"/>
    <cellStyle name="Texto de advertencia 2 2" xfId="532" xr:uid="{00000000-0005-0000-0000-00005D0A0000}"/>
    <cellStyle name="Texto explicativo 2" xfId="533" xr:uid="{00000000-0005-0000-0000-00005E0A0000}"/>
    <cellStyle name="Texto explicativo 2 2" xfId="534" xr:uid="{00000000-0005-0000-0000-00005F0A0000}"/>
    <cellStyle name="Title" xfId="535" xr:uid="{00000000-0005-0000-0000-0000600A0000}"/>
    <cellStyle name="Title 2" xfId="536" xr:uid="{00000000-0005-0000-0000-0000610A0000}"/>
    <cellStyle name="Título 1 2" xfId="537" xr:uid="{00000000-0005-0000-0000-0000620A0000}"/>
    <cellStyle name="Título 1 2 2" xfId="538" xr:uid="{00000000-0005-0000-0000-0000630A0000}"/>
    <cellStyle name="Título 2 2" xfId="539" xr:uid="{00000000-0005-0000-0000-0000640A0000}"/>
    <cellStyle name="Título 2 2 2" xfId="540" xr:uid="{00000000-0005-0000-0000-0000650A0000}"/>
    <cellStyle name="Título 3 2" xfId="541" xr:uid="{00000000-0005-0000-0000-0000660A0000}"/>
    <cellStyle name="Título 3 2 2" xfId="542" xr:uid="{00000000-0005-0000-0000-0000670A0000}"/>
    <cellStyle name="Título 4" xfId="543" xr:uid="{00000000-0005-0000-0000-0000680A0000}"/>
    <cellStyle name="Título 4 2" xfId="544" xr:uid="{00000000-0005-0000-0000-0000690A0000}"/>
    <cellStyle name="Título 5" xfId="1135" xr:uid="{00000000-0005-0000-0000-00006A0A0000}"/>
    <cellStyle name="Total" xfId="1109" builtinId="25" customBuiltin="1"/>
    <cellStyle name="Total 2" xfId="545" xr:uid="{00000000-0005-0000-0000-00006C0A0000}"/>
    <cellStyle name="Total 2 2" xfId="546" xr:uid="{00000000-0005-0000-0000-00006D0A0000}"/>
    <cellStyle name="Total 2 2 2" xfId="573" xr:uid="{00000000-0005-0000-0000-00006E0A0000}"/>
    <cellStyle name="Total 2 2 2 2" xfId="2540" xr:uid="{00000000-0005-0000-0000-00006F0A0000}"/>
    <cellStyle name="Total 2 2 3" xfId="2539" xr:uid="{00000000-0005-0000-0000-0000700A0000}"/>
    <cellStyle name="Total 2 3" xfId="550" xr:uid="{00000000-0005-0000-0000-0000710A0000}"/>
    <cellStyle name="Total 2 3 2" xfId="2541" xr:uid="{00000000-0005-0000-0000-0000720A0000}"/>
    <cellStyle name="Total 2 4" xfId="2526" xr:uid="{00000000-0005-0000-0000-0000730A0000}"/>
    <cellStyle name="Total 2 5" xfId="2624" xr:uid="{00000000-0005-0000-0000-0000740A0000}"/>
    <cellStyle name="Warning Text 2" xfId="548" xr:uid="{00000000-0005-0000-0000-0000750A0000}"/>
  </cellStyles>
  <dxfs count="720">
    <dxf>
      <fill>
        <patternFill>
          <bgColor rgb="FFFFFF00"/>
        </patternFill>
      </fill>
    </dxf>
    <dxf>
      <fill>
        <patternFill>
          <bgColor theme="0" tint="-0.24994659260841701"/>
        </patternFill>
      </fill>
    </dxf>
    <dxf>
      <fill>
        <patternFill>
          <bgColor rgb="FFFFFF00"/>
        </patternFill>
      </fill>
    </dxf>
    <dxf>
      <fill>
        <patternFill patternType="none">
          <bgColor auto="1"/>
        </patternFill>
      </fill>
    </dxf>
    <dxf>
      <fill>
        <patternFill>
          <bgColor rgb="FFFFFF00"/>
        </patternFill>
      </fill>
    </dxf>
    <dxf>
      <fill>
        <patternFill patternType="none">
          <bgColor auto="1"/>
        </patternFill>
      </fill>
    </dxf>
    <dxf>
      <fill>
        <patternFill patternType="none">
          <bgColor auto="1"/>
        </patternFill>
      </fill>
    </dxf>
    <dxf>
      <fill>
        <patternFill>
          <bgColor theme="0" tint="-0.24994659260841701"/>
        </patternFill>
      </fill>
    </dxf>
    <dxf>
      <fill>
        <patternFill>
          <bgColor theme="0" tint="-0.14996795556505021"/>
        </patternFill>
      </fill>
    </dxf>
    <dxf>
      <fill>
        <patternFill>
          <bgColor rgb="FFFFFF00"/>
        </patternFill>
      </fill>
    </dxf>
    <dxf>
      <fill>
        <patternFill>
          <bgColor theme="0" tint="-0.14996795556505021"/>
        </patternFill>
      </fill>
    </dxf>
    <dxf>
      <fill>
        <patternFill>
          <bgColor theme="0" tint="-0.24994659260841701"/>
        </patternFill>
      </fill>
    </dxf>
    <dxf>
      <fill>
        <patternFill>
          <bgColor rgb="FFFFFF00"/>
        </patternFill>
      </fill>
    </dxf>
    <dxf>
      <fill>
        <patternFill>
          <bgColor theme="0" tint="-0.14996795556505021"/>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ont>
        <color rgb="FF9C6500"/>
      </font>
      <fill>
        <patternFill>
          <bgColor rgb="FFFFEB9C"/>
        </patternFill>
      </fill>
    </dxf>
    <dxf>
      <fill>
        <patternFill>
          <bgColor rgb="FFFFFF00"/>
        </patternFill>
      </fill>
    </dxf>
    <dxf>
      <font>
        <color rgb="FF9C0006"/>
      </font>
      <fill>
        <patternFill>
          <bgColor rgb="FFFFC7CE"/>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ont>
        <color rgb="FF9C0006"/>
      </font>
      <fill>
        <patternFill>
          <bgColor rgb="FFFFC7CE"/>
        </patternFill>
      </fill>
    </dxf>
    <dxf>
      <fill>
        <patternFill>
          <bgColor rgb="FFFFFF00"/>
        </patternFill>
      </fill>
    </dxf>
    <dxf>
      <font>
        <color rgb="FF9C0006"/>
      </font>
      <fill>
        <patternFill>
          <bgColor rgb="FFFFC7CE"/>
        </patternFill>
      </fill>
    </dxf>
    <dxf>
      <fill>
        <patternFill>
          <bgColor rgb="FFFFFF00"/>
        </patternFill>
      </fill>
    </dxf>
    <dxf>
      <font>
        <color rgb="FF9C0006"/>
      </font>
      <fill>
        <patternFill>
          <bgColor rgb="FFFFC7CE"/>
        </patternFill>
      </fill>
    </dxf>
    <dxf>
      <fill>
        <patternFill>
          <bgColor rgb="FFFFFF00"/>
        </patternFill>
      </fill>
    </dxf>
    <dxf>
      <font>
        <color rgb="FF9C0006"/>
      </font>
      <fill>
        <patternFill>
          <bgColor rgb="FFFFC7CE"/>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ont>
        <strike val="0"/>
        <outline val="0"/>
        <shadow val="0"/>
        <u val="none"/>
        <vertAlign val="baseline"/>
        <sz val="18"/>
        <name val="Arial"/>
        <scheme val="none"/>
      </font>
    </dxf>
    <dxf>
      <font>
        <b/>
        <i val="0"/>
        <strike val="0"/>
        <condense val="0"/>
        <extend val="0"/>
        <outline val="0"/>
        <shadow val="0"/>
        <u val="none"/>
        <vertAlign val="baseline"/>
        <sz val="18"/>
        <color auto="1"/>
        <name val="Arial"/>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outline="0">
        <left style="thin">
          <color indexed="64"/>
        </left>
        <right style="thin">
          <color indexed="64"/>
        </right>
        <top style="thin">
          <color indexed="64"/>
        </top>
        <bottom/>
      </border>
      <protection locked="1" hidden="0"/>
    </dxf>
    <dxf>
      <font>
        <b/>
        <i val="0"/>
        <strike val="0"/>
        <condense val="0"/>
        <extend val="0"/>
        <outline val="0"/>
        <shadow val="0"/>
        <u val="none"/>
        <vertAlign val="baseline"/>
        <sz val="18"/>
        <color auto="1"/>
        <name val="Arial"/>
        <scheme val="none"/>
      </font>
      <alignment horizontal="lef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outline="0">
        <left/>
        <right style="thin">
          <color indexed="64"/>
        </right>
        <top/>
        <bottom/>
      </border>
      <protection locked="1" hidden="0"/>
    </dxf>
    <dxf>
      <font>
        <b/>
        <i val="0"/>
        <strike val="0"/>
        <condense val="0"/>
        <extend val="0"/>
        <outline val="0"/>
        <shadow val="0"/>
        <u val="none"/>
        <vertAlign val="baseline"/>
        <sz val="18"/>
        <color auto="1"/>
        <name val="Arial"/>
        <scheme val="none"/>
      </font>
      <alignment horizontal="left" vertical="center" textRotation="0" wrapText="0" indent="0" justifyLastLine="0" shrinkToFit="0" readingOrder="0"/>
      <border diagonalUp="0" diagonalDown="0">
        <left/>
        <right style="thin">
          <color indexed="64"/>
        </right>
        <top/>
        <bottom/>
        <vertical/>
        <horizontal/>
      </border>
    </dxf>
    <dxf>
      <font>
        <b val="0"/>
        <i val="0"/>
        <strike val="0"/>
        <condense val="0"/>
        <extend val="0"/>
        <outline val="0"/>
        <shadow val="0"/>
        <u val="none"/>
        <vertAlign val="baseline"/>
        <sz val="18"/>
        <color auto="1"/>
        <name val="Arial"/>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outline="0">
        <left/>
        <right style="thin">
          <color indexed="64"/>
        </right>
        <top/>
        <bottom/>
      </border>
      <protection locked="1" hidden="0"/>
    </dxf>
    <dxf>
      <font>
        <b/>
        <i val="0"/>
        <strike val="0"/>
        <condense val="0"/>
        <extend val="0"/>
        <outline val="0"/>
        <shadow val="0"/>
        <u val="none"/>
        <vertAlign val="baseline"/>
        <sz val="18"/>
        <color auto="1"/>
        <name val="Arial"/>
        <scheme val="none"/>
      </font>
      <fill>
        <patternFill patternType="none">
          <fgColor indexed="64"/>
          <bgColor indexed="65"/>
        </patternFill>
      </fill>
      <alignment horizontal="left" vertical="center" textRotation="0" wrapText="0" indent="0" justifyLastLine="0" shrinkToFit="0" readingOrder="0"/>
      <border diagonalUp="0" diagonalDown="0" outline="0">
        <left/>
        <right style="thin">
          <color indexed="64"/>
        </right>
        <top/>
        <bottom/>
      </border>
    </dxf>
    <dxf>
      <border outline="0">
        <left style="thin">
          <color indexed="64"/>
        </left>
        <right style="thin">
          <color indexed="64"/>
        </right>
        <top style="thin">
          <color indexed="64"/>
        </top>
        <bottom style="thin">
          <color indexed="64"/>
        </bottom>
      </border>
    </dxf>
    <dxf>
      <font>
        <strike val="0"/>
        <outline val="0"/>
        <shadow val="0"/>
        <u val="none"/>
        <vertAlign val="baseline"/>
        <sz val="18"/>
        <name val="Arial"/>
        <scheme val="none"/>
      </font>
    </dxf>
    <dxf>
      <border outline="0">
        <bottom style="thin">
          <color indexed="64"/>
        </bottom>
      </border>
    </dxf>
    <dxf>
      <font>
        <strike val="0"/>
        <outline val="0"/>
        <shadow val="0"/>
        <u val="none"/>
        <vertAlign val="baseline"/>
        <sz val="18"/>
        <color theme="0"/>
        <name val="Arial"/>
        <scheme val="none"/>
      </font>
      <fill>
        <patternFill patternType="solid">
          <fgColor indexed="64"/>
          <bgColor rgb="FF00539B"/>
        </patternFill>
      </fill>
    </dxf>
    <dxf>
      <font>
        <strike val="0"/>
        <outline val="0"/>
        <shadow val="0"/>
        <u val="none"/>
        <vertAlign val="baseline"/>
        <sz val="10"/>
        <color auto="1"/>
        <name val="Arial"/>
        <scheme val="none"/>
      </font>
      <numFmt numFmtId="33" formatCode="_(* #,##0_);_(* \(#,##0\);_(* &quot;-&quot;_);_(@_)"/>
    </dxf>
    <dxf>
      <font>
        <b val="0"/>
        <i val="0"/>
        <strike val="0"/>
        <condense val="0"/>
        <extend val="0"/>
        <outline val="0"/>
        <shadow val="0"/>
        <u val="none"/>
        <vertAlign val="baseline"/>
        <sz val="11"/>
        <color auto="1"/>
        <name val="Calibri"/>
        <family val="2"/>
        <scheme val="minor"/>
      </font>
      <numFmt numFmtId="33" formatCode="_(* #,##0_);_(* \(#,##0\);_(* &quot;-&quot;_);_(@_)"/>
      <fill>
        <patternFill patternType="solid">
          <fgColor indexed="64"/>
          <bgColor theme="0"/>
        </patternFill>
      </fill>
      <alignment horizontal="general"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i val="0"/>
        <strike val="0"/>
        <condense val="0"/>
        <extend val="0"/>
        <outline val="0"/>
        <shadow val="0"/>
        <u val="none"/>
        <vertAlign val="baseline"/>
        <sz val="10"/>
        <color auto="1"/>
        <name val="Arial"/>
        <scheme val="none"/>
      </font>
      <alignment horizontal="general" vertical="center" textRotation="0" wrapText="0" indent="0" justifyLastLine="0" shrinkToFit="0" readingOrder="0"/>
    </dxf>
    <dxf>
      <font>
        <b/>
        <i val="0"/>
        <strike val="0"/>
        <condense val="0"/>
        <extend val="0"/>
        <outline val="0"/>
        <shadow val="0"/>
        <u val="none"/>
        <vertAlign val="baseline"/>
        <sz val="10"/>
        <color auto="1"/>
        <name val="Arial"/>
        <scheme val="none"/>
      </font>
      <alignment horizontal="left" vertical="center" textRotation="0" wrapText="0" indent="0" justifyLastLine="0" shrinkToFit="0" readingOrder="0"/>
    </dxf>
    <dxf>
      <font>
        <strike val="0"/>
        <outline val="0"/>
        <shadow val="0"/>
        <u val="none"/>
        <vertAlign val="baseline"/>
        <sz val="10"/>
        <color auto="1"/>
        <name val="Arial"/>
        <scheme val="none"/>
      </font>
    </dxf>
    <dxf>
      <border outline="0">
        <left style="thin">
          <color indexed="64"/>
        </left>
        <right style="thin">
          <color indexed="64"/>
        </right>
        <top style="thin">
          <color indexed="64"/>
        </top>
        <bottom style="thin">
          <color indexed="64"/>
        </bottom>
      </border>
    </dxf>
    <dxf>
      <font>
        <strike val="0"/>
        <outline val="0"/>
        <shadow val="0"/>
        <u val="none"/>
        <vertAlign val="baseline"/>
        <sz val="10"/>
        <color auto="1"/>
        <name val="Arial"/>
        <scheme val="none"/>
      </font>
    </dxf>
    <dxf>
      <border outline="0">
        <bottom style="thin">
          <color indexed="64"/>
        </bottom>
      </border>
    </dxf>
    <dxf>
      <font>
        <strike val="0"/>
        <outline val="0"/>
        <shadow val="0"/>
        <u val="none"/>
        <vertAlign val="baseline"/>
        <sz val="10"/>
        <color theme="0"/>
        <name val="Arial"/>
        <scheme val="none"/>
      </font>
      <fill>
        <patternFill patternType="solid">
          <fgColor indexed="64"/>
          <bgColor rgb="FF00539B"/>
        </patternFill>
      </fill>
    </dxf>
    <dxf>
      <font>
        <b/>
        <i val="0"/>
        <strike val="0"/>
        <condense val="0"/>
        <extend val="0"/>
        <outline val="0"/>
        <shadow val="0"/>
        <u val="none"/>
        <vertAlign val="baseline"/>
        <sz val="14"/>
        <color auto="1"/>
        <name val="Arial"/>
        <scheme val="none"/>
      </font>
      <numFmt numFmtId="170" formatCode="0.0%"/>
      <fill>
        <patternFill patternType="none">
          <fgColor indexed="64"/>
          <bgColor indexed="65"/>
        </patternFill>
      </fill>
      <alignment horizontal="general" vertical="center" textRotation="0" wrapText="0" indent="0" justifyLastLine="0" shrinkToFit="0" readingOrder="0"/>
      <border diagonalUp="0" diagonalDown="0" outline="0">
        <left style="thin">
          <color indexed="64"/>
        </left>
        <right/>
        <top style="thin">
          <color indexed="64"/>
        </top>
        <bottom style="thin">
          <color indexed="64"/>
        </bottom>
      </border>
    </dxf>
    <dxf>
      <font>
        <b/>
        <i val="0"/>
        <strike val="0"/>
        <condense val="0"/>
        <extend val="0"/>
        <outline val="0"/>
        <shadow val="0"/>
        <u val="none"/>
        <vertAlign val="baseline"/>
        <sz val="14"/>
        <color auto="1"/>
        <name val="Arial"/>
        <scheme val="none"/>
      </font>
      <numFmt numFmtId="170" formatCode="0.0%"/>
      <fill>
        <patternFill patternType="none">
          <fgColor indexed="64"/>
          <bgColor indexed="65"/>
        </patternFill>
      </fill>
      <alignment horizontal="general"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auto="1"/>
        <name val="Arial"/>
        <scheme val="none"/>
      </font>
      <numFmt numFmtId="168" formatCode="_(* #,##0_);_(* \(#,##0\);_(* &quot;-&quot;??_);_(@_)"/>
      <fill>
        <patternFill patternType="none">
          <fgColor indexed="64"/>
          <bgColor indexed="65"/>
        </patternFill>
      </fill>
      <alignment horizontal="general"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indexed="65"/>
        </patternFill>
      </fill>
      <alignment horizontal="general"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indexed="65"/>
        </patternFill>
      </fill>
      <alignment horizontal="general"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auto="1"/>
        <name val="Arial"/>
        <scheme val="none"/>
      </font>
      <numFmt numFmtId="0" formatCode="General"/>
      <fill>
        <patternFill patternType="none">
          <fgColor indexed="64"/>
          <bgColor indexed="65"/>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4"/>
        <color auto="1"/>
        <name val="Arial"/>
        <scheme val="none"/>
      </font>
      <alignment horizontal="center" textRotation="0" indent="0" justifyLastLine="0" shrinkToFit="0" readingOrder="0"/>
    </dxf>
    <dxf>
      <border>
        <bottom style="thin">
          <color indexed="64"/>
        </bottom>
      </border>
    </dxf>
    <dxf>
      <font>
        <b/>
        <i val="0"/>
        <strike val="0"/>
        <condense val="0"/>
        <extend val="0"/>
        <outline val="0"/>
        <shadow val="0"/>
        <u val="none"/>
        <vertAlign val="baseline"/>
        <sz val="14"/>
        <color theme="0"/>
        <name val="Arial"/>
        <scheme val="none"/>
      </font>
      <fill>
        <patternFill patternType="solid">
          <fgColor indexed="64"/>
          <bgColor rgb="FF00539B"/>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14"/>
        <color auto="1"/>
        <name val="Arial"/>
        <scheme val="none"/>
      </font>
      <numFmt numFmtId="14" formatCode="0.00%"/>
      <fill>
        <patternFill patternType="none">
          <fgColor indexed="64"/>
          <bgColor indexed="65"/>
        </patternFill>
      </fill>
      <alignment horizontal="right" vertical="center" textRotation="0" wrapText="0" indent="0" justifyLastLine="0" shrinkToFit="0" readingOrder="0"/>
      <border diagonalUp="0" diagonalDown="0" outline="0">
        <left style="thin">
          <color indexed="64"/>
        </left>
        <right/>
        <top style="thin">
          <color indexed="64"/>
        </top>
        <bottom style="thin">
          <color indexed="64"/>
        </bottom>
      </border>
    </dxf>
    <dxf>
      <font>
        <b/>
        <i val="0"/>
        <strike val="0"/>
        <condense val="0"/>
        <extend val="0"/>
        <outline val="0"/>
        <shadow val="0"/>
        <u val="none"/>
        <vertAlign val="baseline"/>
        <sz val="14"/>
        <color auto="1"/>
        <name val="Arial"/>
        <scheme val="none"/>
      </font>
      <numFmt numFmtId="14" formatCode="0.00%"/>
      <fill>
        <patternFill patternType="none">
          <fgColor indexed="64"/>
          <bgColor indexed="65"/>
        </patternFill>
      </fill>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auto="1"/>
        <name val="Arial"/>
        <scheme val="none"/>
      </font>
      <numFmt numFmtId="168" formatCode="_(* #,##0_);_(* \(#,##0\);_(* &quot;-&quot;??_);_(@_)"/>
      <fill>
        <patternFill patternType="none">
          <fgColor indexed="64"/>
          <bgColor indexed="65"/>
        </patternFill>
      </fill>
      <alignment horizontal="right"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indexed="65"/>
        </patternFill>
      </fill>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indexed="65"/>
        </patternFill>
      </fill>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auto="1"/>
        <name val="Arial"/>
        <scheme val="none"/>
      </font>
      <numFmt numFmtId="0" formatCode="General"/>
      <fill>
        <patternFill patternType="none">
          <fgColor indexed="64"/>
          <bgColor indexed="65"/>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4"/>
        <name val="Arial"/>
        <scheme val="none"/>
      </font>
      <numFmt numFmtId="30" formatCode="@"/>
    </dxf>
    <dxf>
      <border>
        <bottom style="thin">
          <color indexed="64"/>
        </bottom>
      </border>
    </dxf>
    <dxf>
      <font>
        <b/>
        <i val="0"/>
        <strike val="0"/>
        <condense val="0"/>
        <extend val="0"/>
        <outline val="0"/>
        <shadow val="0"/>
        <u val="none"/>
        <vertAlign val="baseline"/>
        <sz val="14"/>
        <color theme="1"/>
        <name val="Arial"/>
        <scheme val="none"/>
      </font>
      <numFmt numFmtId="30" formatCode="@"/>
      <fill>
        <patternFill patternType="solid">
          <fgColor indexed="64"/>
          <bgColor rgb="FF00539B"/>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14"/>
        <color theme="0"/>
        <name val="Arial"/>
        <family val="2"/>
        <scheme val="none"/>
      </font>
      <numFmt numFmtId="170" formatCode="0.0%"/>
      <fill>
        <patternFill patternType="solid">
          <fgColor indexed="64"/>
          <bgColor rgb="FF00539B"/>
        </patternFill>
      </fill>
      <alignment horizontal="right" vertical="bottom" textRotation="0" wrapText="0" indent="0" justifyLastLine="0" shrinkToFit="0" readingOrder="0"/>
      <border diagonalUp="0" diagonalDown="0" outline="0">
        <left style="thin">
          <color indexed="64"/>
        </left>
        <right/>
        <top style="thin">
          <color indexed="64"/>
        </top>
        <bottom/>
      </border>
    </dxf>
    <dxf>
      <font>
        <b/>
        <i val="0"/>
        <strike val="0"/>
        <condense val="0"/>
        <extend val="0"/>
        <outline val="0"/>
        <shadow val="0"/>
        <u val="none"/>
        <vertAlign val="baseline"/>
        <sz val="14"/>
        <color auto="1"/>
        <name val="Arial"/>
        <scheme val="none"/>
      </font>
      <numFmt numFmtId="168" formatCode="_(* #,##0_);_(* \(#,##0\);_(* &quot;-&quot;??_);_(@_)"/>
      <fill>
        <patternFill patternType="none">
          <fgColor indexed="64"/>
          <bgColor indexed="65"/>
        </patternFill>
      </fill>
      <alignment horizontal="center" vertical="bottom" textRotation="0" wrapText="1"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4"/>
        <color theme="0"/>
        <name val="Arial"/>
        <family val="2"/>
        <scheme val="none"/>
      </font>
      <numFmt numFmtId="170" formatCode="0.0%"/>
      <fill>
        <patternFill patternType="solid">
          <fgColor indexed="64"/>
          <bgColor rgb="FF00539B"/>
        </patternFill>
      </fill>
      <alignment horizontal="right" vertical="bottom"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indexed="65"/>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theme="0"/>
        <name val="Arial"/>
        <family val="2"/>
        <scheme val="none"/>
      </font>
      <numFmt numFmtId="170" formatCode="0.0%"/>
      <fill>
        <patternFill patternType="solid">
          <fgColor indexed="64"/>
          <bgColor rgb="FF00539B"/>
        </patternFill>
      </fill>
      <alignment horizontal="right" vertical="bottom"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indexed="65"/>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theme="0"/>
        <name val="Arial"/>
        <family val="2"/>
        <scheme val="none"/>
      </font>
      <numFmt numFmtId="170" formatCode="0.0%"/>
      <fill>
        <patternFill patternType="solid">
          <fgColor indexed="64"/>
          <bgColor rgb="FF00539B"/>
        </patternFill>
      </fill>
      <alignment horizontal="right" vertical="bottom"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indexed="65"/>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theme="0"/>
        <name val="Arial"/>
        <family val="2"/>
        <scheme val="none"/>
      </font>
      <numFmt numFmtId="170" formatCode="0.0%"/>
      <fill>
        <patternFill patternType="solid">
          <fgColor indexed="64"/>
          <bgColor rgb="FF00539B"/>
        </patternFill>
      </fill>
      <alignment horizontal="right" vertical="bottom"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indexed="65"/>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theme="0"/>
        <name val="Arial"/>
        <family val="2"/>
        <scheme val="none"/>
      </font>
      <numFmt numFmtId="170" formatCode="0.0%"/>
      <fill>
        <patternFill patternType="solid">
          <fgColor indexed="64"/>
          <bgColor rgb="FF00539B"/>
        </patternFill>
      </fill>
      <alignment horizontal="right" vertical="bottom"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indexed="65"/>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theme="0"/>
        <name val="Arial"/>
        <family val="2"/>
        <scheme val="none"/>
      </font>
      <numFmt numFmtId="170" formatCode="0.0%"/>
      <fill>
        <patternFill patternType="solid">
          <fgColor indexed="64"/>
          <bgColor rgb="FF00539B"/>
        </patternFill>
      </fill>
      <alignment horizontal="right" vertical="bottom"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indexed="65"/>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theme="0"/>
        <name val="Arial"/>
        <family val="2"/>
        <scheme val="none"/>
      </font>
      <fill>
        <patternFill patternType="solid">
          <fgColor indexed="64"/>
          <bgColor rgb="FF00539B"/>
        </patternFill>
      </fill>
      <alignment horizontal="center" vertical="bottom" textRotation="0" wrapText="0" indent="0" justifyLastLine="0" shrinkToFit="0" readingOrder="0"/>
      <border diagonalUp="0" diagonalDown="0" outline="0">
        <left/>
        <right style="thin">
          <color indexed="64"/>
        </right>
        <top style="thin">
          <color indexed="64"/>
        </top>
        <bottom/>
      </border>
    </dxf>
    <dxf>
      <font>
        <strike val="0"/>
        <outline val="0"/>
        <shadow val="0"/>
        <u val="none"/>
        <vertAlign val="baseline"/>
        <sz val="14"/>
        <name val="Arial"/>
        <scheme val="none"/>
      </font>
      <alignment horizontal="center" textRotation="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numFmt numFmtId="30" formatCode="@"/>
      <alignment horizontal="center" textRotation="0" indent="0" justifyLastLine="0" shrinkToFit="0" readingOrder="0"/>
      <border diagonalUp="0" diagonalDown="0" outline="0">
        <left style="thin">
          <color indexed="64"/>
        </left>
        <right style="thin">
          <color indexed="64"/>
        </right>
        <top/>
        <bottom/>
      </border>
    </dxf>
    <dxf>
      <border diagonalUp="0" diagonalDown="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30" formatCode="@"/>
      <fill>
        <patternFill patternType="none">
          <fgColor indexed="64"/>
          <bgColor indexed="65"/>
        </patternFill>
      </fill>
      <alignment horizontal="center" vertical="bottom" textRotation="0" wrapText="0" indent="0" justifyLastLine="0" shrinkToFit="0" readingOrder="0"/>
    </dxf>
    <dxf>
      <border>
        <bottom style="thin">
          <color indexed="64"/>
        </bottom>
      </border>
    </dxf>
    <dxf>
      <font>
        <b/>
        <i val="0"/>
        <strike val="0"/>
        <condense val="0"/>
        <extend val="0"/>
        <outline val="0"/>
        <shadow val="0"/>
        <u val="none"/>
        <vertAlign val="baseline"/>
        <sz val="14"/>
        <color theme="1"/>
        <name val="Arial"/>
        <scheme val="none"/>
      </font>
      <numFmt numFmtId="30" formatCode="@"/>
      <fill>
        <patternFill patternType="solid">
          <fgColor indexed="64"/>
          <bgColor rgb="FF00539B"/>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14"/>
        <color auto="1"/>
        <name val="Arial"/>
        <scheme val="none"/>
      </font>
      <numFmt numFmtId="14" formatCode="0.00%"/>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auto="1"/>
        <name val="Arial"/>
        <scheme val="none"/>
      </font>
      <numFmt numFmtId="14" formatCode="0.00%"/>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auto="1"/>
        <name val="Arial"/>
        <scheme val="none"/>
      </font>
      <numFmt numFmtId="14" formatCode="0.00%"/>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auto="1"/>
        <name val="Arial"/>
        <scheme val="none"/>
      </font>
      <numFmt numFmtId="14" formatCode="0.00%"/>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auto="1"/>
        <name val="Arial"/>
        <scheme val="none"/>
      </font>
      <numFmt numFmtId="14" formatCode="0.00%"/>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auto="1"/>
        <name val="Arial"/>
        <scheme val="none"/>
      </font>
      <numFmt numFmtId="14" formatCode="0.00%"/>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auto="1"/>
        <name val="Arial"/>
        <scheme val="none"/>
      </font>
      <numFmt numFmtId="14" formatCode="0.00%"/>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auto="1"/>
        <name val="Arial"/>
        <scheme val="none"/>
      </font>
      <numFmt numFmtId="14" formatCode="0.00%"/>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auto="1"/>
        <name val="Arial"/>
        <scheme val="none"/>
      </font>
      <numFmt numFmtId="0" formatCode="General"/>
      <fill>
        <patternFill patternType="none">
          <fgColor indexed="64"/>
          <bgColor auto="1"/>
        </patternFill>
      </fill>
      <alignment horizontal="center" vertical="bottom"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auto="1"/>
        <name val="Arial"/>
        <scheme val="none"/>
      </font>
      <fill>
        <patternFill patternType="none">
          <fgColor indexed="64"/>
          <bgColor auto="1"/>
        </patternFill>
      </fill>
    </dxf>
    <dxf>
      <border>
        <bottom style="thin">
          <color indexed="64"/>
        </bottom>
      </border>
    </dxf>
    <dxf>
      <font>
        <b/>
        <i val="0"/>
        <strike val="0"/>
        <condense val="0"/>
        <extend val="0"/>
        <outline val="0"/>
        <shadow val="0"/>
        <u val="none"/>
        <vertAlign val="baseline"/>
        <sz val="14"/>
        <color theme="0"/>
        <name val="Arial"/>
        <scheme val="none"/>
      </font>
      <fill>
        <patternFill patternType="solid">
          <fgColor indexed="64"/>
          <bgColor rgb="FF00539B"/>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14"/>
        <color theme="1"/>
        <name val="Arial"/>
        <scheme val="none"/>
      </font>
      <numFmt numFmtId="170" formatCode="0.0%"/>
      <fill>
        <patternFill patternType="none">
          <fgColor indexed="64"/>
          <bgColor auto="1"/>
        </patternFill>
      </fill>
      <alignment horizontal="right" vertical="bottom" textRotation="0" wrapText="0" indent="0" justifyLastLine="0" shrinkToFit="0" readingOrder="0"/>
      <border diagonalUp="0" diagonalDown="0">
        <left style="thin">
          <color indexed="64"/>
        </left>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4"/>
        <color theme="1"/>
        <name val="Arial"/>
        <scheme val="none"/>
      </font>
      <numFmt numFmtId="170" formatCode="0.0%"/>
      <fill>
        <patternFill patternType="none">
          <fgColor indexed="64"/>
          <bgColor auto="1"/>
        </patternFill>
      </fill>
      <alignment horizontal="right"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4"/>
        <color theme="1"/>
        <name val="Arial"/>
        <scheme val="none"/>
      </font>
      <numFmt numFmtId="168" formatCode="_(* #,##0_);_(* \(#,##0\);_(* &quot;-&quot;??_);_(@_)"/>
      <fill>
        <patternFill patternType="none">
          <fgColor indexed="64"/>
          <bgColor auto="1"/>
        </patternFill>
      </fill>
      <alignment horizontal="center"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auto="1"/>
        </patternFill>
      </fill>
      <alignment horizontal="center"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auto="1"/>
        </patternFill>
      </fill>
      <alignment horizontal="center"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4"/>
        <color auto="1"/>
        <name val="Arial"/>
        <scheme val="none"/>
      </font>
      <numFmt numFmtId="0" formatCode="General"/>
      <fill>
        <patternFill patternType="none">
          <fgColor indexed="64"/>
          <bgColor auto="1"/>
        </patternFill>
      </fill>
      <alignment horizontal="center" vertical="bottom" textRotation="0" wrapText="0" indent="0" justifyLastLine="0" shrinkToFit="0" readingOrder="0"/>
      <border diagonalUp="0" diagonalDown="0">
        <left/>
        <right style="thin">
          <color indexed="64"/>
        </right>
        <top style="thin">
          <color indexed="64"/>
        </top>
        <bottom style="thin">
          <color indexed="64"/>
        </bottom>
        <vertical style="thin">
          <color indexed="64"/>
        </vertical>
        <horizontal style="thin">
          <color indexed="64"/>
        </horizontal>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4"/>
        <name val="Arial"/>
        <scheme val="none"/>
      </font>
      <fill>
        <patternFill patternType="none">
          <fgColor indexed="64"/>
          <bgColor auto="1"/>
        </patternFill>
      </fill>
    </dxf>
    <dxf>
      <border>
        <bottom style="thin">
          <color indexed="64"/>
        </bottom>
      </border>
    </dxf>
    <dxf>
      <font>
        <b/>
        <i val="0"/>
        <strike val="0"/>
        <condense val="0"/>
        <extend val="0"/>
        <outline val="0"/>
        <shadow val="0"/>
        <u val="none"/>
        <vertAlign val="baseline"/>
        <sz val="14"/>
        <color theme="1"/>
        <name val="Arial"/>
        <scheme val="none"/>
      </font>
      <fill>
        <patternFill patternType="solid">
          <fgColor indexed="64"/>
          <bgColor rgb="FF00539B"/>
        </patternFill>
      </fill>
      <alignment horizontal="center" vertical="center" textRotation="0" wrapText="1" indent="0" justifyLastLine="0" shrinkToFit="0" readingOrder="0"/>
      <border diagonalUp="0" diagonalDown="0">
        <left style="thin">
          <color indexed="64"/>
        </left>
        <right style="thin">
          <color indexed="64"/>
        </right>
        <top/>
        <bottom/>
        <vertical style="thin">
          <color indexed="64"/>
        </vertical>
        <horizontal style="thin">
          <color indexed="64"/>
        </horizontal>
      </border>
    </dxf>
    <dxf>
      <font>
        <b/>
        <i val="0"/>
        <strike val="0"/>
        <condense val="0"/>
        <extend val="0"/>
        <outline val="0"/>
        <shadow val="0"/>
        <u val="none"/>
        <vertAlign val="baseline"/>
        <sz val="14"/>
        <color auto="1"/>
        <name val="Calibri"/>
        <scheme val="minor"/>
      </font>
      <fill>
        <patternFill patternType="none">
          <fgColor indexed="64"/>
          <bgColor indexed="65"/>
        </patternFill>
      </fill>
      <alignment horizontal="center" vertical="center" textRotation="0" wrapText="0" indent="0" justifyLastLine="0" shrinkToFit="0" readingOrder="0"/>
      <border diagonalUp="0" diagonalDown="0">
        <left style="thin">
          <color indexed="64"/>
        </left>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4"/>
        <color auto="1"/>
        <name val="Calibri"/>
        <scheme val="minor"/>
      </font>
      <numFmt numFmtId="14" formatCode="0.00%"/>
      <fill>
        <patternFill patternType="none">
          <fgColor indexed="64"/>
          <bgColor indexed="65"/>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4"/>
        <color auto="1"/>
        <name val="Calibri"/>
        <scheme val="minor"/>
      </font>
      <numFmt numFmtId="35" formatCode="_(* #,##0.00_);_(* \(#,##0.00\);_(* &quot;-&quot;??_);_(@_)"/>
      <fill>
        <patternFill patternType="none">
          <fgColor indexed="64"/>
          <bgColor indexed="65"/>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4"/>
        <color auto="1"/>
        <name val="Calibri"/>
        <scheme val="minor"/>
      </font>
      <numFmt numFmtId="14" formatCode="0.00%"/>
      <fill>
        <patternFill patternType="none">
          <fgColor indexed="64"/>
          <bgColor indexed="65"/>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4"/>
        <color auto="1"/>
        <name val="Calibri"/>
        <scheme val="minor"/>
      </font>
      <numFmt numFmtId="35" formatCode="_(* #,##0.00_);_(* \(#,##0.00\);_(* &quot;-&quot;??_);_(@_)"/>
      <fill>
        <patternFill patternType="none">
          <fgColor indexed="64"/>
          <bgColor indexed="65"/>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4"/>
        <color auto="1"/>
        <name val="Calibri"/>
        <scheme val="minor"/>
      </font>
      <numFmt numFmtId="14" formatCode="0.00%"/>
      <fill>
        <patternFill patternType="none">
          <fgColor indexed="64"/>
          <bgColor indexed="65"/>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4"/>
        <color auto="1"/>
        <name val="Calibri"/>
        <scheme val="minor"/>
      </font>
      <numFmt numFmtId="35" formatCode="_(* #,##0.00_);_(* \(#,##0.00\);_(* &quot;-&quot;??_);_(@_)"/>
      <fill>
        <patternFill patternType="none">
          <fgColor indexed="64"/>
          <bgColor indexed="65"/>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4"/>
        <color auto="1"/>
        <name val="Calibri"/>
        <scheme val="minor"/>
      </font>
      <numFmt numFmtId="0" formatCode="General"/>
      <fill>
        <patternFill patternType="none">
          <fgColor indexed="64"/>
          <bgColor indexed="65"/>
        </patternFill>
      </fill>
      <alignment horizontal="center" vertical="center" textRotation="0" wrapText="0" indent="0" justifyLastLine="0" shrinkToFit="0" readingOrder="0"/>
      <border diagonalUp="0" diagonalDown="0">
        <left/>
        <right style="thin">
          <color indexed="64"/>
        </right>
        <top style="thin">
          <color indexed="64"/>
        </top>
        <bottom style="thin">
          <color indexed="64"/>
        </bottom>
        <vertical style="thin">
          <color indexed="64"/>
        </vertical>
        <horizontal style="thin">
          <color indexed="64"/>
        </horizontal>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4"/>
        <color auto="1"/>
        <name val="Calibri"/>
        <scheme val="minor"/>
      </font>
    </dxf>
    <dxf>
      <border>
        <bottom style="thin">
          <color indexed="64"/>
        </bottom>
      </border>
    </dxf>
    <dxf>
      <font>
        <b/>
        <i val="0"/>
        <strike val="0"/>
        <condense val="0"/>
        <extend val="0"/>
        <outline val="0"/>
        <shadow val="0"/>
        <u val="none"/>
        <vertAlign val="baseline"/>
        <sz val="14"/>
        <color theme="0"/>
        <name val="Calibri"/>
        <scheme val="minor"/>
      </font>
      <numFmt numFmtId="35" formatCode="_(* #,##0.00_);_(* \(#,##0.00\);_(* &quot;-&quot;??_);_(@_)"/>
      <fill>
        <patternFill patternType="solid">
          <fgColor indexed="64"/>
          <bgColor theme="4" tint="-0.249977111117893"/>
        </patternFill>
      </fill>
      <alignment horizontal="center" vertical="center" textRotation="0" wrapText="1" indent="0" justifyLastLine="0" shrinkToFit="0" readingOrder="0"/>
      <border diagonalUp="0" diagonalDown="0">
        <left style="thin">
          <color indexed="64"/>
        </left>
        <right style="thin">
          <color indexed="64"/>
        </right>
        <top/>
        <bottom/>
        <vertical style="thin">
          <color indexed="64"/>
        </vertical>
        <horizontal style="thin">
          <color indexed="64"/>
        </horizontal>
      </border>
    </dxf>
    <dxf>
      <font>
        <b/>
        <i val="0"/>
        <strike val="0"/>
        <condense val="0"/>
        <extend val="0"/>
        <outline val="0"/>
        <shadow val="0"/>
        <u val="none"/>
        <vertAlign val="baseline"/>
        <sz val="20"/>
        <color theme="0"/>
        <name val="Arial"/>
        <family val="2"/>
        <scheme val="none"/>
      </font>
      <numFmt numFmtId="168" formatCode="_(* #,##0_);_(* \(#,##0\);_(* &quot;-&quot;??_);_(@_)"/>
      <fill>
        <patternFill patternType="solid">
          <fgColor indexed="64"/>
          <bgColor rgb="FF00539B"/>
        </patternFill>
      </fill>
      <alignment horizontal="center" vertical="center" textRotation="0" wrapText="0" indent="0" justifyLastLine="0" shrinkToFit="0" readingOrder="0"/>
      <border diagonalUp="0" diagonalDown="0" outline="0">
        <left style="thin">
          <color indexed="64"/>
        </left>
        <right style="thin">
          <color indexed="64"/>
        </right>
        <top/>
        <bottom style="thin">
          <color indexed="64"/>
        </bottom>
      </border>
    </dxf>
    <dxf>
      <font>
        <b/>
        <i val="0"/>
        <strike val="0"/>
        <condense val="0"/>
        <extend val="0"/>
        <outline val="0"/>
        <shadow val="0"/>
        <u val="none"/>
        <vertAlign val="baseline"/>
        <sz val="20"/>
        <color auto="1"/>
        <name val="Arial"/>
        <scheme val="none"/>
      </font>
      <numFmt numFmtId="168" formatCode="_(* #,##0_);_(* \(#,##0\);_(* &quot;-&quot;??_);_(@_)"/>
      <fill>
        <patternFill patternType="solid">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20"/>
        <color theme="0"/>
        <name val="Arial"/>
        <family val="2"/>
        <scheme val="none"/>
      </font>
      <fill>
        <patternFill patternType="solid">
          <fgColor indexed="64"/>
          <bgColor rgb="FF00539B"/>
        </patternFill>
      </fill>
      <alignment horizontal="center" vertical="center" textRotation="0" wrapText="0" indent="0" justifyLastLine="0" shrinkToFit="0" readingOrder="0"/>
      <border diagonalUp="0" diagonalDown="0" outline="0">
        <left style="thin">
          <color indexed="64"/>
        </left>
        <right style="thin">
          <color indexed="64"/>
        </right>
        <top/>
        <bottom style="thin">
          <color indexed="64"/>
        </bottom>
      </border>
    </dxf>
    <dxf>
      <font>
        <b/>
        <i val="0"/>
        <strike val="0"/>
        <condense val="0"/>
        <extend val="0"/>
        <outline val="0"/>
        <shadow val="0"/>
        <u val="none"/>
        <vertAlign val="baseline"/>
        <sz val="20"/>
        <color auto="1"/>
        <name val="Arial"/>
        <scheme val="none"/>
      </font>
      <numFmt numFmtId="17" formatCode="#\ ?/?"/>
      <fill>
        <patternFill patternType="solid">
          <fgColor rgb="FF000000"/>
          <bgColor rgb="FFFFFFFF"/>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dxf>
    <dxf>
      <border>
        <top style="thin">
          <color rgb="FF000000"/>
        </top>
      </border>
    </dxf>
    <dxf>
      <font>
        <b/>
        <i val="0"/>
        <strike val="0"/>
        <condense val="0"/>
        <extend val="0"/>
        <outline val="0"/>
        <shadow val="0"/>
        <u val="none"/>
        <vertAlign val="baseline"/>
        <sz val="20"/>
        <color theme="0"/>
        <name val="Arial"/>
        <scheme val="none"/>
      </font>
      <fill>
        <patternFill patternType="solid">
          <fgColor indexed="64"/>
          <bgColor rgb="FF00539B"/>
        </patternFill>
      </fill>
      <alignment horizontal="center" vertical="center" textRotation="0" wrapText="0" indent="0" justifyLastLine="0" shrinkToFit="0" readingOrder="0"/>
      <border diagonalUp="0" diagonalDown="0" outline="0">
        <left style="thin">
          <color indexed="64"/>
        </left>
        <right style="thin">
          <color indexed="64"/>
        </right>
        <top/>
        <bottom/>
      </border>
    </dxf>
    <dxf>
      <border diagonalUp="0" diagonalDown="0">
        <left style="thin">
          <color rgb="FF000000"/>
        </left>
        <right style="thin">
          <color rgb="FF000000"/>
        </right>
        <top style="thin">
          <color rgb="FF000000"/>
        </top>
        <bottom style="thin">
          <color rgb="FF000000"/>
        </bottom>
      </border>
    </dxf>
    <dxf>
      <font>
        <strike val="0"/>
        <outline val="0"/>
        <shadow val="0"/>
        <u val="none"/>
        <vertAlign val="baseline"/>
        <sz val="20"/>
        <name val="Arial"/>
        <scheme val="none"/>
      </font>
      <numFmt numFmtId="17" formatCode="#\ ?/?"/>
      <fill>
        <patternFill patternType="solid">
          <fgColor rgb="FF000000"/>
          <bgColor rgb="FFFFFFFF"/>
        </patternFill>
      </fill>
      <alignment horizontal="center" vertical="center" textRotation="0" indent="0" justifyLastLine="0" shrinkToFit="0" readingOrder="0"/>
    </dxf>
    <dxf>
      <border>
        <bottom style="thin">
          <color rgb="FF000000"/>
        </bottom>
      </border>
    </dxf>
    <dxf>
      <font>
        <strike val="0"/>
        <outline val="0"/>
        <shadow val="0"/>
        <u val="none"/>
        <vertAlign val="baseline"/>
        <sz val="20"/>
        <color theme="0"/>
        <name val="Arial"/>
        <scheme val="none"/>
      </font>
      <fill>
        <patternFill patternType="solid">
          <fgColor indexed="64"/>
          <bgColor rgb="FF00539B"/>
        </patternFill>
      </fill>
      <alignment horizontal="center" vertical="center" textRotation="0" indent="0" justifyLastLine="0" shrinkToFit="0" readingOrder="0"/>
      <border diagonalUp="0" diagonalDown="0" outline="0">
        <left style="thin">
          <color indexed="64"/>
        </left>
        <right style="thin">
          <color indexed="64"/>
        </right>
        <top/>
        <bottom/>
      </border>
    </dxf>
    <dxf>
      <font>
        <strike val="0"/>
        <outline val="0"/>
        <shadow val="0"/>
        <u val="none"/>
        <vertAlign val="baseline"/>
        <sz val="20"/>
        <name val="Arial"/>
        <scheme val="none"/>
      </font>
      <numFmt numFmtId="172" formatCode="_(* #,##0.0_);_(* \(#,##0.0\);_(* &quot;-&quot;??_);_(@_)"/>
      <fill>
        <patternFill patternType="solid">
          <fgColor rgb="FF000000"/>
          <bgColor rgb="FFFFFFFF"/>
        </patternFill>
      </fill>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20"/>
        <color auto="1"/>
        <name val="Arial"/>
        <scheme val="none"/>
      </font>
      <numFmt numFmtId="168" formatCode="_(* #,##0_);_(* \(#,##0\);_(* &quot;-&quot;??_);_(@_)"/>
      <fill>
        <patternFill patternType="solid">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20"/>
        <color auto="1"/>
        <name val="Arial"/>
        <scheme val="none"/>
      </font>
      <numFmt numFmtId="168" formatCode="_(* #,##0_);_(* \(#,##0\);_(* &quot;-&quot;??_);_(@_)"/>
      <fill>
        <patternFill patternType="solid">
          <fgColor indexed="64"/>
          <bgColor theme="0"/>
        </patternFill>
      </fill>
      <alignment horizontal="lef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20"/>
        <color auto="1"/>
        <name val="Arial"/>
        <scheme val="none"/>
      </font>
      <numFmt numFmtId="17" formatCode="#\ ?/?"/>
      <fill>
        <patternFill patternType="solid">
          <fgColor rgb="FF000000"/>
          <bgColor rgb="FFFFFFFF"/>
        </patternFill>
      </fill>
      <alignment horizontal="left" vertical="center"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20"/>
        <name val="Arial"/>
        <scheme val="none"/>
      </font>
      <numFmt numFmtId="17" formatCode="#\ ?/?"/>
      <fill>
        <patternFill patternType="solid">
          <fgColor rgb="FF000000"/>
          <bgColor rgb="FFFFFFFF"/>
        </patternFill>
      </fill>
    </dxf>
    <dxf>
      <border>
        <bottom style="thin">
          <color indexed="64"/>
        </bottom>
      </border>
    </dxf>
    <dxf>
      <font>
        <strike val="0"/>
        <outline val="0"/>
        <shadow val="0"/>
        <u val="none"/>
        <vertAlign val="baseline"/>
        <sz val="20"/>
        <color theme="0"/>
        <name val="Arial"/>
        <scheme val="none"/>
      </font>
      <fill>
        <patternFill patternType="solid">
          <fgColor indexed="64"/>
          <bgColor rgb="FF00539B"/>
        </patternFill>
      </fill>
      <border diagonalUp="0" diagonalDown="0" outline="0">
        <left style="thin">
          <color indexed="64"/>
        </left>
        <right style="thin">
          <color indexed="64"/>
        </right>
        <top/>
        <bottom/>
      </border>
    </dxf>
    <dxf>
      <font>
        <b val="0"/>
        <i val="0"/>
        <strike val="0"/>
        <condense val="0"/>
        <extend val="0"/>
        <outline val="0"/>
        <shadow val="0"/>
        <u val="none"/>
        <vertAlign val="baseline"/>
        <sz val="20"/>
        <color auto="1"/>
        <name val="Arial"/>
        <scheme val="none"/>
      </font>
      <fill>
        <patternFill patternType="solid">
          <fgColor indexed="64"/>
          <bgColor theme="0"/>
        </patternFill>
      </fill>
      <alignment horizontal="center" vertical="center" textRotation="0" wrapText="0" indent="0" justifyLastLine="0" shrinkToFit="0" readingOrder="0"/>
    </dxf>
    <dxf>
      <font>
        <b/>
        <i val="0"/>
        <strike val="0"/>
        <condense val="0"/>
        <extend val="0"/>
        <outline val="0"/>
        <shadow val="0"/>
        <u val="none"/>
        <vertAlign val="baseline"/>
        <sz val="20"/>
        <color auto="1"/>
        <name val="Arial"/>
        <scheme val="none"/>
      </font>
      <fill>
        <patternFill patternType="solid">
          <fgColor indexed="64"/>
          <bgColor theme="0"/>
        </patternFill>
      </fill>
      <alignment horizontal="left" vertical="center" textRotation="0" wrapText="0" indent="0" justifyLastLine="0" shrinkToFit="0" readingOrder="0"/>
    </dxf>
    <dxf>
      <border outline="0">
        <left style="thin">
          <color indexed="64"/>
        </left>
        <right style="thin">
          <color indexed="64"/>
        </right>
        <top style="thin">
          <color indexed="64"/>
        </top>
        <bottom style="thin">
          <color indexed="64"/>
        </bottom>
      </border>
    </dxf>
    <dxf>
      <font>
        <strike val="0"/>
        <outline val="0"/>
        <shadow val="0"/>
        <u val="none"/>
        <vertAlign val="baseline"/>
        <sz val="20"/>
        <name val="Arial"/>
        <scheme val="none"/>
      </font>
      <fill>
        <patternFill patternType="solid">
          <fgColor indexed="64"/>
          <bgColor theme="0"/>
        </patternFill>
      </fill>
    </dxf>
    <dxf>
      <border outline="0">
        <bottom style="thin">
          <color indexed="64"/>
        </bottom>
      </border>
    </dxf>
    <dxf>
      <font>
        <strike val="0"/>
        <outline val="0"/>
        <shadow val="0"/>
        <u val="none"/>
        <vertAlign val="baseline"/>
        <sz val="20"/>
        <color theme="0"/>
        <name val="Arial"/>
        <scheme val="none"/>
      </font>
      <fill>
        <patternFill patternType="solid">
          <fgColor indexed="64"/>
          <bgColor rgb="FF00539B"/>
        </patternFill>
      </fill>
    </dxf>
    <dxf>
      <font>
        <b val="0"/>
        <i val="0"/>
        <strike val="0"/>
        <condense val="0"/>
        <extend val="0"/>
        <outline val="0"/>
        <shadow val="0"/>
        <u val="none"/>
        <vertAlign val="baseline"/>
        <sz val="22"/>
        <color auto="1"/>
        <name val="Arial"/>
        <scheme val="none"/>
      </font>
      <numFmt numFmtId="170" formatCode="0.0%"/>
      <fill>
        <patternFill patternType="none">
          <fgColor indexed="64"/>
          <bgColor auto="1"/>
        </patternFill>
      </fill>
      <alignment horizontal="general" vertical="center" textRotation="0" wrapText="0" indent="0" justifyLastLine="0" shrinkToFit="0" readingOrder="0"/>
    </dxf>
    <dxf>
      <font>
        <b val="0"/>
        <i val="0"/>
        <strike val="0"/>
        <condense val="0"/>
        <extend val="0"/>
        <outline val="0"/>
        <shadow val="0"/>
        <u val="none"/>
        <vertAlign val="baseline"/>
        <sz val="22"/>
        <color auto="1"/>
        <name val="Arial"/>
        <scheme val="none"/>
      </font>
      <numFmt numFmtId="170" formatCode="0.0%"/>
      <fill>
        <patternFill patternType="none">
          <fgColor indexed="64"/>
          <bgColor auto="1"/>
        </patternFill>
      </fill>
      <alignment horizontal="general" vertical="center" textRotation="0" wrapText="0" indent="0" justifyLastLine="0" shrinkToFit="0" readingOrder="0"/>
    </dxf>
    <dxf>
      <font>
        <b/>
        <i val="0"/>
        <strike val="0"/>
        <condense val="0"/>
        <extend val="0"/>
        <outline val="0"/>
        <shadow val="0"/>
        <u val="none"/>
        <vertAlign val="baseline"/>
        <sz val="22"/>
        <color auto="1"/>
        <name val="Arial"/>
        <scheme val="none"/>
      </font>
      <numFmt numFmtId="3" formatCode="#,##0"/>
      <fill>
        <patternFill patternType="none">
          <fgColor indexed="64"/>
          <bgColor auto="1"/>
        </patternFill>
      </fill>
      <alignment horizontal="general" vertical="center" textRotation="0" wrapText="0" 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22"/>
        <color auto="1"/>
        <name val="Arial"/>
        <scheme val="none"/>
      </font>
      <numFmt numFmtId="33" formatCode="_(* #,##0_);_(* \(#,##0\);_(* &quot;-&quot;_);_(@_)"/>
      <fill>
        <patternFill patternType="none">
          <fgColor indexed="64"/>
          <bgColor auto="1"/>
        </patternFill>
      </fill>
      <alignment horizontal="general" vertical="center" textRotation="0" wrapText="0" indent="0" justifyLastLine="0" shrinkToFit="0" readingOrder="0"/>
    </dxf>
    <dxf>
      <font>
        <b val="0"/>
        <i val="0"/>
        <strike val="0"/>
        <condense val="0"/>
        <extend val="0"/>
        <outline val="0"/>
        <shadow val="0"/>
        <u val="none"/>
        <vertAlign val="baseline"/>
        <sz val="22"/>
        <color auto="1"/>
        <name val="Arial"/>
        <scheme val="none"/>
      </font>
      <numFmt numFmtId="3" formatCode="#,##0"/>
      <fill>
        <patternFill patternType="none">
          <fgColor indexed="64"/>
          <bgColor auto="1"/>
        </patternFill>
      </fill>
      <alignment horizontal="general" vertical="center" textRotation="0" wrapText="0" indent="0" justifyLastLine="0" shrinkToFit="0" readingOrder="0"/>
      <border outline="0">
        <right style="thin">
          <color indexed="64"/>
        </right>
      </border>
    </dxf>
    <dxf>
      <font>
        <b val="0"/>
        <i val="0"/>
        <strike val="0"/>
        <condense val="0"/>
        <extend val="0"/>
        <outline val="0"/>
        <shadow val="0"/>
        <u val="none"/>
        <vertAlign val="baseline"/>
        <sz val="22"/>
        <color auto="1"/>
        <name val="Arial"/>
        <scheme val="none"/>
      </font>
      <numFmt numFmtId="3" formatCode="#,##0"/>
      <fill>
        <patternFill patternType="none">
          <fgColor indexed="64"/>
          <bgColor auto="1"/>
        </patternFill>
      </fill>
      <alignment horizontal="general" vertical="center" textRotation="0" wrapText="0" indent="0" justifyLastLine="0" shrinkToFit="0" readingOrder="0"/>
      <border outline="0">
        <right style="thin">
          <color indexed="64"/>
        </right>
      </border>
    </dxf>
    <dxf>
      <font>
        <b/>
        <i val="0"/>
        <strike val="0"/>
        <condense val="0"/>
        <extend val="0"/>
        <outline val="0"/>
        <shadow val="0"/>
        <u val="none"/>
        <vertAlign val="baseline"/>
        <sz val="22"/>
        <color auto="1"/>
        <name val="Arial"/>
        <scheme val="none"/>
      </font>
      <numFmt numFmtId="0" formatCode="General"/>
      <fill>
        <patternFill patternType="none">
          <fgColor indexed="64"/>
          <bgColor auto="1"/>
        </patternFill>
      </fill>
      <alignment horizontal="center" vertical="center" textRotation="0" wrapText="0" indent="0" justifyLastLine="0" shrinkToFit="0" readingOrder="0"/>
      <border outline="0">
        <right style="thin">
          <color indexed="64"/>
        </right>
      </border>
    </dxf>
    <dxf>
      <border outline="0">
        <left style="thin">
          <color indexed="64"/>
        </left>
        <right style="thin">
          <color indexed="64"/>
        </right>
        <top style="thin">
          <color indexed="64"/>
        </top>
        <bottom style="thin">
          <color indexed="64"/>
        </bottom>
      </border>
    </dxf>
    <dxf>
      <font>
        <strike val="0"/>
        <outline val="0"/>
        <shadow val="0"/>
        <u val="none"/>
        <vertAlign val="baseline"/>
        <sz val="22"/>
        <color auto="1"/>
        <name val="Arial"/>
        <scheme val="none"/>
      </font>
      <numFmt numFmtId="173" formatCode="_([$€-2]* #,##0_);_([$€-2]* \(#,##0\);_([$€-2]* &quot;-&quot;??_)"/>
      <fill>
        <patternFill patternType="none">
          <fgColor indexed="64"/>
          <bgColor auto="1"/>
        </patternFill>
      </fill>
    </dxf>
    <dxf>
      <border>
        <bottom style="thin">
          <color indexed="64"/>
        </bottom>
      </border>
    </dxf>
    <dxf>
      <font>
        <b/>
        <i val="0"/>
        <strike val="0"/>
        <condense val="0"/>
        <extend val="0"/>
        <outline val="0"/>
        <shadow val="0"/>
        <u val="none"/>
        <vertAlign val="baseline"/>
        <sz val="22"/>
        <color theme="0"/>
        <name val="Arial"/>
        <scheme val="none"/>
      </font>
      <numFmt numFmtId="173" formatCode="_([$€-2]* #,##0_);_([$€-2]* \(#,##0\);_([$€-2]* &quot;-&quot;??_)"/>
      <fill>
        <patternFill patternType="solid">
          <fgColor indexed="64"/>
          <bgColor rgb="FF00539B"/>
        </patternFill>
      </fill>
      <alignment horizontal="center" vertical="center" textRotation="0" wrapText="1" indent="0" justifyLastLine="0" shrinkToFit="0" readingOrder="0"/>
      <border diagonalUp="0" diagonalDown="0" outline="0">
        <left style="thin">
          <color auto="1"/>
        </left>
        <right style="thin">
          <color auto="1"/>
        </right>
        <top/>
        <bottom/>
      </border>
    </dxf>
    <dxf>
      <font>
        <b val="0"/>
        <i val="0"/>
        <strike val="0"/>
        <condense val="0"/>
        <extend val="0"/>
        <outline val="0"/>
        <shadow val="0"/>
        <u val="none"/>
        <vertAlign val="baseline"/>
        <sz val="20"/>
        <color auto="1"/>
        <name val="Arial"/>
        <scheme val="none"/>
      </font>
      <numFmt numFmtId="14" formatCode="0.0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20"/>
        <color auto="1"/>
        <name val="Arial"/>
        <scheme val="none"/>
      </font>
      <numFmt numFmtId="14" formatCode="0.0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20"/>
        <color auto="1"/>
        <name val="Arial"/>
        <scheme val="none"/>
      </font>
      <numFmt numFmtId="22" formatCode="mmm\-yy"/>
      <fill>
        <patternFill patternType="none">
          <fgColor indexed="64"/>
          <bgColor auto="1"/>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20"/>
        <name val="Arial"/>
        <scheme val="none"/>
      </font>
      <fill>
        <patternFill patternType="none">
          <fgColor indexed="64"/>
          <bgColor auto="1"/>
        </patternFill>
      </fill>
      <alignment horizontal="center" vertical="center" textRotation="0" indent="0" justifyLastLine="0" shrinkToFit="0" readingOrder="0"/>
    </dxf>
    <dxf>
      <border>
        <bottom style="thin">
          <color indexed="64"/>
        </bottom>
      </border>
    </dxf>
    <dxf>
      <font>
        <strike val="0"/>
        <outline val="0"/>
        <shadow val="0"/>
        <u val="none"/>
        <vertAlign val="baseline"/>
        <sz val="22"/>
        <color theme="0"/>
        <name val="Arial"/>
        <scheme val="none"/>
      </font>
      <fill>
        <patternFill patternType="solid">
          <fgColor indexed="64"/>
          <bgColor rgb="FF00539B"/>
        </patternFill>
      </fill>
      <alignment horizontal="center" vertical="center" textRotation="0"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14"/>
        <color auto="1"/>
        <name val="Arial"/>
        <scheme val="none"/>
      </font>
      <numFmt numFmtId="14" formatCode="0.00%"/>
      <fill>
        <patternFill patternType="solid">
          <fgColor indexed="64"/>
          <bgColor theme="0" tint="-0.14999847407452621"/>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border>
    </dxf>
    <dxf>
      <font>
        <strike val="0"/>
        <outline val="0"/>
        <shadow val="0"/>
        <u val="none"/>
        <vertAlign val="baseline"/>
        <sz val="18"/>
        <name val="Arial"/>
        <scheme val="none"/>
      </font>
    </dxf>
    <dxf>
      <font>
        <b/>
        <i val="0"/>
        <strike val="0"/>
        <condense val="0"/>
        <extend val="0"/>
        <outline val="0"/>
        <shadow val="0"/>
        <u val="none"/>
        <vertAlign val="baseline"/>
        <sz val="14"/>
        <color auto="1"/>
        <name val="Arial"/>
        <scheme val="none"/>
      </font>
      <numFmt numFmtId="14" formatCode="0.00%"/>
      <fill>
        <patternFill patternType="solid">
          <fgColor indexed="64"/>
          <bgColor theme="0" tint="-0.14999847407452621"/>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border>
    </dxf>
    <dxf>
      <font>
        <strike val="0"/>
        <outline val="0"/>
        <shadow val="0"/>
        <u val="none"/>
        <vertAlign val="baseline"/>
        <sz val="18"/>
        <name val="Arial"/>
        <scheme val="none"/>
      </font>
    </dxf>
    <dxf>
      <font>
        <b/>
        <i val="0"/>
        <strike val="0"/>
        <condense val="0"/>
        <extend val="0"/>
        <outline val="0"/>
        <shadow val="0"/>
        <u val="none"/>
        <vertAlign val="baseline"/>
        <sz val="14"/>
        <color auto="1"/>
        <name val="Arial"/>
        <scheme val="none"/>
      </font>
      <numFmt numFmtId="14" formatCode="0.00%"/>
      <fill>
        <patternFill patternType="solid">
          <fgColor indexed="64"/>
          <bgColor theme="0" tint="-0.14999847407452621"/>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border>
    </dxf>
    <dxf>
      <font>
        <strike val="0"/>
        <outline val="0"/>
        <shadow val="0"/>
        <u val="none"/>
        <vertAlign val="baseline"/>
        <sz val="18"/>
        <name val="Arial"/>
        <scheme val="none"/>
      </font>
    </dxf>
    <dxf>
      <font>
        <b/>
        <i val="0"/>
        <strike val="0"/>
        <condense val="0"/>
        <extend val="0"/>
        <outline val="0"/>
        <shadow val="0"/>
        <u val="none"/>
        <vertAlign val="baseline"/>
        <sz val="14"/>
        <color auto="1"/>
        <name val="Arial"/>
        <scheme val="none"/>
      </font>
      <numFmt numFmtId="22" formatCode="mmm\-yy"/>
      <fill>
        <patternFill patternType="solid">
          <fgColor indexed="64"/>
          <bgColor theme="0" tint="-0.14999847407452621"/>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border>
    </dxf>
    <dxf>
      <font>
        <strike val="0"/>
        <outline val="0"/>
        <shadow val="0"/>
        <u val="none"/>
        <vertAlign val="baseline"/>
        <sz val="18"/>
        <name val="Arial"/>
        <scheme val="none"/>
      </font>
    </dxf>
    <dxf>
      <font>
        <b/>
      </font>
      <fill>
        <patternFill patternType="solid">
          <fgColor indexed="64"/>
          <bgColor theme="0" tint="-0.14999847407452621"/>
        </patternFill>
      </fill>
    </dxf>
    <dxf>
      <border outline="0">
        <left style="thin">
          <color indexed="64"/>
        </left>
        <right style="thin">
          <color indexed="64"/>
        </right>
        <top style="thin">
          <color indexed="64"/>
        </top>
        <bottom style="thin">
          <color indexed="64"/>
        </bottom>
      </border>
    </dxf>
    <dxf>
      <font>
        <strike val="0"/>
        <outline val="0"/>
        <shadow val="0"/>
        <u val="none"/>
        <vertAlign val="baseline"/>
        <sz val="18"/>
        <name val="Arial"/>
        <scheme val="none"/>
      </font>
      <fill>
        <patternFill patternType="none">
          <fgColor indexed="64"/>
          <bgColor auto="1"/>
        </patternFill>
      </fill>
    </dxf>
    <dxf>
      <border>
        <bottom style="thin">
          <color indexed="64"/>
        </bottom>
      </border>
    </dxf>
    <dxf>
      <font>
        <strike val="0"/>
        <outline val="0"/>
        <shadow val="0"/>
        <u val="none"/>
        <vertAlign val="baseline"/>
        <sz val="18"/>
        <color theme="0"/>
        <name val="Arial"/>
        <scheme val="none"/>
      </font>
      <fill>
        <patternFill patternType="solid">
          <fgColor indexed="64"/>
          <bgColor theme="4" tint="-0.249977111117893"/>
        </patternFill>
      </fill>
      <border diagonalUp="0" diagonalDown="0" outline="0">
        <left style="thin">
          <color indexed="64"/>
        </left>
        <right style="thin">
          <color indexed="64"/>
        </right>
        <top/>
        <bottom/>
      </border>
    </dxf>
    <dxf>
      <font>
        <b/>
        <i val="0"/>
        <strike val="0"/>
        <condense val="0"/>
        <extend val="0"/>
        <outline val="0"/>
        <shadow val="0"/>
        <u val="none"/>
        <vertAlign val="baseline"/>
        <sz val="14"/>
        <color auto="1"/>
        <name val="Arial"/>
        <scheme val="none"/>
      </font>
      <numFmt numFmtId="170" formatCode="0.0%"/>
      <fill>
        <patternFill patternType="none">
          <fgColor rgb="FF000000"/>
          <bgColor rgb="FFFFFFFF"/>
        </patternFill>
      </fill>
      <alignment horizontal="center" vertical="center" textRotation="0" wrapText="1" indent="0" justifyLastLine="0" shrinkToFit="0" readingOrder="0"/>
      <protection locked="1" hidden="0"/>
    </dxf>
    <dxf>
      <font>
        <b/>
        <i val="0"/>
        <strike val="0"/>
        <condense val="0"/>
        <extend val="0"/>
        <outline val="0"/>
        <shadow val="0"/>
        <u val="none"/>
        <vertAlign val="baseline"/>
        <sz val="14"/>
        <color auto="1"/>
        <name val="Arial"/>
        <scheme val="none"/>
      </font>
      <numFmt numFmtId="177" formatCode="_(* #,##0.00_);_(* \(#,##0.00\);_(* &quot;-&quot;_);_(@_)"/>
      <fill>
        <patternFill patternType="none">
          <fgColor indexed="64"/>
          <bgColor indexed="65"/>
        </patternFill>
      </fill>
      <alignment horizontal="general" vertical="bottom" textRotation="0" wrapText="0" indent="0" justifyLastLine="0" shrinkToFit="0" readingOrder="0"/>
      <border diagonalUp="0" diagonalDown="0" outline="0">
        <left style="thin">
          <color indexed="64"/>
        </left>
        <right/>
        <top style="thin">
          <color indexed="64"/>
        </top>
        <bottom style="thin">
          <color indexed="64"/>
        </bottom>
      </border>
      <protection locked="1" hidden="0"/>
    </dxf>
    <dxf>
      <font>
        <strike val="0"/>
        <outline val="0"/>
        <shadow val="0"/>
        <u val="none"/>
        <vertAlign val="baseline"/>
        <sz val="14"/>
        <color auto="1"/>
        <name val="Arial"/>
        <scheme val="none"/>
      </font>
      <border diagonalUp="0" diagonalDown="0" outline="0">
        <left/>
        <right style="thin">
          <color indexed="64"/>
        </right>
        <top style="thin">
          <color indexed="64"/>
        </top>
        <bottom style="thin">
          <color indexed="64"/>
        </bottom>
      </border>
    </dxf>
    <dxf>
      <border>
        <top style="thin">
          <color rgb="FF000000"/>
        </top>
      </border>
    </dxf>
    <dxf>
      <border diagonalUp="0" diagonalDown="0">
        <left style="thin">
          <color rgb="FF000000"/>
        </left>
        <right style="thin">
          <color rgb="FF000000"/>
        </right>
        <top style="thin">
          <color rgb="FF000000"/>
        </top>
        <bottom style="thin">
          <color rgb="FF000000"/>
        </bottom>
      </border>
    </dxf>
    <dxf>
      <font>
        <b/>
        <i val="0"/>
        <strike val="0"/>
        <condense val="0"/>
        <extend val="0"/>
        <outline val="0"/>
        <shadow val="0"/>
        <u val="none"/>
        <vertAlign val="baseline"/>
        <sz val="14"/>
        <color auto="1"/>
        <name val="Arial"/>
        <scheme val="none"/>
      </font>
      <numFmt numFmtId="173" formatCode="_([$€-2]* #,##0_);_([$€-2]* \(#,##0\);_([$€-2]* &quot;-&quot;??_)"/>
      <fill>
        <patternFill patternType="none">
          <fgColor rgb="FF000000"/>
          <bgColor rgb="FFFFFFFF"/>
        </patternFill>
      </fill>
      <alignment horizontal="center" vertical="center" textRotation="0" wrapText="1" indent="0" justifyLastLine="0" shrinkToFit="0" readingOrder="0"/>
      <protection locked="1" hidden="0"/>
    </dxf>
    <dxf>
      <border>
        <bottom style="thin">
          <color rgb="FF000000"/>
        </bottom>
      </border>
    </dxf>
    <dxf>
      <font>
        <b/>
        <i val="0"/>
        <strike val="0"/>
        <condense val="0"/>
        <extend val="0"/>
        <outline val="0"/>
        <shadow val="0"/>
        <u val="none"/>
        <vertAlign val="baseline"/>
        <sz val="14"/>
        <color theme="0"/>
        <name val="Arial"/>
        <scheme val="none"/>
      </font>
      <numFmt numFmtId="195" formatCode="#,##0.0"/>
      <fill>
        <patternFill patternType="solid">
          <fgColor indexed="64"/>
          <bgColor theme="4" tint="-0.249977111117893"/>
        </patternFill>
      </fill>
      <alignment horizontal="center" vertical="bottom" textRotation="0" wrapText="0" indent="0" justifyLastLine="0" shrinkToFit="0" readingOrder="0"/>
      <border diagonalUp="0" diagonalDown="0" outline="0">
        <left style="thin">
          <color indexed="64"/>
        </left>
        <right style="thin">
          <color indexed="64"/>
        </right>
        <top/>
        <bottom/>
      </border>
      <protection locked="1" hidden="0"/>
    </dxf>
    <dxf>
      <font>
        <b/>
        <i val="0"/>
        <strike val="0"/>
        <condense val="0"/>
        <extend val="0"/>
        <outline val="0"/>
        <shadow val="0"/>
        <u val="none"/>
        <vertAlign val="baseline"/>
        <sz val="18"/>
        <color auto="1"/>
        <name val="Calibri"/>
        <scheme val="minor"/>
      </font>
      <numFmt numFmtId="170" formatCode="0.0%"/>
      <fill>
        <patternFill patternType="solid">
          <fgColor indexed="64"/>
          <bgColor theme="0"/>
        </patternFill>
      </fill>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Calibri"/>
        <scheme val="minor"/>
      </font>
      <numFmt numFmtId="35" formatCode="_(* #,##0.00_);_(* \(#,##0.00\);_(* &quot;-&quot;??_);_(@_)"/>
      <fill>
        <patternFill patternType="solid">
          <fgColor indexed="64"/>
          <bgColor theme="0"/>
        </patternFill>
      </fill>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8"/>
        <color auto="1"/>
        <name val="Calibri"/>
        <scheme val="minor"/>
      </font>
      <numFmt numFmtId="170" formatCode="0.0%"/>
      <fill>
        <patternFill patternType="solid">
          <fgColor indexed="64"/>
          <bgColor theme="0"/>
        </patternFill>
      </fill>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Calibri"/>
        <scheme val="minor"/>
      </font>
      <numFmt numFmtId="35" formatCode="_(* #,##0.00_);_(* \(#,##0.00\);_(* &quot;-&quot;??_);_(@_)"/>
      <fill>
        <patternFill patternType="solid">
          <fgColor indexed="64"/>
          <bgColor theme="0"/>
        </patternFill>
      </fill>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8"/>
        <color auto="1"/>
        <name val="Calibri"/>
        <scheme val="minor"/>
      </font>
      <numFmt numFmtId="0" formatCode="General"/>
      <fill>
        <patternFill patternType="solid">
          <fgColor indexed="64"/>
          <bgColor theme="0"/>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8"/>
        <color auto="1"/>
        <name val="Calibri"/>
        <scheme val="minor"/>
      </font>
      <fill>
        <patternFill patternType="solid">
          <fgColor indexed="64"/>
          <bgColor theme="0"/>
        </patternFill>
      </fill>
    </dxf>
    <dxf>
      <border>
        <bottom style="thin">
          <color indexed="64"/>
        </bottom>
      </border>
    </dxf>
    <dxf>
      <font>
        <b/>
        <i val="0"/>
        <strike val="0"/>
        <condense val="0"/>
        <extend val="0"/>
        <outline val="0"/>
        <shadow val="0"/>
        <u val="none"/>
        <vertAlign val="baseline"/>
        <sz val="18"/>
        <color theme="0"/>
        <name val="Calibri"/>
        <scheme val="minor"/>
      </font>
      <fill>
        <patternFill patternType="solid">
          <fgColor indexed="64"/>
          <bgColor rgb="FF00539B"/>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14"/>
        <color auto="1"/>
        <name val="Arial"/>
        <scheme val="none"/>
      </font>
      <fill>
        <patternFill patternType="none">
          <fgColor indexed="64"/>
          <bgColor auto="1"/>
        </patternFill>
      </fill>
      <alignment horizontal="general" vertical="bottom" textRotation="0" wrapText="0" indent="0" justifyLastLine="0" shrinkToFit="0" readingOrder="0"/>
      <border diagonalUp="0" diagonalDown="0" outline="0">
        <left style="thin">
          <color indexed="64"/>
        </left>
        <right/>
        <top style="thin">
          <color indexed="64"/>
        </top>
        <bottom style="thin">
          <color indexed="64"/>
        </bottom>
      </border>
    </dxf>
    <dxf>
      <font>
        <strike val="0"/>
        <outline val="0"/>
        <shadow val="0"/>
        <u val="none"/>
        <vertAlign val="baseline"/>
        <sz val="14"/>
        <color auto="1"/>
        <name val="Arial"/>
        <scheme val="none"/>
      </font>
      <fill>
        <patternFill patternType="none">
          <fgColor indexed="64"/>
          <bgColor auto="1"/>
        </patternFill>
      </fill>
      <alignmen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35" formatCode="_(* #,##0.00_);_(* \(#,##0.00\);_(* &quot;-&quot;??_);_(@_)"/>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35" formatCode="_(* #,##0.00_);_(* \(#,##0.00\);_(* &quot;-&quot;??_);_(@_)"/>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35" formatCode="_(* #,##0.00_);_(* \(#,##0.00\);_(* &quot;-&quot;??_);_(@_)"/>
      <alignment horizontal="general"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auto="1"/>
        <name val="Arial"/>
        <scheme val="none"/>
      </font>
      <fill>
        <patternFill patternType="none">
          <fgColor indexed="64"/>
          <bgColor auto="1"/>
        </patternFill>
      </fill>
      <alignment horizontal="general" vertical="bottom"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fill>
        <patternFill patternType="none">
          <fgColor indexed="64"/>
          <bgColor auto="1"/>
        </patternFill>
      </fill>
      <alignment horizontal="general" vertical="bottom" textRotation="0" wrapText="0" indent="0" justifyLastLine="0" shrinkToFit="0" readingOrder="0"/>
    </dxf>
    <dxf>
      <border>
        <bottom style="thin">
          <color indexed="64"/>
        </bottom>
      </border>
    </dxf>
    <dxf>
      <font>
        <b/>
        <i val="0"/>
        <strike val="0"/>
        <condense val="0"/>
        <extend val="0"/>
        <outline val="0"/>
        <shadow val="0"/>
        <u val="none"/>
        <vertAlign val="baseline"/>
        <sz val="14"/>
        <color theme="0"/>
        <name val="Calibri"/>
        <scheme val="minor"/>
      </font>
      <fill>
        <patternFill patternType="solid">
          <fgColor indexed="64"/>
          <bgColor rgb="FF00539B"/>
        </patternFill>
      </fill>
      <alignment horizontal="center" vertical="center" textRotation="0" wrapText="0" 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14"/>
        <color auto="1"/>
        <name val="Arial"/>
        <scheme val="none"/>
      </font>
      <numFmt numFmtId="170" formatCode="0.0%"/>
      <fill>
        <patternFill patternType="none">
          <fgColor indexed="64"/>
          <bgColor auto="1"/>
        </patternFill>
      </fill>
      <alignment horizontal="righ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auto="1"/>
        <name val="Arial"/>
        <scheme val="none"/>
      </font>
      <numFmt numFmtId="35" formatCode="_(* #,##0.00_);_(* \(#,##0.00\);_(* &quot;-&quot;??_);_(@_)"/>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35" formatCode="_(* #,##0.00_);_(* \(#,##0.00\);_(* &quot;-&quot;??_);_(@_)"/>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family val="2"/>
        <scheme val="none"/>
      </font>
      <numFmt numFmtId="35" formatCode="_(* #,##0.00_);_(* \(#,##0.00\);_(* &quot;-&quot;??_);_(@_)"/>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4"/>
        <color auto="1"/>
        <name val="Arial"/>
        <scheme val="none"/>
      </font>
      <numFmt numFmtId="35" formatCode="_(* #,##0.00_);_(* \(#,##0.00\);_(* &quot;-&quot;??_);_(@_)"/>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35" formatCode="_(* #,##0.00_);_(* \(#,##0.00\);_(* &quot;-&quot;??_);_(@_)"/>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35" formatCode="_(* #,##0.00_);_(* \(#,##0.00\);_(* &quot;-&quot;??_);_(@_)"/>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auto="1"/>
        <name val="Arial"/>
        <scheme val="none"/>
      </font>
      <numFmt numFmtId="8" formatCode="#,##0.00_);[Red]\(#,##0.00\)"/>
      <fill>
        <patternFill patternType="none">
          <fgColor indexed="64"/>
          <bgColor auto="1"/>
        </patternFill>
      </fill>
      <alignment horizontal="left" vertical="center" textRotation="0" wrapText="1"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30" formatCode="@"/>
      <fill>
        <patternFill patternType="none">
          <fgColor indexed="64"/>
          <bgColor auto="1"/>
        </patternFill>
      </fill>
      <alignment horizontal="right" vertical="bottom" textRotation="0" wrapText="0" indent="0" justifyLastLine="0" shrinkToFit="0" readingOrder="0"/>
    </dxf>
    <dxf>
      <border>
        <bottom style="thin">
          <color indexed="64"/>
        </bottom>
      </border>
    </dxf>
    <dxf>
      <font>
        <b/>
        <i val="0"/>
        <strike val="0"/>
        <condense val="0"/>
        <extend val="0"/>
        <outline val="0"/>
        <shadow val="0"/>
        <u val="none"/>
        <vertAlign val="baseline"/>
        <sz val="14"/>
        <color theme="0"/>
        <name val="Arial"/>
        <scheme val="none"/>
      </font>
      <numFmt numFmtId="30" formatCode="@"/>
      <fill>
        <patternFill patternType="solid">
          <fgColor indexed="64"/>
          <bgColor rgb="FF00539B"/>
        </patternFill>
      </fill>
      <alignment horizontal="center" vertical="center" textRotation="0" wrapText="0" indent="0" justifyLastLine="0" shrinkToFit="0" readingOrder="0"/>
      <border diagonalUp="0" diagonalDown="0">
        <left style="thin">
          <color indexed="64"/>
        </left>
        <right style="thin">
          <color indexed="64"/>
        </right>
        <top/>
        <bottom/>
        <vertical style="thin">
          <color indexed="64"/>
        </vertical>
        <horizontal style="thin">
          <color indexed="64"/>
        </horizontal>
      </border>
    </dxf>
    <dxf>
      <font>
        <b val="0"/>
        <i val="0"/>
        <strike val="0"/>
        <condense val="0"/>
        <extend val="0"/>
        <outline val="0"/>
        <shadow val="0"/>
        <u val="none"/>
        <vertAlign val="baseline"/>
        <sz val="22"/>
        <color auto="1"/>
        <name val="Arial"/>
        <scheme val="none"/>
      </font>
      <numFmt numFmtId="4" formatCode="#,##0.00"/>
      <fill>
        <patternFill patternType="none">
          <fgColor indexed="64"/>
          <bgColor auto="1"/>
        </patternFill>
      </fill>
      <alignment horizontal="right" vertical="bottom" textRotation="0" wrapText="0" indent="0" justifyLastLine="0" shrinkToFit="0" readingOrder="0"/>
      <border diagonalUp="0" diagonalDown="0">
        <left style="thin">
          <color indexed="64"/>
        </left>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22"/>
        <color auto="1"/>
        <name val="Arial"/>
        <scheme val="none"/>
      </font>
      <numFmt numFmtId="0" formatCode="General"/>
      <fill>
        <patternFill patternType="none">
          <fgColor indexed="64"/>
          <bgColor auto="1"/>
        </patternFill>
      </fill>
      <alignment horizontal="center" vertical="bottom" textRotation="0" wrapText="0" indent="0" justifyLastLine="0" shrinkToFit="0" readingOrder="0"/>
      <border diagonalUp="0" diagonalDown="0">
        <left/>
        <right style="thin">
          <color indexed="64"/>
        </right>
        <top style="thin">
          <color indexed="64"/>
        </top>
        <bottom style="thin">
          <color indexed="64"/>
        </bottom>
        <vertical style="thin">
          <color indexed="64"/>
        </vertical>
        <horizontal style="thin">
          <color indexed="64"/>
        </horizontal>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22"/>
        <color auto="1"/>
        <name val="Arial"/>
        <scheme val="none"/>
      </font>
      <fill>
        <patternFill patternType="none">
          <fgColor indexed="64"/>
          <bgColor auto="1"/>
        </patternFill>
      </fill>
    </dxf>
    <dxf>
      <border>
        <bottom style="thin">
          <color indexed="64"/>
        </bottom>
      </border>
    </dxf>
    <dxf>
      <font>
        <strike val="0"/>
        <outline val="0"/>
        <shadow val="0"/>
        <u val="none"/>
        <vertAlign val="baseline"/>
        <sz val="22"/>
        <color theme="0"/>
        <name val="Arial"/>
        <scheme val="none"/>
      </font>
      <fill>
        <patternFill patternType="solid">
          <fgColor indexed="64"/>
          <bgColor rgb="FF00539B"/>
        </patternFill>
      </fill>
      <border diagonalUp="0" diagonalDown="0">
        <left style="thin">
          <color indexed="64"/>
        </left>
        <right style="thin">
          <color indexed="64"/>
        </right>
        <top/>
        <bottom/>
        <vertical style="thin">
          <color indexed="64"/>
        </vertical>
        <horizontal style="thin">
          <color indexed="64"/>
        </horizontal>
      </border>
    </dxf>
    <dxf>
      <font>
        <strike val="0"/>
        <outline val="0"/>
        <shadow val="0"/>
        <u val="none"/>
        <vertAlign val="baseline"/>
        <sz val="20"/>
        <name val="Arial"/>
        <scheme val="none"/>
      </font>
    </dxf>
    <dxf>
      <font>
        <b val="0"/>
        <i val="0"/>
        <strike val="0"/>
        <condense val="0"/>
        <extend val="0"/>
        <outline val="0"/>
        <shadow val="0"/>
        <u val="none"/>
        <vertAlign val="baseline"/>
        <sz val="20"/>
        <color auto="1"/>
        <name val="Arial"/>
        <scheme val="none"/>
      </font>
      <numFmt numFmtId="4" formatCode="#,##0.00"/>
      <fill>
        <patternFill patternType="solid">
          <fgColor indexed="64"/>
          <bgColor theme="0"/>
        </patternFill>
      </fill>
      <alignment horizontal="right" vertical="center" textRotation="0" wrapText="0" indent="0" justifyLastLine="0" shrinkToFit="0" readingOrder="0"/>
      <border diagonalUp="0" diagonalDown="0" outline="0">
        <left style="thin">
          <color indexed="64"/>
        </left>
        <right/>
        <top style="thin">
          <color indexed="64"/>
        </top>
        <bottom style="thin">
          <color indexed="64"/>
        </bottom>
      </border>
    </dxf>
    <dxf>
      <font>
        <b/>
        <i val="0"/>
        <strike val="0"/>
        <condense val="0"/>
        <extend val="0"/>
        <outline val="0"/>
        <shadow val="0"/>
        <u val="none"/>
        <vertAlign val="baseline"/>
        <sz val="20"/>
        <color auto="1"/>
        <name val="Arial"/>
        <scheme val="none"/>
      </font>
      <numFmt numFmtId="0" formatCode="General"/>
      <fill>
        <patternFill patternType="none">
          <fgColor indexed="64"/>
          <bgColor indexed="65"/>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20"/>
        <name val="Arial"/>
        <scheme val="none"/>
      </font>
    </dxf>
    <dxf>
      <border>
        <bottom style="thin">
          <color indexed="64"/>
        </bottom>
      </border>
    </dxf>
    <dxf>
      <font>
        <strike val="0"/>
        <outline val="0"/>
        <shadow val="0"/>
        <u val="none"/>
        <vertAlign val="baseline"/>
        <sz val="20"/>
        <color theme="0"/>
        <name val="Arial"/>
        <scheme val="none"/>
      </font>
      <fill>
        <patternFill patternType="solid">
          <fgColor indexed="64"/>
          <bgColor rgb="FF00539B"/>
        </patternFill>
      </fill>
      <border diagonalUp="0" diagonalDown="0" outline="0">
        <left style="thin">
          <color indexed="64"/>
        </left>
        <right style="thin">
          <color indexed="64"/>
        </right>
        <top/>
        <bottom/>
      </border>
    </dxf>
    <dxf>
      <font>
        <b/>
        <i val="0"/>
        <strike val="0"/>
        <condense val="0"/>
        <extend val="0"/>
        <outline val="0"/>
        <shadow val="0"/>
        <u val="none"/>
        <vertAlign val="baseline"/>
        <sz val="20"/>
        <color auto="1"/>
        <name val="Arial"/>
        <scheme val="none"/>
      </font>
      <numFmt numFmtId="14" formatCode="0.0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top/>
        <bottom/>
      </border>
    </dxf>
    <dxf>
      <font>
        <strike val="0"/>
        <outline val="0"/>
        <shadow val="0"/>
        <u val="none"/>
        <vertAlign val="baseline"/>
        <sz val="20"/>
        <color auto="1"/>
        <name val="Arial"/>
        <scheme val="none"/>
      </font>
      <fill>
        <patternFill patternType="none">
          <fgColor indexed="64"/>
          <bgColor auto="1"/>
        </patternFill>
      </fill>
    </dxf>
    <dxf>
      <font>
        <b/>
        <i val="0"/>
        <strike val="0"/>
        <condense val="0"/>
        <extend val="0"/>
        <outline val="0"/>
        <shadow val="0"/>
        <u val="none"/>
        <vertAlign val="baseline"/>
        <sz val="20"/>
        <color auto="1"/>
        <name val="Arial"/>
        <scheme val="none"/>
      </font>
      <fill>
        <patternFill patternType="none">
          <fgColor indexed="64"/>
          <bgColor auto="1"/>
        </patternFill>
      </fill>
      <alignment horizontal="left" vertical="center" textRotation="0" wrapText="0" indent="0" justifyLastLine="0" shrinkToFit="0" readingOrder="0"/>
    </dxf>
    <dxf>
      <border outline="0">
        <left style="thin">
          <color indexed="64"/>
        </left>
        <right style="thin">
          <color indexed="64"/>
        </right>
        <top style="thin">
          <color indexed="64"/>
        </top>
        <bottom style="thin">
          <color indexed="64"/>
        </bottom>
      </border>
    </dxf>
    <dxf>
      <font>
        <strike val="0"/>
        <outline val="0"/>
        <shadow val="0"/>
        <u val="none"/>
        <vertAlign val="baseline"/>
        <sz val="20"/>
        <color auto="1"/>
        <name val="Arial"/>
        <scheme val="none"/>
      </font>
      <fill>
        <patternFill patternType="none">
          <fgColor indexed="64"/>
          <bgColor auto="1"/>
        </patternFill>
      </fill>
    </dxf>
    <dxf>
      <border outline="0">
        <bottom style="thin">
          <color indexed="64"/>
        </bottom>
      </border>
    </dxf>
    <dxf>
      <font>
        <b/>
        <i val="0"/>
        <strike val="0"/>
        <condense val="0"/>
        <extend val="0"/>
        <outline val="0"/>
        <shadow val="0"/>
        <u val="none"/>
        <vertAlign val="baseline"/>
        <sz val="20"/>
        <color theme="0"/>
        <name val="Arial"/>
        <scheme val="none"/>
      </font>
      <fill>
        <patternFill patternType="solid">
          <fgColor indexed="64"/>
          <bgColor rgb="FF00539B"/>
        </patternFill>
      </fill>
      <alignment horizontal="center" vertical="center" textRotation="0" wrapText="0" indent="0" justifyLastLine="0" shrinkToFit="0" readingOrder="0"/>
    </dxf>
    <dxf>
      <font>
        <b/>
        <i val="0"/>
        <strike val="0"/>
        <condense val="0"/>
        <extend val="0"/>
        <outline val="0"/>
        <shadow val="0"/>
        <u val="none"/>
        <vertAlign val="baseline"/>
        <sz val="14"/>
        <color auto="1"/>
        <name val="Arial"/>
        <scheme val="none"/>
      </font>
      <numFmt numFmtId="14" formatCode="0.0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top/>
        <bottom/>
      </border>
    </dxf>
    <dxf>
      <font>
        <b val="0"/>
        <i val="0"/>
        <strike val="0"/>
        <condense val="0"/>
        <extend val="0"/>
        <outline val="0"/>
        <shadow val="0"/>
        <u val="none"/>
        <vertAlign val="baseline"/>
        <sz val="14"/>
        <color auto="1"/>
        <name val="Arial"/>
        <scheme val="none"/>
      </font>
      <fill>
        <patternFill patternType="none">
          <fgColor indexed="64"/>
          <bgColor auto="1"/>
        </patternFill>
      </fill>
      <alignment horizontal="general" vertical="center" textRotation="0" wrapText="0"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14"/>
        <color auto="1"/>
        <name val="Arial"/>
        <scheme val="none"/>
      </font>
      <fill>
        <patternFill patternType="none">
          <fgColor indexed="64"/>
          <bgColor auto="1"/>
        </patternFill>
      </fill>
      <alignment horizontal="left" vertical="center" textRotation="0" wrapText="0" indent="0" justifyLastLine="0" shrinkToFit="0" readingOrder="0"/>
      <border diagonalUp="0" diagonalDown="0" outline="0">
        <left style="thin">
          <color indexed="64"/>
        </left>
        <right style="thin">
          <color indexed="64"/>
        </right>
        <top/>
        <bottom/>
      </border>
    </dxf>
    <dxf>
      <border outline="0">
        <right style="thin">
          <color indexed="64"/>
        </right>
        <top style="thin">
          <color indexed="64"/>
        </top>
        <bottom style="thin">
          <color indexed="64"/>
        </bottom>
      </border>
    </dxf>
    <dxf>
      <font>
        <strike val="0"/>
        <outline val="0"/>
        <shadow val="0"/>
        <u val="none"/>
        <vertAlign val="baseline"/>
        <sz val="14"/>
        <color auto="1"/>
        <name val="Arial"/>
        <scheme val="none"/>
      </font>
      <fill>
        <patternFill patternType="none">
          <fgColor indexed="64"/>
          <bgColor auto="1"/>
        </patternFill>
      </fill>
    </dxf>
    <dxf>
      <border outline="0">
        <bottom style="thin">
          <color indexed="64"/>
        </bottom>
      </border>
    </dxf>
    <dxf>
      <font>
        <b/>
        <i val="0"/>
        <strike val="0"/>
        <condense val="0"/>
        <extend val="0"/>
        <outline val="0"/>
        <shadow val="0"/>
        <u val="none"/>
        <vertAlign val="baseline"/>
        <sz val="14"/>
        <color theme="0"/>
        <name val="Arial"/>
        <scheme val="none"/>
      </font>
      <fill>
        <patternFill patternType="solid">
          <fgColor indexed="64"/>
          <bgColor rgb="FF00539B"/>
        </patternFill>
      </fill>
      <alignment horizontal="center" vertical="center" textRotation="0" wrapText="0" 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11"/>
        <color theme="1"/>
        <name val="Arial"/>
        <family val="2"/>
        <scheme val="none"/>
      </font>
      <numFmt numFmtId="193" formatCode="&quot;$&quot;#,##0.0"/>
    </dxf>
    <dxf>
      <font>
        <b val="0"/>
        <i val="0"/>
        <strike val="0"/>
        <condense val="0"/>
        <extend val="0"/>
        <outline val="0"/>
        <shadow val="0"/>
        <u val="none"/>
        <vertAlign val="baseline"/>
        <sz val="12"/>
        <color auto="1"/>
        <name val="Arial"/>
        <scheme val="none"/>
      </font>
      <numFmt numFmtId="35" formatCode="_(* #,##0.00_);_(* \(#,##0.00\);_(* &quot;-&quot;??_);_(@_)"/>
      <fill>
        <patternFill patternType="solid">
          <fgColor indexed="64"/>
          <bgColor theme="0"/>
        </patternFill>
      </fill>
      <alignment horizontal="general"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theme="1"/>
        <name val="Arial"/>
        <family val="2"/>
        <scheme val="none"/>
      </font>
      <numFmt numFmtId="193" formatCode="&quot;$&quot;#,##0.0"/>
    </dxf>
    <dxf>
      <font>
        <b val="0"/>
        <i val="0"/>
        <strike val="0"/>
        <condense val="0"/>
        <extend val="0"/>
        <outline val="0"/>
        <shadow val="0"/>
        <u val="none"/>
        <vertAlign val="baseline"/>
        <sz val="12"/>
        <color auto="1"/>
        <name val="Arial"/>
        <scheme val="none"/>
      </font>
      <numFmt numFmtId="35" formatCode="_(* #,##0.00_);_(* \(#,##0.00\);_(* &quot;-&quot;??_);_(@_)"/>
      <fill>
        <patternFill patternType="solid">
          <fgColor indexed="64"/>
          <bgColor theme="0"/>
        </patternFill>
      </fill>
      <alignment horizontal="general"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theme="1"/>
        <name val="Arial"/>
        <family val="2"/>
        <scheme val="none"/>
      </font>
      <numFmt numFmtId="193" formatCode="&quot;$&quot;#,##0.0"/>
    </dxf>
    <dxf>
      <font>
        <b/>
        <i val="0"/>
        <strike val="0"/>
        <condense val="0"/>
        <extend val="0"/>
        <outline val="0"/>
        <shadow val="0"/>
        <u val="none"/>
        <vertAlign val="baseline"/>
        <sz val="12"/>
        <color auto="1"/>
        <name val="Arial"/>
        <scheme val="none"/>
      </font>
      <numFmt numFmtId="35" formatCode="_(* #,##0.00_);_(* \(#,##0.00\);_(* &quot;-&quot;??_);_(@_)"/>
      <fill>
        <patternFill patternType="solid">
          <fgColor indexed="64"/>
          <bgColor theme="0"/>
        </patternFill>
      </fill>
      <alignment horizontal="right"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theme="1"/>
        <name val="Arial"/>
        <family val="2"/>
        <scheme val="none"/>
      </font>
      <numFmt numFmtId="193" formatCode="&quot;$&quot;#,##0.0"/>
    </dxf>
    <dxf>
      <font>
        <b/>
        <i val="0"/>
        <strike val="0"/>
        <condense val="0"/>
        <extend val="0"/>
        <outline val="0"/>
        <shadow val="0"/>
        <u val="none"/>
        <vertAlign val="baseline"/>
        <sz val="12"/>
        <color auto="1"/>
        <name val="Arial"/>
        <scheme val="none"/>
      </font>
      <numFmt numFmtId="35" formatCode="_(* #,##0.00_);_(* \(#,##0.00\);_(* &quot;-&quot;??_);_(@_)"/>
      <fill>
        <patternFill patternType="none">
          <fgColor indexed="64"/>
          <bgColor auto="1"/>
        </patternFill>
      </fill>
      <alignment horizontal="right" vertical="center"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1"/>
        <color theme="1"/>
        <name val="Arial"/>
        <family val="2"/>
        <scheme val="none"/>
      </font>
      <numFmt numFmtId="193" formatCode="&quot;$&quot;#,##0.0"/>
    </dxf>
    <dxf>
      <font>
        <b/>
        <i val="0"/>
        <strike val="0"/>
        <condense val="0"/>
        <extend val="0"/>
        <outline val="0"/>
        <shadow val="0"/>
        <u val="none"/>
        <vertAlign val="baseline"/>
        <sz val="12"/>
        <color auto="1"/>
        <name val="Arial"/>
        <scheme val="none"/>
      </font>
      <numFmt numFmtId="173" formatCode="_([$€-2]* #,##0_);_([$€-2]* \(#,##0\);_([$€-2]* &quot;-&quot;??_)"/>
      <fill>
        <patternFill patternType="none">
          <fgColor indexed="64"/>
          <bgColor auto="1"/>
        </patternFill>
      </fill>
      <alignment horizontal="lef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theme="1"/>
        <name val="Arial"/>
        <family val="2"/>
        <scheme val="none"/>
      </font>
      <numFmt numFmtId="193" formatCode="&quot;$&quot;#,##0.0"/>
      <alignment horizontal="general" vertical="center" textRotation="0" wrapText="0" indent="0" justifyLastLine="0" shrinkToFit="0" readingOrder="0"/>
    </dxf>
    <dxf>
      <font>
        <b/>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alignment horizontal="general" vertical="center"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2"/>
        <color auto="1"/>
        <name val="Arial"/>
        <scheme val="none"/>
      </font>
      <fill>
        <patternFill patternType="none">
          <fgColor indexed="64"/>
          <bgColor auto="1"/>
        </patternFill>
      </fill>
    </dxf>
    <dxf>
      <border>
        <bottom style="thin">
          <color indexed="64"/>
        </bottom>
      </border>
    </dxf>
    <dxf>
      <font>
        <strike val="0"/>
        <outline val="0"/>
        <shadow val="0"/>
        <u val="none"/>
        <vertAlign val="baseline"/>
        <sz val="12"/>
        <color theme="0"/>
        <name val="Arial"/>
        <scheme val="none"/>
      </font>
      <fill>
        <patternFill patternType="solid">
          <fgColor indexed="64"/>
          <bgColor rgb="FF00539B"/>
        </patternFill>
      </fill>
      <alignment horizontal="center" vertical="center" textRotation="0"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12"/>
        <color auto="1"/>
        <name val="Arial"/>
        <scheme val="none"/>
      </font>
      <numFmt numFmtId="35" formatCode="_(* #,##0.00_);_(* \(#,##0.00\);_(* &quot;-&quot;??_);_(@_)"/>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2"/>
        <color auto="1"/>
        <name val="Arial"/>
        <scheme val="none"/>
      </font>
      <fill>
        <patternFill patternType="solid">
          <fgColor indexed="64"/>
          <bgColor theme="0"/>
        </patternFill>
      </fill>
      <alignment horizontal="center"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Arial"/>
        <scheme val="none"/>
      </font>
      <fill>
        <patternFill patternType="none">
          <fgColor indexed="64"/>
          <bgColor indexed="65"/>
        </patternFill>
      </fill>
      <alignment horizontal="center"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2"/>
        <color auto="1"/>
        <name val="Arial"/>
        <scheme val="none"/>
      </font>
      <numFmt numFmtId="35" formatCode="_(* #,##0.00_);_(* \(#,##0.00\);_(* &quot;-&quot;??_);_(@_)"/>
      <fill>
        <patternFill patternType="none">
          <fgColor indexed="64"/>
          <bgColor auto="1"/>
        </patternFill>
      </fill>
      <alignment horizontal="left" vertical="center" textRotation="0" wrapText="1" indent="0" justifyLastLine="0" shrinkToFit="0" readingOrder="0"/>
      <border diagonalUp="0" diagonalDown="0" outline="0">
        <left/>
        <right style="thin">
          <color indexed="64"/>
        </right>
        <top style="thin">
          <color indexed="64"/>
        </top>
        <bottom style="thin">
          <color indexed="64"/>
        </bottom>
      </border>
    </dxf>
    <dxf>
      <border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Arial"/>
        <scheme val="none"/>
      </font>
      <fill>
        <patternFill patternType="none">
          <fgColor indexed="64"/>
          <bgColor auto="1"/>
        </patternFill>
      </fill>
      <alignment horizontal="center" vertical="center" textRotation="0" wrapText="1" indent="0" justifyLastLine="0" shrinkToFit="0" readingOrder="0"/>
    </dxf>
    <dxf>
      <border outline="0">
        <bottom style="thin">
          <color indexed="64"/>
        </bottom>
      </border>
    </dxf>
    <dxf>
      <font>
        <strike val="0"/>
        <outline val="0"/>
        <shadow val="0"/>
        <u val="none"/>
        <vertAlign val="baseline"/>
        <sz val="12"/>
        <color theme="0"/>
        <name val="Arial"/>
        <scheme val="none"/>
      </font>
      <fill>
        <patternFill patternType="none">
          <fgColor indexed="64"/>
          <bgColor auto="1"/>
        </patternFill>
      </fill>
      <alignment vertical="center" textRotation="0"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12"/>
        <color auto="1"/>
        <name val="Calibri"/>
        <scheme val="minor"/>
      </font>
      <numFmt numFmtId="6" formatCode="#,##0_);[Red]\(#,##0\)"/>
      <fill>
        <patternFill patternType="none">
          <fgColor indexed="64"/>
          <bgColor indexed="65"/>
        </patternFill>
      </fill>
      <alignment horizontal="center" vertical="bottom" textRotation="0" wrapText="1" indent="0" justifyLastLine="0" shrinkToFit="0" readingOrder="0"/>
      <border diagonalUp="0" diagonalDown="0">
        <left style="thin">
          <color indexed="64"/>
        </left>
        <right/>
        <top/>
        <bottom/>
        <vertical/>
        <horizontal/>
      </border>
    </dxf>
    <dxf>
      <font>
        <b val="0"/>
        <i val="0"/>
        <strike val="0"/>
        <condense val="0"/>
        <extend val="0"/>
        <outline val="0"/>
        <shadow val="0"/>
        <u val="none"/>
        <vertAlign val="baseline"/>
        <sz val="12"/>
        <color auto="1"/>
        <name val="Calibri"/>
        <scheme val="minor"/>
      </font>
      <numFmt numFmtId="6" formatCode="#,##0_);[Red]\(#,##0\)"/>
      <fill>
        <patternFill patternType="none">
          <fgColor indexed="64"/>
          <bgColor indexed="65"/>
        </patternFill>
      </fill>
      <alignment horizontal="center" vertical="bottom" textRotation="0" wrapText="0" indent="0" justifyLastLine="0" shrinkToFit="0" readingOrder="0"/>
    </dxf>
    <dxf>
      <font>
        <b val="0"/>
        <i val="0"/>
        <strike val="0"/>
        <condense val="0"/>
        <extend val="0"/>
        <outline val="0"/>
        <shadow val="0"/>
        <u val="none"/>
        <vertAlign val="baseline"/>
        <sz val="12"/>
        <color auto="1"/>
        <name val="Calibri"/>
        <scheme val="minor"/>
      </font>
      <numFmt numFmtId="6" formatCode="#,##0_);[Red]\(#,##0\)"/>
      <fill>
        <patternFill patternType="none">
          <fgColor indexed="64"/>
          <bgColor indexed="65"/>
        </patternFill>
      </fill>
      <alignment horizontal="center" vertical="bottom" textRotation="0" wrapText="0" indent="0" justifyLastLine="0" shrinkToFit="0" readingOrder="0"/>
    </dxf>
    <dxf>
      <font>
        <b val="0"/>
        <i val="0"/>
        <strike val="0"/>
        <condense val="0"/>
        <extend val="0"/>
        <outline val="0"/>
        <shadow val="0"/>
        <u val="none"/>
        <vertAlign val="baseline"/>
        <sz val="12"/>
        <color auto="1"/>
        <name val="Calibri"/>
        <scheme val="minor"/>
      </font>
      <numFmt numFmtId="6" formatCode="#,##0_);[Red]\(#,##0\)"/>
      <fill>
        <patternFill patternType="none">
          <fgColor indexed="64"/>
          <bgColor indexed="65"/>
        </patternFill>
      </fill>
      <alignment horizontal="center" vertical="bottom" textRotation="0" wrapText="0" indent="0" justifyLastLine="0" shrinkToFit="0" readingOrder="0"/>
    </dxf>
    <dxf>
      <font>
        <b val="0"/>
        <i val="0"/>
        <strike val="0"/>
        <condense val="0"/>
        <extend val="0"/>
        <outline val="0"/>
        <shadow val="0"/>
        <u val="none"/>
        <vertAlign val="baseline"/>
        <sz val="12"/>
        <color auto="1"/>
        <name val="Calibri"/>
        <scheme val="minor"/>
      </font>
      <numFmt numFmtId="6" formatCode="#,##0_);[Red]\(#,##0\)"/>
      <fill>
        <patternFill patternType="none">
          <fgColor indexed="64"/>
          <bgColor indexed="65"/>
        </patternFill>
      </fill>
      <alignment horizontal="center" vertical="bottom" textRotation="0" wrapText="0" indent="0" justifyLastLine="0" shrinkToFit="0" readingOrder="0"/>
    </dxf>
    <dxf>
      <font>
        <b/>
        <i val="0"/>
        <strike val="0"/>
        <condense val="0"/>
        <extend val="0"/>
        <outline val="0"/>
        <shadow val="0"/>
        <u val="none"/>
        <vertAlign val="baseline"/>
        <sz val="12"/>
        <color auto="1"/>
        <name val="Calibri"/>
        <scheme val="minor"/>
      </font>
      <numFmt numFmtId="6" formatCode="#,##0_);[Red]\(#,##0\)"/>
      <fill>
        <patternFill patternType="none">
          <fgColor indexed="64"/>
          <bgColor indexed="65"/>
        </patternFill>
      </fill>
      <alignment horizontal="center" vertical="bottom" textRotation="0" wrapText="1" indent="0" justifyLastLine="0" shrinkToFit="0" readingOrder="0"/>
      <border diagonalUp="0" diagonalDown="0">
        <left style="thin">
          <color indexed="64"/>
        </left>
        <right style="thin">
          <color indexed="64"/>
        </right>
        <top/>
        <bottom/>
        <vertical/>
        <horizontal/>
      </border>
    </dxf>
    <dxf>
      <font>
        <b val="0"/>
        <i val="0"/>
        <strike val="0"/>
        <condense val="0"/>
        <extend val="0"/>
        <outline val="0"/>
        <shadow val="0"/>
        <u val="none"/>
        <vertAlign val="baseline"/>
        <sz val="12"/>
        <color auto="1"/>
        <name val="Calibri"/>
        <scheme val="minor"/>
      </font>
      <numFmt numFmtId="6" formatCode="#,##0_);[Red]\(#,##0\)"/>
      <fill>
        <patternFill patternType="none">
          <fgColor indexed="64"/>
          <bgColor indexed="65"/>
        </patternFill>
      </fill>
      <alignment horizontal="center" vertical="center" textRotation="0" wrapText="0" indent="0" justifyLastLine="0" shrinkToFit="0" readingOrder="0"/>
    </dxf>
    <dxf>
      <font>
        <b val="0"/>
        <i val="0"/>
        <strike val="0"/>
        <condense val="0"/>
        <extend val="0"/>
        <outline val="0"/>
        <shadow val="0"/>
        <u val="none"/>
        <vertAlign val="baseline"/>
        <sz val="12"/>
        <color auto="1"/>
        <name val="Calibri"/>
        <scheme val="minor"/>
      </font>
      <numFmt numFmtId="6" formatCode="#,##0_);[Red]\(#,##0\)"/>
      <fill>
        <patternFill patternType="none">
          <fgColor indexed="64"/>
          <bgColor indexed="65"/>
        </patternFill>
      </fill>
      <alignment horizontal="center" vertical="center" textRotation="0" wrapText="0" indent="0" justifyLastLine="0" shrinkToFit="0" readingOrder="0"/>
    </dxf>
    <dxf>
      <font>
        <b val="0"/>
        <i val="0"/>
        <strike val="0"/>
        <condense val="0"/>
        <extend val="0"/>
        <outline val="0"/>
        <shadow val="0"/>
        <u val="none"/>
        <vertAlign val="baseline"/>
        <sz val="12"/>
        <color auto="1"/>
        <name val="Calibri"/>
        <scheme val="minor"/>
      </font>
      <numFmt numFmtId="6" formatCode="#,##0_);[Red]\(#,##0\)"/>
      <fill>
        <patternFill patternType="none">
          <fgColor indexed="64"/>
          <bgColor indexed="65"/>
        </patternFill>
      </fill>
      <alignment horizontal="center" vertical="center" textRotation="0" wrapText="0" indent="0" justifyLastLine="0" shrinkToFit="0" readingOrder="0"/>
    </dxf>
    <dxf>
      <font>
        <b val="0"/>
        <i val="0"/>
        <strike val="0"/>
        <condense val="0"/>
        <extend val="0"/>
        <outline val="0"/>
        <shadow val="0"/>
        <u val="none"/>
        <vertAlign val="baseline"/>
        <sz val="12"/>
        <color auto="1"/>
        <name val="Calibri"/>
        <scheme val="minor"/>
      </font>
      <numFmt numFmtId="6" formatCode="#,##0_);[Red]\(#,##0\)"/>
      <fill>
        <patternFill patternType="none">
          <fgColor indexed="64"/>
          <bgColor indexed="65"/>
        </patternFill>
      </fill>
      <alignment horizontal="center" vertical="center" textRotation="0" wrapText="0" indent="0" justifyLastLine="0" shrinkToFit="0" readingOrder="0"/>
    </dxf>
    <dxf>
      <font>
        <b val="0"/>
        <i val="0"/>
        <strike val="0"/>
        <condense val="0"/>
        <extend val="0"/>
        <outline val="0"/>
        <shadow val="0"/>
        <u val="none"/>
        <vertAlign val="baseline"/>
        <sz val="12"/>
        <color auto="1"/>
        <name val="Calibri"/>
        <scheme val="minor"/>
      </font>
      <numFmt numFmtId="6" formatCode="#,##0_);[Red]\(#,##0\)"/>
      <fill>
        <patternFill patternType="none">
          <fgColor indexed="64"/>
          <bgColor indexed="65"/>
        </patternFill>
      </fill>
      <alignment horizontal="center" vertical="center" textRotation="0" wrapText="0" indent="0" justifyLastLine="0" shrinkToFit="0" readingOrder="0"/>
    </dxf>
    <dxf>
      <font>
        <b val="0"/>
        <i val="0"/>
        <strike val="0"/>
        <condense val="0"/>
        <extend val="0"/>
        <outline val="0"/>
        <shadow val="0"/>
        <u val="none"/>
        <vertAlign val="baseline"/>
        <sz val="12"/>
        <color auto="1"/>
        <name val="Calibri"/>
        <scheme val="minor"/>
      </font>
      <numFmt numFmtId="6" formatCode="#,##0_);[Red]\(#,##0\)"/>
      <fill>
        <patternFill patternType="none">
          <fgColor indexed="64"/>
          <bgColor indexed="65"/>
        </patternFill>
      </fill>
      <alignment horizontal="center" vertical="center" textRotation="0" wrapText="0" indent="0" justifyLastLine="0" shrinkToFit="0" readingOrder="0"/>
    </dxf>
    <dxf>
      <font>
        <b val="0"/>
        <i val="0"/>
        <strike val="0"/>
        <condense val="0"/>
        <extend val="0"/>
        <outline val="0"/>
        <shadow val="0"/>
        <u val="none"/>
        <vertAlign val="baseline"/>
        <sz val="12"/>
        <color auto="1"/>
        <name val="Calibri"/>
        <scheme val="minor"/>
      </font>
      <numFmt numFmtId="6" formatCode="#,##0_);[Red]\(#,##0\)"/>
      <fill>
        <patternFill patternType="none">
          <fgColor indexed="64"/>
          <bgColor indexed="65"/>
        </patternFill>
      </fill>
      <alignment horizontal="center" vertical="center" textRotation="0" wrapText="0" indent="0" justifyLastLine="0" shrinkToFit="0" readingOrder="0"/>
    </dxf>
    <dxf>
      <font>
        <b/>
        <i val="0"/>
        <strike val="0"/>
        <condense val="0"/>
        <extend val="0"/>
        <outline val="0"/>
        <shadow val="0"/>
        <u val="none"/>
        <vertAlign val="baseline"/>
        <sz val="12"/>
        <color auto="1"/>
        <name val="Calibri"/>
        <scheme val="minor"/>
      </font>
      <numFmt numFmtId="30" formatCode="@"/>
      <fill>
        <patternFill patternType="none">
          <fgColor indexed="64"/>
          <bgColor indexed="65"/>
        </patternFill>
      </fill>
      <alignment horizontal="center" vertical="center" textRotation="0" wrapText="0" indent="0" justifyLastLine="0" shrinkToFit="0" readingOrder="0"/>
      <border diagonalUp="0" diagonalDown="0">
        <left/>
        <right style="thin">
          <color indexed="64"/>
        </right>
        <top/>
        <bottom/>
        <vertical/>
        <horizontal/>
      </border>
    </dxf>
    <dxf>
      <font>
        <b val="0"/>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2"/>
        <color theme="0"/>
        <name val="Calibri"/>
        <scheme val="minor"/>
      </font>
      <numFmt numFmtId="6" formatCode="#,##0_);[Red]\(#,##0\)"/>
      <fill>
        <patternFill patternType="solid">
          <fgColor indexed="64"/>
          <bgColor rgb="FF00539B"/>
        </patternFill>
      </fill>
      <alignment horizontal="center" vertical="center" textRotation="0" wrapText="1" indent="0" justifyLastLine="0" shrinkToFit="0" readingOrder="0"/>
    </dxf>
    <dxf>
      <font>
        <b/>
        <i val="0"/>
        <strike val="0"/>
        <condense val="0"/>
        <extend val="0"/>
        <outline val="0"/>
        <shadow val="0"/>
        <u val="none"/>
        <vertAlign val="baseline"/>
        <sz val="12"/>
        <color auto="1"/>
        <name val="Arial"/>
        <scheme val="none"/>
      </font>
      <numFmt numFmtId="168" formatCode="_(* #,##0_);_(* \(#,##0\);_(* &quot;-&quot;??_);_(@_)"/>
      <fill>
        <patternFill patternType="none">
          <fgColor indexed="64"/>
          <bgColor indexed="65"/>
        </patternFill>
      </fill>
      <alignment horizontal="right" vertical="top" textRotation="0" wrapText="0" indent="0" justifyLastLine="0" shrinkToFit="0" readingOrder="0"/>
      <border diagonalUp="0" diagonalDown="0" outline="0">
        <left style="thin">
          <color indexed="64"/>
        </left>
        <right/>
        <top style="thin">
          <color indexed="64"/>
        </top>
        <bottom/>
      </border>
    </dxf>
    <dxf>
      <font>
        <b/>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 formatCode="0"/>
      <fill>
        <patternFill patternType="none">
          <fgColor indexed="64"/>
          <bgColor indexed="65"/>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2"/>
        <color auto="1"/>
        <name val="Arial"/>
        <scheme val="none"/>
      </font>
      <numFmt numFmtId="1" formatCode="0"/>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 formatCode="0"/>
      <fill>
        <patternFill patternType="none">
          <fgColor indexed="64"/>
          <bgColor indexed="65"/>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2"/>
        <color auto="1"/>
        <name val="Arial"/>
        <scheme val="none"/>
      </font>
      <numFmt numFmtId="1" formatCode="0"/>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 formatCode="0"/>
      <fill>
        <patternFill patternType="none">
          <fgColor indexed="64"/>
          <bgColor indexed="65"/>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2"/>
        <color auto="1"/>
        <name val="Arial"/>
        <scheme val="none"/>
      </font>
      <numFmt numFmtId="1" formatCode="0"/>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 formatCode="0"/>
      <fill>
        <patternFill patternType="none">
          <fgColor indexed="64"/>
          <bgColor indexed="65"/>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2"/>
        <color auto="1"/>
        <name val="Arial"/>
        <scheme val="none"/>
      </font>
      <numFmt numFmtId="1" formatCode="0"/>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2"/>
        <color auto="1"/>
        <name val="Arial"/>
        <scheme val="none"/>
      </font>
      <numFmt numFmtId="168" formatCode="_(* #,##0_);_(* \(#,##0\);_(* &quot;-&quot;??_);_(@_)"/>
      <fill>
        <patternFill patternType="none">
          <fgColor indexed="64"/>
          <bgColor indexed="65"/>
        </patternFill>
      </fill>
      <alignment horizontal="center" vertical="top" textRotation="0" wrapText="0" indent="0" justifyLastLine="0" shrinkToFit="0" readingOrder="0"/>
      <border diagonalUp="0" diagonalDown="0" outline="0">
        <left style="thin">
          <color indexed="64"/>
        </left>
        <right style="thin">
          <color indexed="64"/>
        </right>
        <top style="thin">
          <color indexed="64"/>
        </top>
        <bottom/>
      </border>
    </dxf>
    <dxf>
      <font>
        <b/>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indexed="65"/>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indexed="65"/>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indexed="65"/>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indexed="65"/>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indexed="65"/>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indexed="65"/>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indexed="65"/>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fill>
        <patternFill patternType="none">
          <fgColor indexed="64"/>
          <bgColor indexed="65"/>
        </patternFill>
      </fill>
      <alignment horizontal="general" vertical="top" textRotation="0" wrapText="0" indent="0" justifyLastLine="0" shrinkToFit="0" readingOrder="0"/>
      <border diagonalUp="0" diagonalDown="0" outline="0">
        <left style="thin">
          <color indexed="64"/>
        </left>
        <right style="thin">
          <color indexed="64"/>
        </right>
        <top style="thin">
          <color indexed="64"/>
        </top>
        <bottom/>
      </border>
    </dxf>
    <dxf>
      <font>
        <strike val="0"/>
        <outline val="0"/>
        <shadow val="0"/>
        <u val="none"/>
        <vertAlign val="baseline"/>
        <color auto="1"/>
        <name val="Arial"/>
        <scheme val="none"/>
      </font>
      <fill>
        <patternFill patternType="none">
          <fgColor indexed="64"/>
          <bgColor auto="1"/>
        </patternFill>
      </fill>
      <alignmen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fill>
        <patternFill patternType="none">
          <fgColor indexed="64"/>
          <bgColor indexed="65"/>
        </patternFill>
      </fill>
      <alignment horizontal="general" vertical="top" textRotation="0" wrapText="0" indent="0" justifyLastLine="0" shrinkToFit="0" readingOrder="0"/>
      <border diagonalUp="0" diagonalDown="0" outline="0">
        <left/>
        <right style="thin">
          <color indexed="64"/>
        </right>
        <top style="thin">
          <color indexed="64"/>
        </top>
        <bottom/>
      </border>
    </dxf>
    <dxf>
      <font>
        <strike val="0"/>
        <outline val="0"/>
        <shadow val="0"/>
        <u val="none"/>
        <vertAlign val="baseline"/>
        <color auto="1"/>
        <name val="Arial"/>
        <scheme val="none"/>
      </font>
      <fill>
        <patternFill patternType="none">
          <fgColor indexed="64"/>
          <bgColor auto="1"/>
        </patternFill>
      </fill>
      <alignment vertical="top"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2"/>
        <color auto="1"/>
        <name val="Arial"/>
        <scheme val="none"/>
      </font>
      <numFmt numFmtId="33" formatCode="_(* #,##0_);_(* \(#,##0\);_(* &quot;-&quot;_);_(@_)"/>
      <fill>
        <patternFill patternType="none">
          <fgColor indexed="64"/>
          <bgColor auto="1"/>
        </patternFill>
      </fill>
      <alignment horizontal="center" vertical="top" textRotation="0" wrapText="0" indent="0" justifyLastLine="0" shrinkToFit="0" readingOrder="0"/>
      <border diagonalUp="0" diagonalDown="0" outline="0">
        <left style="thin">
          <color indexed="64"/>
        </left>
        <right style="thin">
          <color indexed="64"/>
        </right>
        <top/>
        <bottom style="thin">
          <color indexed="64"/>
        </bottom>
      </border>
    </dxf>
    <dxf>
      <border>
        <bottom style="thin">
          <color indexed="64"/>
        </bottom>
      </border>
    </dxf>
    <dxf>
      <font>
        <b val="0"/>
        <i val="0"/>
        <strike val="0"/>
        <condense val="0"/>
        <extend val="0"/>
        <outline val="0"/>
        <shadow val="0"/>
        <u val="none"/>
        <vertAlign val="baseline"/>
        <sz val="12"/>
        <color theme="0"/>
        <name val="Arial"/>
        <scheme val="none"/>
      </font>
      <fill>
        <patternFill patternType="solid">
          <fgColor indexed="64"/>
          <bgColor rgb="FF00539B"/>
        </patternFill>
      </fill>
      <alignment horizontal="right" vertical="center" textRotation="0" wrapText="0"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18"/>
        <color auto="1"/>
        <name val="Arial"/>
        <scheme val="none"/>
      </font>
      <numFmt numFmtId="3" formatCode="#,##0"/>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top style="thin">
          <color indexed="64"/>
        </top>
        <bottom style="thin">
          <color indexed="64"/>
        </bottom>
      </border>
    </dxf>
    <dxf>
      <font>
        <b/>
        <i val="0"/>
        <strike val="0"/>
        <condense val="0"/>
        <extend val="0"/>
        <outline val="0"/>
        <shadow val="0"/>
        <u val="none"/>
        <vertAlign val="baseline"/>
        <sz val="18"/>
        <color auto="1"/>
        <name val="Arial"/>
        <scheme val="none"/>
      </font>
      <numFmt numFmtId="33"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3"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3"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3"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3"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8"/>
        <color auto="1"/>
        <name val="Arial"/>
        <scheme val="none"/>
      </font>
      <numFmt numFmtId="3" formatCode="#,##0"/>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3"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3"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3"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3"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3"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3"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3"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8"/>
        <color auto="1"/>
        <name val="Arial"/>
        <scheme val="none"/>
      </font>
      <fill>
        <patternFill patternType="none">
          <fgColor indexed="64"/>
          <bgColor auto="1"/>
        </patternFill>
      </fill>
      <alignment horizontal="center" vertical="top"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173" formatCode="_([$€-2]* #,##0_);_([$€-2]* \(#,##0\);_([$€-2]* &quot;-&quot;??_)"/>
      <fill>
        <patternFill patternType="none">
          <fgColor indexed="64"/>
          <bgColor auto="1"/>
        </patternFill>
      </fill>
      <alignment horizontal="center" vertical="top" textRotation="0" wrapText="0" indent="0" justifyLastLine="0" shrinkToFit="0" readingOrder="0"/>
    </dxf>
    <dxf>
      <border>
        <bottom style="thin">
          <color indexed="64"/>
        </bottom>
      </border>
    </dxf>
    <dxf>
      <font>
        <b/>
        <i val="0"/>
        <strike val="0"/>
        <condense val="0"/>
        <extend val="0"/>
        <outline val="0"/>
        <shadow val="0"/>
        <u val="none"/>
        <vertAlign val="baseline"/>
        <sz val="18"/>
        <color theme="0"/>
        <name val="Arial"/>
        <scheme val="none"/>
      </font>
      <numFmt numFmtId="173" formatCode="_([$€-2]* #,##0_);_([$€-2]* \(#,##0\);_([$€-2]* &quot;-&quot;??_)"/>
      <fill>
        <patternFill patternType="solid">
          <fgColor indexed="64"/>
          <bgColor rgb="FF00539B"/>
        </patternFill>
      </fill>
      <alignment horizontal="center" vertical="center" textRotation="0" wrapText="1" indent="0" justifyLastLine="0" shrinkToFit="0" readingOrder="0"/>
      <border diagonalUp="0" diagonalDown="0">
        <left style="thin">
          <color indexed="64"/>
        </left>
        <right style="thin">
          <color indexed="64"/>
        </right>
        <top/>
        <bottom/>
        <vertical style="thin">
          <color indexed="64"/>
        </vertical>
        <horizontal style="thin">
          <color indexed="64"/>
        </horizontal>
      </border>
    </dxf>
    <dxf>
      <font>
        <b val="0"/>
        <i val="0"/>
        <strike val="0"/>
        <condense val="0"/>
        <extend val="0"/>
        <outline val="0"/>
        <shadow val="0"/>
        <u val="none"/>
        <vertAlign val="baseline"/>
        <sz val="25"/>
        <color auto="1"/>
        <name val="Arial"/>
        <scheme val="none"/>
      </font>
      <numFmt numFmtId="168" formatCode="_(* #,##0_);_(* \(#,##0\);_(* &quot;-&quot;??_);_(@_)"/>
      <fill>
        <patternFill patternType="solid">
          <fgColor indexed="64"/>
          <bgColor theme="0"/>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b/>
        <i val="0"/>
        <strike val="0"/>
        <condense val="0"/>
        <extend val="0"/>
        <outline val="0"/>
        <shadow val="0"/>
        <u val="none"/>
        <vertAlign val="baseline"/>
        <sz val="25"/>
        <color auto="1"/>
        <name val="Arial"/>
        <scheme val="none"/>
      </font>
      <numFmt numFmtId="30" formatCode="@"/>
      <fill>
        <patternFill patternType="none">
          <fgColor indexed="64"/>
          <bgColor auto="1"/>
        </patternFill>
      </fill>
      <alignment horizontal="center" vertical="bottom" textRotation="0" wrapText="0" indent="0" justifyLastLine="0" shrinkToFit="0" readingOrder="0"/>
      <border diagonalUp="0" diagonalDown="0" outline="0">
        <left/>
        <right style="thin">
          <color indexed="64"/>
        </right>
        <top style="thin">
          <color indexed="64"/>
        </top>
        <bottom style="thin">
          <color indexed="64"/>
        </bottom>
      </border>
    </dxf>
    <dxf>
      <font>
        <b val="0"/>
        <i val="0"/>
        <strike val="0"/>
        <condense val="0"/>
        <extend val="0"/>
        <outline val="0"/>
        <shadow val="0"/>
        <u val="none"/>
        <vertAlign val="baseline"/>
        <sz val="25"/>
        <color auto="1"/>
        <name val="Arial"/>
        <scheme val="none"/>
      </font>
      <numFmt numFmtId="173" formatCode="_([$€-2]* #,##0_);_([$€-2]* \(#,##0\);_([$€-2]* &quot;-&quot;??_)"/>
      <fill>
        <patternFill patternType="none">
          <fgColor indexed="64"/>
          <bgColor auto="1"/>
        </patternFill>
      </fill>
    </dxf>
    <dxf>
      <border outline="0">
        <bottom style="thin">
          <color indexed="64"/>
        </bottom>
      </border>
    </dxf>
    <dxf>
      <font>
        <b/>
        <i val="0"/>
        <strike val="0"/>
        <condense val="0"/>
        <extend val="0"/>
        <outline val="0"/>
        <shadow val="0"/>
        <u val="none"/>
        <vertAlign val="baseline"/>
        <sz val="22"/>
        <color theme="0"/>
        <name val="Arial"/>
        <scheme val="none"/>
      </font>
      <numFmt numFmtId="173" formatCode="_([$€-2]* #,##0_);_([$€-2]* \(#,##0\);_([$€-2]* &quot;-&quot;??_)"/>
      <fill>
        <patternFill patternType="solid">
          <fgColor indexed="64"/>
          <bgColor rgb="FF00539B"/>
        </patternFill>
      </fill>
      <alignment horizontal="center" vertical="center" textRotation="0" wrapText="0"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18"/>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8"/>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8"/>
        <color auto="1"/>
        <name val="Arial"/>
        <scheme val="none"/>
      </font>
      <numFmt numFmtId="22" formatCode="mmm\-yy"/>
      <fill>
        <patternFill patternType="none">
          <fgColor indexed="64"/>
          <bgColor auto="1"/>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fill>
        <patternFill patternType="none">
          <fgColor indexed="64"/>
          <bgColor auto="1"/>
        </patternFill>
      </fill>
      <alignment vertical="center" textRotation="0" wrapText="0" indent="0" justifyLastLine="0" shrinkToFit="0" readingOrder="0"/>
    </dxf>
    <dxf>
      <border>
        <bottom style="thin">
          <color indexed="64"/>
        </bottom>
      </border>
    </dxf>
    <dxf>
      <font>
        <b val="0"/>
        <i val="0"/>
        <strike val="0"/>
        <condense val="0"/>
        <extend val="0"/>
        <outline val="0"/>
        <shadow val="0"/>
        <u val="none"/>
        <vertAlign val="baseline"/>
        <sz val="18"/>
        <color theme="0"/>
        <name val="Arial"/>
        <scheme val="none"/>
      </font>
      <fill>
        <patternFill patternType="solid">
          <fgColor indexed="64"/>
          <bgColor rgb="FF00539B"/>
        </patternFill>
      </fill>
      <alignment horizontal="center" vertical="center" textRotation="0" wrapText="0"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18"/>
        <color auto="1"/>
        <name val="Calibri"/>
        <scheme val="minor"/>
      </font>
      <numFmt numFmtId="170" formatCode="0.0%"/>
      <fill>
        <patternFill patternType="none">
          <fgColor indexed="64"/>
          <bgColor indexed="65"/>
        </patternFill>
      </fill>
      <alignment horizontal="center" vertical="center" textRotation="0" wrapText="1" indent="0" justifyLastLine="0" shrinkToFit="0" readingOrder="0"/>
      <border diagonalUp="0" diagonalDown="0" outline="0">
        <left style="thin">
          <color indexed="64"/>
        </left>
        <right/>
        <top style="thin">
          <color indexed="64"/>
        </top>
        <bottom style="thin">
          <color indexed="64"/>
        </bottom>
      </border>
    </dxf>
    <dxf>
      <font>
        <b/>
        <i val="0"/>
        <strike val="0"/>
        <condense val="0"/>
        <extend val="0"/>
        <outline val="0"/>
        <shadow val="0"/>
        <u val="none"/>
        <vertAlign val="baseline"/>
        <sz val="18"/>
        <color auto="1"/>
        <name val="Calibri"/>
        <scheme val="minor"/>
      </font>
      <numFmt numFmtId="168" formatCode="_(* #,##0_);_(* \(#,##0\);_(* &quot;-&quot;??_);_(@_)"/>
      <fill>
        <patternFill patternType="none">
          <fgColor indexed="64"/>
          <bgColor indexed="65"/>
        </patternFill>
      </fill>
      <alignment horizontal="center"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8"/>
        <color auto="1"/>
        <name val="Calibri"/>
        <scheme val="minor"/>
      </font>
      <numFmt numFmtId="168" formatCode="_(* #,##0_);_(* \(#,##0\);_(* &quot;-&quot;??_);_(@_)"/>
      <fill>
        <patternFill patternType="none">
          <fgColor indexed="64"/>
          <bgColor indexed="65"/>
        </patternFill>
      </fill>
      <alignment horizontal="center" vertical="center" textRotation="0" wrapText="1"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8"/>
        <name val="Calibri"/>
        <scheme val="minor"/>
      </font>
    </dxf>
    <dxf>
      <border>
        <bottom style="thin">
          <color indexed="64"/>
        </bottom>
      </border>
    </dxf>
    <dxf>
      <font>
        <strike val="0"/>
        <outline val="0"/>
        <shadow val="0"/>
        <u val="none"/>
        <vertAlign val="baseline"/>
        <sz val="18"/>
        <color theme="0"/>
        <name val="Calibri"/>
        <scheme val="minor"/>
      </font>
      <fill>
        <patternFill patternType="solid">
          <fgColor indexed="64"/>
          <bgColor rgb="FF00539B"/>
        </patternFill>
      </fill>
      <border diagonalUp="0" diagonalDown="0" outline="0">
        <left style="thin">
          <color indexed="64"/>
        </left>
        <right style="thin">
          <color indexed="64"/>
        </right>
        <top/>
        <bottom/>
      </border>
    </dxf>
    <dxf>
      <font>
        <b val="0"/>
        <i val="0"/>
        <strike val="0"/>
        <condense val="0"/>
        <extend val="0"/>
        <outline val="0"/>
        <shadow val="0"/>
        <u val="none"/>
        <vertAlign val="baseline"/>
        <sz val="22"/>
        <color auto="1"/>
        <name val="Calibri"/>
        <scheme val="minor"/>
      </font>
    </dxf>
    <dxf>
      <font>
        <b val="0"/>
        <i val="0"/>
        <strike val="0"/>
        <condense val="0"/>
        <extend val="0"/>
        <outline val="0"/>
        <shadow val="0"/>
        <u val="none"/>
        <vertAlign val="baseline"/>
        <sz val="22"/>
        <color auto="1"/>
        <name val="Calibri"/>
        <scheme val="minor"/>
      </font>
      <numFmt numFmtId="170" formatCode="0.0%"/>
      <fill>
        <patternFill patternType="none">
          <fgColor indexed="64"/>
          <bgColor indexed="65"/>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22"/>
        <color auto="1"/>
        <name val="Calibri"/>
        <scheme val="minor"/>
      </font>
    </dxf>
    <dxf>
      <font>
        <b val="0"/>
        <i val="0"/>
        <strike val="0"/>
        <condense val="0"/>
        <extend val="0"/>
        <outline val="0"/>
        <shadow val="0"/>
        <u val="none"/>
        <vertAlign val="baseline"/>
        <sz val="22"/>
        <color auto="1"/>
        <name val="Calibri"/>
        <scheme val="minor"/>
      </font>
      <numFmt numFmtId="3" formatCode="#,##0"/>
      <fill>
        <patternFill patternType="none">
          <fgColor indexed="64"/>
          <bgColor indexed="65"/>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22"/>
        <color auto="1"/>
        <name val="Calibri"/>
        <scheme val="minor"/>
      </font>
      <alignment horizontal="general" vertical="center" textRotation="0" wrapText="0" indent="0" justifyLastLine="0" shrinkToFit="0" readingOrder="0"/>
    </dxf>
    <dxf>
      <font>
        <b/>
        <i val="0"/>
        <strike val="0"/>
        <condense val="0"/>
        <extend val="0"/>
        <outline val="0"/>
        <shadow val="0"/>
        <u val="none"/>
        <vertAlign val="baseline"/>
        <sz val="22"/>
        <color auto="1"/>
        <name val="Calibri"/>
        <scheme val="minor"/>
      </font>
      <numFmt numFmtId="30" formatCode="@"/>
      <fill>
        <patternFill patternType="none">
          <fgColor indexed="64"/>
          <bgColor indexed="65"/>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strike val="0"/>
        <outline val="0"/>
        <shadow val="0"/>
        <u val="none"/>
        <vertAlign val="baseline"/>
        <sz val="22"/>
      </font>
      <numFmt numFmtId="168" formatCode="_(* #,##0_);_(* \(#,##0\);_(* &quot;-&quot;??_);_(@_)"/>
      <border diagonalUp="0" diagonalDown="0" outline="0">
        <left style="thin">
          <color indexed="64"/>
        </left>
        <right style="thin">
          <color indexed="64"/>
        </right>
        <top/>
        <bottom/>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22"/>
        <color auto="1"/>
        <name val="Calibri"/>
        <scheme val="minor"/>
      </font>
      <numFmt numFmtId="168" formatCode="_(* #,##0_);_(* \(#,##0\);_(* &quot;-&quot;??_);_(@_)"/>
      <alignment horizontal="center" vertical="center" textRotation="0" wrapText="0" indent="0" justifyLastLine="0" shrinkToFit="0" readingOrder="0"/>
    </dxf>
    <dxf>
      <border outline="0">
        <bottom style="thin">
          <color indexed="64"/>
        </bottom>
      </border>
    </dxf>
    <dxf>
      <font>
        <b/>
        <i val="0"/>
        <strike val="0"/>
        <condense val="0"/>
        <extend val="0"/>
        <outline val="0"/>
        <shadow val="0"/>
        <u val="none"/>
        <vertAlign val="baseline"/>
        <sz val="22"/>
        <color theme="0"/>
        <name val="Calibri"/>
        <scheme val="minor"/>
      </font>
      <numFmt numFmtId="168" formatCode="_(* #,##0_);_(* \(#,##0\);_(* &quot;-&quot;??_);_(@_)"/>
      <fill>
        <patternFill patternType="solid">
          <fgColor indexed="64"/>
          <bgColor rgb="FF00539B"/>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strike val="0"/>
        <outline val="0"/>
        <shadow val="0"/>
        <u val="none"/>
        <vertAlign val="baseline"/>
        <sz val="20"/>
        <color auto="1"/>
        <name val="Arial"/>
        <scheme val="none"/>
      </font>
      <numFmt numFmtId="14" formatCode="0.00%"/>
      <fill>
        <patternFill patternType="none">
          <fgColor indexed="64"/>
          <bgColor indexed="65"/>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strike val="0"/>
        <outline val="0"/>
        <shadow val="0"/>
        <u val="none"/>
        <vertAlign val="baseline"/>
        <sz val="20"/>
        <color auto="1"/>
        <name val="Arial"/>
        <scheme val="none"/>
      </font>
      <numFmt numFmtId="3" formatCode="#,##0"/>
      <fill>
        <patternFill patternType="none">
          <fgColor indexed="64"/>
          <bgColor indexed="65"/>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strike val="0"/>
        <outline val="0"/>
        <shadow val="0"/>
        <u val="none"/>
        <vertAlign val="baseline"/>
        <sz val="20"/>
        <color auto="1"/>
        <name val="Arial"/>
        <scheme val="none"/>
      </font>
      <numFmt numFmtId="3" formatCode="#,##0"/>
      <fill>
        <patternFill patternType="none">
          <fgColor indexed="64"/>
          <bgColor indexed="65"/>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strike val="0"/>
        <outline val="0"/>
        <shadow val="0"/>
        <u val="none"/>
        <vertAlign val="baseline"/>
        <sz val="20"/>
        <color auto="1"/>
        <name val="Arial"/>
        <scheme val="none"/>
      </font>
      <numFmt numFmtId="0" formatCode="General"/>
      <fill>
        <patternFill patternType="none">
          <fgColor indexed="64"/>
          <bgColor indexed="65"/>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20"/>
        <color auto="1"/>
        <name val="Arial"/>
        <scheme val="none"/>
      </font>
      <numFmt numFmtId="168" formatCode="_(* #,##0_);_(* \(#,##0\);_(* &quot;-&quot;??_);_(@_)"/>
      <alignment horizontal="center" vertical="center" textRotation="0" wrapText="1" indent="0" justifyLastLine="0" shrinkToFit="0" readingOrder="0"/>
    </dxf>
    <dxf>
      <border>
        <bottom style="thin">
          <color indexed="64"/>
        </bottom>
      </border>
    </dxf>
    <dxf>
      <font>
        <b/>
        <strike val="0"/>
        <outline val="0"/>
        <shadow val="0"/>
        <u val="none"/>
        <vertAlign val="baseline"/>
        <sz val="20"/>
        <color theme="0"/>
        <name val="Arial"/>
        <scheme val="none"/>
      </font>
      <numFmt numFmtId="168" formatCode="_(* #,##0_);_(* \(#,##0\);_(* &quot;-&quot;??_);_(@_)"/>
      <fill>
        <patternFill patternType="solid">
          <fgColor indexed="64"/>
          <bgColor rgb="FF00539B"/>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18"/>
        <color auto="1"/>
        <name val="Arial"/>
        <scheme val="none"/>
      </font>
      <numFmt numFmtId="14" formatCode="0.0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 formatCode="#,##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8"/>
        <color auto="1"/>
        <name val="Arial"/>
        <scheme val="none"/>
      </font>
      <numFmt numFmtId="0" formatCode="General"/>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8"/>
        <color auto="1"/>
        <name val="Arial"/>
        <scheme val="none"/>
      </font>
      <fill>
        <patternFill patternType="solid">
          <fgColor indexed="64"/>
          <bgColor indexed="65"/>
        </patternFill>
      </fill>
      <alignment horizontal="left" vertical="bottom"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8"/>
        <color auto="1"/>
        <name val="Arial"/>
        <scheme val="none"/>
      </font>
      <numFmt numFmtId="170" formatCode="0.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top/>
        <bottom/>
      </border>
    </dxf>
    <dxf>
      <border>
        <bottom style="thin">
          <color indexed="64"/>
        </bottom>
      </border>
    </dxf>
    <dxf>
      <font>
        <strike val="0"/>
        <outline val="0"/>
        <shadow val="0"/>
        <u val="none"/>
        <vertAlign val="baseline"/>
        <sz val="18"/>
        <color theme="0"/>
        <name val="Arial"/>
        <scheme val="none"/>
      </font>
      <fill>
        <patternFill patternType="solid">
          <fgColor indexed="64"/>
          <bgColor rgb="FF00539B"/>
        </patternFill>
      </fill>
      <border diagonalUp="0" diagonalDown="0" outline="0">
        <left style="thin">
          <color indexed="64"/>
        </left>
        <right style="thin">
          <color indexed="64"/>
        </right>
        <top/>
        <bottom/>
      </border>
    </dxf>
    <dxf>
      <font>
        <b/>
        <i val="0"/>
        <strike val="0"/>
        <condense val="0"/>
        <extend val="0"/>
        <outline val="0"/>
        <shadow val="0"/>
        <u val="none"/>
        <vertAlign val="baseline"/>
        <sz val="30"/>
        <color auto="1"/>
        <name val="Arial"/>
        <scheme val="none"/>
      </font>
      <numFmt numFmtId="170" formatCode="0.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30"/>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30"/>
        <color auto="1"/>
        <name val="Arial"/>
        <scheme val="none"/>
      </font>
      <numFmt numFmtId="170" formatCode="0.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30"/>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30"/>
        <color auto="1"/>
        <name val="Arial"/>
        <scheme val="none"/>
      </font>
      <numFmt numFmtId="170" formatCode="0.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30"/>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30"/>
        <color auto="1"/>
        <name val="Arial"/>
        <scheme val="none"/>
      </font>
      <numFmt numFmtId="35" formatCode="_(* #,##0.00_);_(* \(#,##0.00\);_(* &quot;-&quot;??_);_(@_)"/>
      <fill>
        <patternFill patternType="none">
          <fgColor indexed="64"/>
          <bgColor auto="1"/>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30"/>
        <color auto="1"/>
        <name val="Arial"/>
        <scheme val="none"/>
      </font>
      <numFmt numFmtId="35" formatCode="_(* #,##0.00_);_(* \(#,##0.00\);_(* &quot;-&quot;??_);_(@_)"/>
      <fill>
        <patternFill patternType="none">
          <fgColor indexed="64"/>
          <bgColor auto="1"/>
        </patternFill>
      </fill>
      <alignment horizontal="center" vertical="center" textRotation="0" indent="0" justifyLastLine="0" shrinkToFit="0" readingOrder="0"/>
    </dxf>
    <dxf>
      <border>
        <bottom style="thin">
          <color indexed="64"/>
        </bottom>
      </border>
    </dxf>
    <dxf>
      <font>
        <b/>
        <i val="0"/>
        <strike val="0"/>
        <condense val="0"/>
        <extend val="0"/>
        <outline val="0"/>
        <shadow val="0"/>
        <u val="none"/>
        <vertAlign val="baseline"/>
        <sz val="30"/>
        <color theme="0"/>
        <name val="Arial"/>
        <scheme val="none"/>
      </font>
      <numFmt numFmtId="35" formatCode="_(* #,##0.00_);_(* \(#,##0.00\);_(* &quot;-&quot;??_);_(@_)"/>
      <fill>
        <patternFill patternType="solid">
          <fgColor indexed="64"/>
          <bgColor rgb="FF00539B"/>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22"/>
        <color auto="1"/>
        <name val="Arial"/>
        <scheme val="none"/>
      </font>
      <numFmt numFmtId="170" formatCode="0.0%"/>
      <fill>
        <patternFill patternType="none">
          <fgColor indexed="64"/>
          <bgColor auto="1"/>
        </patternFill>
      </fill>
      <alignment horizontal="general"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22"/>
        <color auto="1"/>
        <name val="Arial"/>
        <scheme val="none"/>
      </font>
      <numFmt numFmtId="6" formatCode="#,##0_);[Red]\(#,##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22"/>
        <color auto="1"/>
        <name val="Arial"/>
        <scheme val="none"/>
      </font>
      <numFmt numFmtId="6" formatCode="#,##0_);[Red]\(#,##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22"/>
        <color auto="1"/>
        <name val="Arial"/>
        <scheme val="none"/>
      </font>
      <numFmt numFmtId="30" formatCode="@"/>
      <fill>
        <patternFill patternType="none">
          <fgColor indexed="64"/>
          <bgColor auto="1"/>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22"/>
        <color auto="1"/>
        <name val="Arial"/>
        <scheme val="none"/>
      </font>
      <fill>
        <patternFill patternType="none">
          <fgColor indexed="64"/>
          <bgColor auto="1"/>
        </patternFill>
      </fill>
    </dxf>
    <dxf>
      <border>
        <bottom style="thin">
          <color indexed="64"/>
        </bottom>
      </border>
    </dxf>
    <dxf>
      <font>
        <strike val="0"/>
        <outline val="0"/>
        <shadow val="0"/>
        <u val="none"/>
        <vertAlign val="baseline"/>
        <sz val="22"/>
        <color theme="0"/>
        <name val="Arial"/>
        <scheme val="none"/>
      </font>
      <fill>
        <patternFill patternType="solid">
          <fgColor indexed="64"/>
          <bgColor rgb="FF00539B"/>
        </patternFill>
      </fill>
      <border diagonalUp="0" diagonalDown="0" outline="0">
        <left style="thin">
          <color indexed="64"/>
        </left>
        <right style="thin">
          <color indexed="64"/>
        </right>
        <top/>
        <bottom/>
      </border>
    </dxf>
    <dxf>
      <font>
        <b/>
        <i val="0"/>
        <strike val="0"/>
        <condense val="0"/>
        <extend val="0"/>
        <outline val="0"/>
        <shadow val="0"/>
        <u val="none"/>
        <vertAlign val="baseline"/>
        <sz val="18"/>
        <color auto="1"/>
        <name val="Arial"/>
        <scheme val="none"/>
      </font>
      <numFmt numFmtId="14" formatCode="0.00%"/>
      <fill>
        <patternFill patternType="none">
          <fgColor indexed="64"/>
          <bgColor auto="1"/>
        </patternFill>
      </fill>
      <alignment horizontal="general" vertical="center"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172" formatCode="_(* #,##0.0_);_(* \(#,##0.0\);_(* &quot;-&quot;??_);_(@_)"/>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168" formatCode="_(* #,##0_);_(* \(#,##0\);_(* &quot;-&quot;??_);_(@_)"/>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168" formatCode="_(* #,##0_);_(* \(#,##0\);_(* &quot;-&quot;??_);_(@_)"/>
      <fill>
        <patternFill patternType="none">
          <fgColor indexed="64"/>
          <bgColor auto="1"/>
        </patternFill>
      </fill>
      <alignment horizontal="general"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8"/>
        <color auto="1"/>
        <name val="Arial"/>
        <scheme val="none"/>
      </font>
      <fill>
        <patternFill patternType="none">
          <fgColor indexed="64"/>
          <bgColor auto="1"/>
        </patternFill>
      </fill>
      <alignment vertical="center"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8"/>
        <color auto="1"/>
        <name val="Arial"/>
        <scheme val="none"/>
      </font>
      <fill>
        <patternFill patternType="none">
          <fgColor indexed="64"/>
          <bgColor auto="1"/>
        </patternFill>
      </fill>
      <alignment vertical="center" textRotation="0" wrapText="0" indent="0" justifyLastLine="0" shrinkToFit="0" readingOrder="0"/>
    </dxf>
    <dxf>
      <border>
        <bottom style="thin">
          <color indexed="64"/>
        </bottom>
      </border>
    </dxf>
    <dxf>
      <font>
        <b/>
        <i val="0"/>
        <strike val="0"/>
        <condense val="0"/>
        <extend val="0"/>
        <outline val="0"/>
        <shadow val="0"/>
        <u val="none"/>
        <vertAlign val="baseline"/>
        <sz val="18"/>
        <color theme="0"/>
        <name val="Arial"/>
        <scheme val="none"/>
      </font>
      <fill>
        <patternFill patternType="solid">
          <fgColor indexed="64"/>
          <bgColor rgb="FF00539B"/>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strike val="0"/>
        <outline val="0"/>
        <shadow val="0"/>
        <u val="none"/>
        <vertAlign val="baseline"/>
        <sz val="10"/>
        <color auto="1"/>
        <name val="Arial"/>
        <scheme val="none"/>
      </font>
      <numFmt numFmtId="35" formatCode="_(* #,##0.00_);_(* \(#,##0.00\);_(* &quot;-&quot;??_);_(@_)"/>
      <fill>
        <patternFill patternType="solid">
          <fgColor indexed="64"/>
          <bgColor theme="0"/>
        </patternFill>
      </fill>
      <alignment horizontal="center" vertical="top" textRotation="0" wrapText="0" indent="0" justifyLastLine="0" shrinkToFit="0" readingOrder="0"/>
      <border diagonalUp="0" diagonalDown="0" outline="0">
        <left style="thin">
          <color indexed="64"/>
        </left>
        <right style="thin">
          <color indexed="64"/>
        </right>
        <top style="thin">
          <color indexed="64"/>
        </top>
        <bottom/>
      </border>
    </dxf>
    <dxf>
      <font>
        <b/>
        <i val="0"/>
        <strike val="0"/>
        <condense val="0"/>
        <extend val="0"/>
        <outline val="0"/>
        <shadow val="0"/>
        <u val="none"/>
        <vertAlign val="baseline"/>
        <sz val="10"/>
        <color auto="1"/>
        <name val="Arial"/>
        <scheme val="none"/>
      </font>
      <numFmt numFmtId="168" formatCode="_(* #,##0_);_(* \(#,##0\);_(* &quot;-&quot;??_);_(@_)"/>
      <fill>
        <patternFill patternType="solid">
          <fgColor indexed="64"/>
          <bgColor theme="0"/>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border>
    </dxf>
    <dxf>
      <font>
        <b/>
        <strike val="0"/>
        <outline val="0"/>
        <shadow val="0"/>
        <u val="none"/>
        <vertAlign val="baseline"/>
        <sz val="10"/>
        <color auto="1"/>
        <name val="Arial"/>
        <scheme val="none"/>
      </font>
      <numFmt numFmtId="168" formatCode="_(* #,##0_);_(* \(#,##0\);_(* &quot;-&quot;??_);_(@_)"/>
      <fill>
        <patternFill patternType="solid">
          <fgColor indexed="64"/>
          <bgColor theme="0"/>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border>
    </dxf>
    <dxf>
      <font>
        <strike val="0"/>
        <outline val="0"/>
        <shadow val="0"/>
        <u val="none"/>
        <vertAlign val="baseline"/>
        <sz val="10"/>
        <color auto="1"/>
        <name val="Arial"/>
        <scheme val="none"/>
      </font>
      <numFmt numFmtId="168" formatCode="_(* #,##0_);_(* \(#,##0\);_(* &quot;-&quot;??_);_(@_)"/>
      <fill>
        <patternFill patternType="solid">
          <fgColor indexed="64"/>
          <bgColor theme="0"/>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0"/>
        <color auto="1"/>
        <name val="Arial"/>
        <scheme val="none"/>
      </font>
      <numFmt numFmtId="168" formatCode="_(* #,##0_);_(* \(#,##0\);_(* &quot;-&quot;??_);_(@_)"/>
      <fill>
        <patternFill patternType="solid">
          <fgColor indexed="64"/>
          <bgColor theme="0"/>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0"/>
        <color auto="1"/>
        <name val="Arial"/>
        <scheme val="none"/>
      </font>
      <numFmt numFmtId="168" formatCode="_(* #,##0_);_(* \(#,##0\);_(* &quot;-&quot;??_);_(@_)"/>
      <fill>
        <patternFill patternType="solid">
          <fgColor indexed="64"/>
          <bgColor theme="0"/>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strike val="0"/>
        <outline val="0"/>
        <shadow val="0"/>
        <u val="none"/>
        <vertAlign val="baseline"/>
        <sz val="10"/>
        <color auto="1"/>
        <name val="Arial"/>
        <scheme val="none"/>
      </font>
      <numFmt numFmtId="168" formatCode="_(* #,##0_);_(* \(#,##0\);_(* &quot;-&quot;??_);_(@_)"/>
      <fill>
        <patternFill patternType="solid">
          <fgColor indexed="64"/>
          <bgColor theme="0"/>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0"/>
        <color theme="1"/>
        <name val="Arial"/>
        <scheme val="none"/>
      </font>
      <numFmt numFmtId="168" formatCode="_(* #,##0_);_(* \(#,##0\);_(* &quot;-&quot;??_);_(@_)"/>
      <alignment horizontal="right" vertical="top" textRotation="0" wrapText="0" indent="0" justifyLastLine="0" shrinkToFit="0" readingOrder="0"/>
      <border diagonalUp="0" diagonalDown="0" outline="0">
        <left style="thin">
          <color indexed="64"/>
        </left>
        <right style="thin">
          <color indexed="64"/>
        </right>
        <top style="thin">
          <color indexed="64"/>
        </top>
        <bottom/>
      </border>
    </dxf>
    <dxf>
      <font>
        <strike val="0"/>
        <outline val="0"/>
        <shadow val="0"/>
        <u val="none"/>
        <vertAlign val="baseline"/>
        <sz val="10"/>
        <color theme="1"/>
        <name val="Arial"/>
        <scheme val="none"/>
      </font>
      <numFmt numFmtId="168" formatCode="_(* #,##0_);_(* \(#,##0\);_(* &quot;-&quot;??_);_(@_)"/>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0"/>
        <color theme="1"/>
        <name val="Arial"/>
        <scheme val="none"/>
      </font>
      <numFmt numFmtId="168" formatCode="_(* #,##0_);_(* \(#,##0\);_(* &quot;-&quot;??_);_(@_)"/>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0"/>
        <color theme="1"/>
        <name val="Arial"/>
        <scheme val="none"/>
      </font>
      <numFmt numFmtId="168" formatCode="_(* #,##0_);_(* \(#,##0\);_(* &quot;-&quot;??_);_(@_)"/>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strike val="0"/>
        <outline val="0"/>
        <shadow val="0"/>
        <u val="none"/>
        <vertAlign val="baseline"/>
        <sz val="9"/>
        <color theme="1"/>
        <name val="Arial"/>
        <scheme val="none"/>
      </font>
      <numFmt numFmtId="168" formatCode="_(* #,##0_);_(* \(#,##0\);_(* &quot;-&quot;??_);_(@_)"/>
      <alignment horizontal="center" vertical="top"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0"/>
        <color theme="1"/>
        <name val="Arial"/>
        <scheme val="none"/>
      </font>
      <numFmt numFmtId="168" formatCode="_(* #,##0_);_(* \(#,##0\);_(* &quot;-&quot;??_);_(@_)"/>
      <alignment horizontal="center" vertical="top" textRotation="0" wrapText="0" indent="0" justifyLastLine="0" shrinkToFit="0" readingOrder="0"/>
    </dxf>
    <dxf>
      <border>
        <bottom style="thin">
          <color indexed="64"/>
        </bottom>
      </border>
    </dxf>
    <dxf>
      <font>
        <b/>
        <strike val="0"/>
        <outline val="0"/>
        <shadow val="0"/>
        <u val="none"/>
        <vertAlign val="baseline"/>
        <sz val="10"/>
        <color theme="0"/>
        <name val="Arial"/>
        <scheme val="none"/>
      </font>
      <numFmt numFmtId="168" formatCode="_(* #,##0_);_(* \(#,##0\);_(* &quot;-&quot;??_);_(@_)"/>
      <fill>
        <patternFill patternType="solid">
          <fgColor indexed="64"/>
          <bgColor theme="4" tint="-0.249977111117893"/>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1"/>
        <color auto="1"/>
        <name val="Arial"/>
        <scheme val="none"/>
      </font>
      <numFmt numFmtId="0" formatCode="General"/>
      <fill>
        <patternFill patternType="none">
          <fgColor indexed="64"/>
          <bgColor auto="1"/>
        </patternFill>
      </fill>
      <alignment horizontal="center" vertical="bottom" textRotation="0" wrapText="0" indent="0" justifyLastLine="0" shrinkToFit="0" readingOrder="0"/>
      <border diagonalUp="0" diagonalDown="0" outline="0">
        <left/>
        <right style="thin">
          <color indexed="64"/>
        </right>
        <top style="thin">
          <color indexed="64"/>
        </top>
        <bottom style="thin">
          <color indexed="64"/>
        </bottom>
      </border>
    </dxf>
    <dxf>
      <border>
        <top style="thin">
          <color rgb="FF000000"/>
        </top>
      </border>
    </dxf>
    <dxf>
      <border diagonalUp="0" diagonalDown="0">
        <left style="thin">
          <color rgb="FF000000"/>
        </left>
        <right style="thin">
          <color rgb="FF000000"/>
        </right>
        <top style="thin">
          <color rgb="FF000000"/>
        </top>
        <bottom style="thin">
          <color rgb="FF000000"/>
        </bottom>
      </border>
    </dxf>
    <dxf>
      <font>
        <b/>
        <i val="0"/>
        <strike val="0"/>
        <condense val="0"/>
        <extend val="0"/>
        <outline val="0"/>
        <shadow val="0"/>
        <u val="none"/>
        <vertAlign val="baseline"/>
        <sz val="11"/>
        <color auto="1"/>
        <name val="Arial"/>
        <scheme val="none"/>
      </font>
      <fill>
        <patternFill patternType="none">
          <fgColor rgb="FF000000"/>
          <bgColor auto="1"/>
        </patternFill>
      </fill>
    </dxf>
    <dxf>
      <border>
        <bottom style="thin">
          <color rgb="FF000000"/>
        </bottom>
      </border>
    </dxf>
    <dxf>
      <font>
        <b/>
        <i val="0"/>
        <strike val="0"/>
        <condense val="0"/>
        <extend val="0"/>
        <outline val="0"/>
        <shadow val="0"/>
        <u val="none"/>
        <vertAlign val="baseline"/>
        <sz val="11"/>
        <color theme="0"/>
        <name val="Arial"/>
        <scheme val="none"/>
      </font>
      <fill>
        <patternFill patternType="solid">
          <fgColor indexed="64"/>
          <bgColor rgb="FF00539B"/>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1"/>
        <color auto="1"/>
        <name val="Arial"/>
        <scheme val="none"/>
      </font>
      <numFmt numFmtId="0" formatCode="General"/>
      <fill>
        <patternFill patternType="none">
          <fgColor indexed="64"/>
          <bgColor auto="1"/>
        </patternFill>
      </fill>
      <alignment horizontal="general" vertical="center" textRotation="0" wrapText="0" indent="0" justifyLastLine="0" shrinkToFit="0" readingOrder="0"/>
      <border diagonalUp="0" diagonalDown="0" outline="0">
        <left/>
        <right style="thin">
          <color indexed="64"/>
        </right>
        <top style="thin">
          <color indexed="64"/>
        </top>
        <bottom style="thin">
          <color indexed="64"/>
        </bottom>
      </border>
    </dxf>
    <dxf>
      <border>
        <top style="thin">
          <color rgb="FF000000"/>
        </top>
      </border>
    </dxf>
    <dxf>
      <border diagonalUp="0" diagonalDown="0">
        <left style="thin">
          <color rgb="FF000000"/>
        </left>
        <right style="thin">
          <color rgb="FF000000"/>
        </right>
        <top style="thin">
          <color rgb="FF000000"/>
        </top>
        <bottom style="thin">
          <color rgb="FF000000"/>
        </bottom>
      </border>
    </dxf>
    <dxf>
      <font>
        <b/>
        <i val="0"/>
        <strike val="0"/>
        <condense val="0"/>
        <extend val="0"/>
        <outline val="0"/>
        <shadow val="0"/>
        <u val="none"/>
        <vertAlign val="baseline"/>
        <sz val="11"/>
        <color auto="1"/>
        <name val="Arial"/>
        <scheme val="none"/>
      </font>
      <fill>
        <patternFill patternType="none">
          <fgColor rgb="FF000000"/>
          <bgColor auto="1"/>
        </patternFill>
      </fill>
    </dxf>
    <dxf>
      <border>
        <bottom style="thin">
          <color rgb="FF000000"/>
        </bottom>
      </border>
    </dxf>
    <dxf>
      <font>
        <b/>
        <i val="0"/>
        <strike val="0"/>
        <condense val="0"/>
        <extend val="0"/>
        <outline val="0"/>
        <shadow val="0"/>
        <u val="none"/>
        <vertAlign val="baseline"/>
        <sz val="11"/>
        <color theme="0"/>
        <name val="Arial"/>
        <scheme val="none"/>
      </font>
      <fill>
        <patternFill patternType="solid">
          <fgColor indexed="64"/>
          <bgColor rgb="FF00539B"/>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14"/>
        <color auto="1"/>
        <name val="Arial"/>
        <scheme val="none"/>
      </font>
      <numFmt numFmtId="170" formatCode="0.0%"/>
      <fill>
        <patternFill patternType="none">
          <fgColor indexed="64"/>
          <bgColor theme="0"/>
        </patternFill>
      </fill>
      <alignment horizontal="right" vertical="bottom" textRotation="0" wrapText="0" indent="0" justifyLastLine="0" shrinkToFit="0" readingOrder="0"/>
      <border diagonalUp="0" diagonalDown="0">
        <left style="thin">
          <color indexed="64"/>
        </left>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4"/>
        <color auto="1"/>
        <name val="Arial"/>
        <scheme val="none"/>
      </font>
      <numFmt numFmtId="33" formatCode="_(* #,##0_);_(* \(#,##0\);_(* &quot;-&quot;_);_(@_)"/>
      <fill>
        <patternFill patternType="none">
          <fgColor indexed="64"/>
          <bgColor theme="0"/>
        </patternFill>
      </fill>
      <alignment horizontal="right"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4"/>
        <color auto="1"/>
        <name val="Arial"/>
        <scheme val="none"/>
      </font>
      <numFmt numFmtId="30" formatCode="@"/>
      <fill>
        <patternFill patternType="none">
          <fgColor indexed="64"/>
          <bgColor theme="0"/>
        </patternFill>
      </fill>
      <alignment horizontal="left" vertical="bottom" textRotation="0" wrapText="0" indent="0" justifyLastLine="0" shrinkToFit="0" readingOrder="0"/>
      <border diagonalUp="0" diagonalDown="0">
        <left/>
        <right style="thin">
          <color indexed="64"/>
        </right>
        <top style="thin">
          <color indexed="64"/>
        </top>
        <bottom style="thin">
          <color indexed="64"/>
        </bottom>
        <vertical style="thin">
          <color indexed="64"/>
        </vertical>
        <horizontal style="thin">
          <color indexed="64"/>
        </horizontal>
      </border>
    </dxf>
    <dxf>
      <border>
        <top style="thin">
          <color rgb="FF000000"/>
        </top>
      </border>
    </dxf>
    <dxf>
      <border diagonalUp="0" diagonalDown="0">
        <left style="thin">
          <color rgb="FF000000"/>
        </left>
        <right style="thin">
          <color rgb="FF000000"/>
        </right>
        <top style="thin">
          <color rgb="FF000000"/>
        </top>
        <bottom style="thin">
          <color rgb="FF000000"/>
        </bottom>
      </border>
    </dxf>
    <dxf>
      <font>
        <b val="0"/>
        <i val="0"/>
        <strike val="0"/>
        <condense val="0"/>
        <extend val="0"/>
        <outline val="0"/>
        <shadow val="0"/>
        <u val="none"/>
        <vertAlign val="baseline"/>
        <sz val="14"/>
        <color auto="1"/>
        <name val="Arial"/>
        <scheme val="none"/>
      </font>
      <fill>
        <patternFill patternType="none">
          <fgColor rgb="FF000000"/>
          <bgColor rgb="FFFFFFFF"/>
        </patternFill>
      </fill>
      <alignment horizontal="center" vertical="bottom" textRotation="0" wrapText="0" indent="0" justifyLastLine="0" shrinkToFit="0" readingOrder="0"/>
    </dxf>
    <dxf>
      <border>
        <bottom style="thin">
          <color rgb="FF000000"/>
        </bottom>
      </border>
    </dxf>
    <dxf>
      <font>
        <strike val="0"/>
        <outline val="0"/>
        <shadow val="0"/>
        <u val="none"/>
        <vertAlign val="baseline"/>
        <sz val="14"/>
        <color theme="0"/>
        <name val="Arial"/>
        <scheme val="none"/>
      </font>
      <fill>
        <patternFill patternType="solid">
          <fgColor indexed="64"/>
          <bgColor rgb="FF00539B"/>
        </patternFill>
      </fill>
      <alignment vertical="center" textRotation="0" indent="0" justifyLastLine="0" shrinkToFit="0" readingOrder="0"/>
      <border diagonalUp="0" diagonalDown="0">
        <left style="thin">
          <color indexed="64"/>
        </left>
        <right style="thin">
          <color indexed="64"/>
        </right>
        <top/>
        <bottom/>
        <vertical style="thin">
          <color indexed="64"/>
        </vertical>
        <horizontal style="thin">
          <color indexed="64"/>
        </horizontal>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border>
        <top style="thin">
          <color rgb="FF000000"/>
        </top>
      </border>
    </dxf>
    <dxf>
      <border diagonalUp="0" diagonalDown="0">
        <left style="thin">
          <color rgb="FF000000"/>
        </left>
        <right style="thin">
          <color rgb="FF000000"/>
        </right>
        <top style="thin">
          <color rgb="FF000000"/>
        </top>
        <bottom style="thin">
          <color rgb="FF000000"/>
        </bottom>
      </border>
    </dxf>
    <dxf>
      <font>
        <b/>
        <i val="0"/>
        <strike val="0"/>
        <condense val="0"/>
        <extend val="0"/>
        <outline val="0"/>
        <shadow val="0"/>
        <u val="none"/>
        <vertAlign val="baseline"/>
        <sz val="11"/>
        <color auto="1"/>
        <name val="Arial"/>
        <scheme val="none"/>
      </font>
      <fill>
        <patternFill patternType="none">
          <fgColor rgb="FF000000"/>
          <bgColor auto="1"/>
        </patternFill>
      </fill>
    </dxf>
    <dxf>
      <border>
        <bottom style="thin">
          <color rgb="FF000000"/>
        </bottom>
      </border>
    </dxf>
    <dxf>
      <font>
        <b/>
        <i val="0"/>
        <strike val="0"/>
        <condense val="0"/>
        <extend val="0"/>
        <outline val="0"/>
        <shadow val="0"/>
        <u val="none"/>
        <vertAlign val="baseline"/>
        <sz val="11"/>
        <color theme="0"/>
        <name val="Arial"/>
        <scheme val="none"/>
      </font>
      <fill>
        <patternFill patternType="solid">
          <fgColor indexed="64"/>
          <bgColor rgb="FF00539B"/>
        </patternFill>
      </fill>
      <alignment horizontal="left" vertical="center" textRotation="0" wrapText="1" 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1"/>
        <color auto="1"/>
        <name val="Arial"/>
        <scheme val="none"/>
      </font>
      <numFmt numFmtId="0" formatCode="General"/>
      <fill>
        <patternFill patternType="none">
          <fgColor indexed="64"/>
          <bgColor auto="1"/>
        </patternFill>
      </fill>
      <alignment horizontal="center" vertical="bottom" textRotation="0" wrapText="0" indent="0" justifyLastLine="0" shrinkToFit="0" readingOrder="0"/>
      <border diagonalUp="0" diagonalDown="0" outline="0">
        <left/>
        <right style="thin">
          <color indexed="64"/>
        </right>
        <top style="thin">
          <color indexed="64"/>
        </top>
        <bottom style="thin">
          <color indexed="64"/>
        </bottom>
      </border>
    </dxf>
    <dxf>
      <border>
        <top style="thin">
          <color rgb="FF000000"/>
        </top>
      </border>
    </dxf>
    <dxf>
      <border diagonalUp="0" diagonalDown="0">
        <left style="thin">
          <color rgb="FF000000"/>
        </left>
        <right style="thin">
          <color rgb="FF000000"/>
        </right>
        <top style="thin">
          <color rgb="FF000000"/>
        </top>
        <bottom style="thin">
          <color rgb="FF000000"/>
        </bottom>
      </border>
    </dxf>
    <dxf>
      <font>
        <b/>
        <i val="0"/>
        <strike val="0"/>
        <condense val="0"/>
        <extend val="0"/>
        <outline val="0"/>
        <shadow val="0"/>
        <u val="none"/>
        <vertAlign val="baseline"/>
        <sz val="11"/>
        <color auto="1"/>
        <name val="Arial"/>
        <scheme val="none"/>
      </font>
      <fill>
        <patternFill patternType="none">
          <fgColor rgb="FF000000"/>
          <bgColor auto="1"/>
        </patternFill>
      </fill>
    </dxf>
    <dxf>
      <border>
        <bottom style="thin">
          <color rgb="FF000000"/>
        </bottom>
      </border>
    </dxf>
    <dxf>
      <font>
        <b/>
        <i val="0"/>
        <strike val="0"/>
        <condense val="0"/>
        <extend val="0"/>
        <outline val="0"/>
        <shadow val="0"/>
        <u val="none"/>
        <vertAlign val="baseline"/>
        <sz val="11"/>
        <color theme="0"/>
        <name val="Arial"/>
        <scheme val="none"/>
      </font>
      <numFmt numFmtId="168" formatCode="_(* #,##0_);_(* \(#,##0\);_(* &quot;-&quot;??_);_(@_)"/>
      <fill>
        <patternFill patternType="solid">
          <fgColor indexed="64"/>
          <bgColor rgb="FF00539B"/>
        </patternFill>
      </fill>
      <alignment horizontal="center" vertical="center" textRotation="0" wrapText="0"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48"/>
        <color auto="1"/>
        <name val="Arial"/>
        <scheme val="none"/>
      </font>
      <numFmt numFmtId="170" formatCode="0.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48"/>
        <color auto="1"/>
        <name val="Arial"/>
        <scheme val="none"/>
      </font>
      <numFmt numFmtId="3" formatCode="#,##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48"/>
        <color auto="1"/>
        <name val="Arial"/>
        <scheme val="none"/>
      </font>
      <numFmt numFmtId="170" formatCode="0.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48"/>
        <color auto="1"/>
        <name val="Arial"/>
        <scheme val="none"/>
      </font>
      <numFmt numFmtId="3" formatCode="#,##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48"/>
        <color auto="1"/>
        <name val="Arial"/>
        <scheme val="none"/>
      </font>
      <numFmt numFmtId="170" formatCode="0.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48"/>
        <color auto="1"/>
        <name val="Arial"/>
        <scheme val="none"/>
      </font>
      <numFmt numFmtId="3" formatCode="#,##0"/>
      <fill>
        <patternFill patternType="none">
          <fgColor indexed="64"/>
          <bgColor theme="0"/>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protection locked="1" hidden="0"/>
    </dxf>
    <dxf>
      <font>
        <b/>
        <i val="0"/>
        <strike val="0"/>
        <condense val="0"/>
        <extend val="0"/>
        <outline val="0"/>
        <shadow val="0"/>
        <u val="none"/>
        <vertAlign val="baseline"/>
        <sz val="48"/>
        <color auto="1"/>
        <name val="Arial"/>
        <scheme val="none"/>
      </font>
      <numFmt numFmtId="3" formatCode="#,##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border>
        <top style="thin">
          <color rgb="FF000000"/>
        </top>
      </border>
    </dxf>
    <dxf>
      <border diagonalUp="0" diagonalDown="0">
        <left style="thin">
          <color rgb="FF000000"/>
        </left>
        <right style="thin">
          <color rgb="FF000000"/>
        </right>
        <top style="thin">
          <color rgb="FF000000"/>
        </top>
        <bottom style="thin">
          <color rgb="FF000000"/>
        </bottom>
      </border>
    </dxf>
    <dxf>
      <font>
        <strike val="0"/>
        <outline val="0"/>
        <shadow val="0"/>
        <u val="none"/>
        <vertAlign val="baseline"/>
        <sz val="48"/>
        <color auto="1"/>
        <name val="Arial"/>
        <scheme val="none"/>
      </font>
      <numFmt numFmtId="35" formatCode="_(* #,##0.00_);_(* \(#,##0.00\);_(* &quot;-&quot;??_);_(@_)"/>
      <fill>
        <patternFill patternType="none">
          <fgColor indexed="64"/>
          <bgColor theme="0"/>
        </patternFill>
      </fill>
      <alignment horizontal="center" vertical="center" textRotation="0" indent="0" justifyLastLine="0" shrinkToFit="0" readingOrder="0"/>
    </dxf>
    <dxf>
      <border>
        <bottom style="thin">
          <color rgb="FF000000"/>
        </bottom>
      </border>
    </dxf>
    <dxf>
      <font>
        <b/>
        <i val="0"/>
        <strike val="0"/>
        <condense val="0"/>
        <extend val="0"/>
        <outline val="0"/>
        <shadow val="0"/>
        <u val="none"/>
        <vertAlign val="baseline"/>
        <sz val="48"/>
        <color theme="0"/>
        <name val="Arial"/>
        <scheme val="none"/>
      </font>
      <numFmt numFmtId="35" formatCode="_(* #,##0.00_);_(* \(#,##0.00\);_(* &quot;-&quot;??_);_(@_)"/>
      <fill>
        <patternFill patternType="solid">
          <fgColor indexed="64"/>
          <bgColor rgb="FF0070C0"/>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22"/>
        <color auto="1"/>
        <name val="Arial"/>
        <scheme val="none"/>
      </font>
      <numFmt numFmtId="3" formatCode="#,##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22"/>
        <color auto="1"/>
        <name val="Arial"/>
        <scheme val="none"/>
      </font>
      <numFmt numFmtId="3" formatCode="#,##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22"/>
        <color auto="1"/>
        <name val="Arial"/>
        <scheme val="none"/>
      </font>
      <numFmt numFmtId="3" formatCode="#,##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22"/>
        <color auto="1"/>
        <name val="Arial"/>
        <scheme val="none"/>
      </font>
      <numFmt numFmtId="3" formatCode="#,##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22"/>
        <color auto="1"/>
        <name val="Arial"/>
        <scheme val="none"/>
      </font>
      <numFmt numFmtId="3" formatCode="#,##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22"/>
        <color auto="1"/>
        <name val="Arial"/>
        <scheme val="none"/>
      </font>
      <numFmt numFmtId="3" formatCode="#,##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22"/>
        <color auto="1"/>
        <name val="Arial"/>
        <scheme val="none"/>
      </font>
      <numFmt numFmtId="22" formatCode="mmm\-yy"/>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22"/>
        <color auto="1"/>
        <name val="Arial"/>
        <scheme val="none"/>
      </font>
      <fill>
        <patternFill>
          <fgColor indexed="64"/>
          <bgColor theme="0"/>
        </patternFill>
      </fill>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22"/>
        <color auto="1"/>
        <name val="Arial"/>
        <scheme val="none"/>
      </font>
      <numFmt numFmtId="35" formatCode="_(* #,##0.00_);_(* \(#,##0.00\);_(* &quot;-&quot;??_);_(@_)"/>
      <fill>
        <patternFill>
          <fgColor indexed="64"/>
          <bgColor theme="0"/>
        </patternFill>
      </fill>
    </dxf>
    <dxf>
      <border>
        <bottom style="thin">
          <color indexed="64"/>
        </bottom>
      </border>
    </dxf>
    <dxf>
      <font>
        <b/>
        <i val="0"/>
        <strike val="0"/>
        <condense val="0"/>
        <extend val="0"/>
        <outline val="0"/>
        <shadow val="0"/>
        <u val="none"/>
        <vertAlign val="baseline"/>
        <sz val="22"/>
        <color theme="0"/>
        <name val="Arial"/>
        <scheme val="none"/>
      </font>
      <numFmt numFmtId="35" formatCode="_(* #,##0.00_);_(* \(#,##0.00\);_(* &quot;-&quot;??_);_(@_)"/>
      <fill>
        <patternFill patternType="solid">
          <fgColor indexed="64"/>
          <bgColor rgb="FF0070C0"/>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strike val="0"/>
        <outline val="0"/>
        <shadow val="0"/>
        <u val="none"/>
        <vertAlign val="baseline"/>
        <sz val="12"/>
        <color auto="1"/>
        <name val="Arial"/>
        <scheme val="none"/>
      </font>
      <numFmt numFmtId="3" formatCode="#,##0"/>
      <fill>
        <patternFill patternType="none">
          <fgColor indexed="64"/>
          <bgColor auto="1"/>
        </patternFill>
      </fill>
      <alignment vertical="top" textRotation="0" indent="0" justifyLastLine="0" shrinkToFit="0" readingOrder="0"/>
    </dxf>
    <dxf>
      <font>
        <b val="0"/>
        <i val="0"/>
        <strike val="0"/>
        <condense val="0"/>
        <extend val="0"/>
        <outline val="0"/>
        <shadow val="0"/>
        <u val="none"/>
        <vertAlign val="baseline"/>
        <sz val="12"/>
        <color auto="1"/>
        <name val="Arial"/>
        <scheme val="none"/>
      </font>
      <numFmt numFmtId="170" formatCode="0.0%"/>
      <fill>
        <patternFill patternType="none">
          <fgColor indexed="64"/>
          <bgColor auto="1"/>
        </patternFill>
      </fill>
      <alignment horizontal="right" vertical="top" textRotation="0" wrapText="0" indent="0" justifyLastLine="0" shrinkToFit="0" readingOrder="0"/>
      <border diagonalUp="0" diagonalDown="0" outline="0">
        <left/>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70" formatCode="0.0%"/>
      <fill>
        <patternFill patternType="none">
          <fgColor indexed="64"/>
          <bgColor auto="1"/>
        </patternFill>
      </fill>
      <alignment horizontal="right" vertical="top" textRotation="0" wrapText="0" indent="0" justifyLastLine="0" shrinkToFit="0" readingOrder="0"/>
      <border diagonalUp="0" diagonalDown="0" outline="0">
        <left/>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2"/>
        <color auto="1"/>
        <name val="Arial"/>
        <scheme val="none"/>
      </font>
      <numFmt numFmtId="30" formatCode="@"/>
      <fill>
        <patternFill patternType="none">
          <fgColor indexed="64"/>
          <bgColor auto="1"/>
        </patternFill>
      </fill>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2"/>
        <color auto="1"/>
        <name val="Arial"/>
        <scheme val="none"/>
      </font>
      <alignment vertical="top" textRotation="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2"/>
        <color auto="1"/>
        <name val="Arial"/>
        <scheme val="none"/>
      </font>
      <numFmt numFmtId="3" formatCode="#,##0"/>
      <fill>
        <patternFill patternType="none">
          <fgColor indexed="64"/>
          <bgColor auto="1"/>
        </patternFill>
      </fill>
      <alignment vertical="top" textRotation="0" indent="0" justifyLastLine="0" shrinkToFit="0" readingOrder="0"/>
    </dxf>
    <dxf>
      <border outline="0">
        <bottom style="thin">
          <color indexed="64"/>
        </bottom>
      </border>
    </dxf>
    <dxf>
      <font>
        <b/>
        <i val="0"/>
        <strike val="0"/>
        <condense val="0"/>
        <extend val="0"/>
        <outline val="0"/>
        <shadow val="0"/>
        <u val="none"/>
        <vertAlign val="baseline"/>
        <sz val="12"/>
        <color theme="0"/>
        <name val="Arial"/>
        <scheme val="none"/>
      </font>
      <numFmt numFmtId="35" formatCode="_(* #,##0.00_);_(* \(#,##0.00\);_(* &quot;-&quot;??_);_(@_)"/>
      <fill>
        <patternFill patternType="solid">
          <fgColor indexed="64"/>
          <bgColor rgb="FF00539B"/>
        </patternFill>
      </fill>
      <alignment horizontal="center" vertical="center" textRotation="0" wrapText="1" indent="0" justifyLastLine="0" shrinkToFit="0" readingOrder="0"/>
    </dxf>
    <dxf>
      <font>
        <b/>
        <i val="0"/>
        <strike val="0"/>
        <condense val="0"/>
        <extend val="0"/>
        <outline val="0"/>
        <shadow val="0"/>
        <u val="none"/>
        <vertAlign val="baseline"/>
        <sz val="14"/>
        <color auto="1"/>
        <name val="Arial"/>
        <scheme val="none"/>
      </font>
      <numFmt numFmtId="170" formatCode="0.0%"/>
      <fill>
        <patternFill patternType="none">
          <fgColor indexed="64"/>
          <bgColor theme="0"/>
        </patternFill>
      </fill>
      <alignment horizontal="right" vertical="bottom"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33" formatCode="_(* #,##0_);_(* \(#,##0\);_(* &quot;-&quot;_);_(@_)"/>
      <fill>
        <patternFill patternType="none">
          <fgColor indexed="64"/>
          <bgColor theme="0"/>
        </patternFill>
      </fill>
      <alignment horizontal="right"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4"/>
        <color auto="1"/>
        <name val="Arial"/>
        <scheme val="none"/>
      </font>
      <numFmt numFmtId="30" formatCode="@"/>
      <fill>
        <patternFill patternType="none">
          <fgColor indexed="64"/>
          <bgColor theme="0"/>
        </patternFill>
      </fill>
      <alignment horizontal="left" vertical="bottom" textRotation="0" wrapText="0" indent="0" justifyLastLine="0" shrinkToFit="0" readingOrder="0"/>
      <border diagonalUp="0" diagonalDown="0">
        <left/>
        <right style="thin">
          <color indexed="64"/>
        </right>
        <top style="thin">
          <color indexed="64"/>
        </top>
        <bottom style="thin">
          <color indexed="64"/>
        </bottom>
        <vertical style="thin">
          <color indexed="64"/>
        </vertical>
        <horizontal style="thin">
          <color indexed="64"/>
        </horizontal>
      </border>
    </dxf>
    <dxf>
      <border>
        <top style="thin">
          <color indexed="64"/>
        </top>
      </border>
    </dxf>
    <dxf>
      <border diagonalUp="0" diagonalDown="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fill>
        <patternFill patternType="none">
          <fgColor indexed="64"/>
          <bgColor theme="0"/>
        </patternFill>
      </fill>
      <alignment horizontal="center" vertical="bottom" textRotation="0" wrapText="0" indent="0" justifyLastLine="0" shrinkToFit="0" readingOrder="0"/>
    </dxf>
    <dxf>
      <border>
        <bottom style="thin">
          <color indexed="64"/>
        </bottom>
      </border>
    </dxf>
    <dxf>
      <font>
        <strike val="0"/>
        <outline val="0"/>
        <shadow val="0"/>
        <u val="none"/>
        <vertAlign val="baseline"/>
        <sz val="14"/>
        <color theme="0"/>
        <name val="Arial"/>
        <scheme val="none"/>
      </font>
      <fill>
        <patternFill patternType="solid">
          <fgColor indexed="64"/>
          <bgColor rgb="FF00539B"/>
        </patternFill>
      </fill>
      <alignment vertical="center" textRotation="0" indent="0" justifyLastLine="0" shrinkToFit="0" readingOrder="0"/>
      <border diagonalUp="0" diagonalDown="0">
        <left style="thin">
          <color indexed="64"/>
        </left>
        <right style="thin">
          <color indexed="64"/>
        </right>
        <top/>
        <bottom/>
        <vertical style="thin">
          <color indexed="64"/>
        </vertical>
        <horizontal style="thin">
          <color indexed="64"/>
        </horizontal>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border>
        <top style="thin">
          <color rgb="FF000000"/>
        </top>
      </border>
    </dxf>
    <dxf>
      <border diagonalUp="0" diagonalDown="0">
        <left style="thin">
          <color rgb="FF000000"/>
        </left>
        <right style="thin">
          <color rgb="FF000000"/>
        </right>
        <top style="thin">
          <color rgb="FF000000"/>
        </top>
        <bottom style="thin">
          <color rgb="FF000000"/>
        </bottom>
      </border>
    </dxf>
    <dxf>
      <font>
        <b/>
        <i val="0"/>
        <strike val="0"/>
        <condense val="0"/>
        <extend val="0"/>
        <outline val="0"/>
        <shadow val="0"/>
        <u val="none"/>
        <vertAlign val="baseline"/>
        <sz val="11"/>
        <color auto="1"/>
        <name val="Arial"/>
        <scheme val="none"/>
      </font>
      <fill>
        <patternFill patternType="none">
          <fgColor rgb="FF000000"/>
          <bgColor auto="1"/>
        </patternFill>
      </fill>
    </dxf>
    <dxf>
      <border>
        <bottom style="thin">
          <color rgb="FF000000"/>
        </bottom>
      </border>
    </dxf>
    <dxf>
      <font>
        <b/>
        <i val="0"/>
        <strike val="0"/>
        <condense val="0"/>
        <extend val="0"/>
        <outline val="0"/>
        <shadow val="0"/>
        <u val="none"/>
        <vertAlign val="baseline"/>
        <sz val="11"/>
        <color theme="0"/>
        <name val="Arial"/>
        <scheme val="none"/>
      </font>
      <fill>
        <patternFill patternType="solid">
          <fgColor indexed="64"/>
          <bgColor rgb="FF00539B"/>
        </patternFill>
      </fill>
      <alignment horizontal="left" vertical="center" textRotation="0" wrapText="1" 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1"/>
        <color auto="1"/>
        <name val="Arial"/>
        <scheme val="none"/>
      </font>
      <numFmt numFmtId="0" formatCode="General"/>
      <fill>
        <patternFill patternType="none">
          <fgColor indexed="64"/>
          <bgColor auto="1"/>
        </patternFill>
      </fill>
      <alignment horizontal="center" vertical="bottom" textRotation="0" wrapText="0" indent="0" justifyLastLine="0" shrinkToFit="0" readingOrder="0"/>
      <border diagonalUp="0" diagonalDown="0" outline="0">
        <left/>
        <right style="thin">
          <color indexed="64"/>
        </right>
        <top style="thin">
          <color indexed="64"/>
        </top>
        <bottom style="thin">
          <color indexed="64"/>
        </bottom>
      </border>
    </dxf>
    <dxf>
      <border>
        <top style="thin">
          <color rgb="FF000000"/>
        </top>
      </border>
    </dxf>
    <dxf>
      <border diagonalUp="0" diagonalDown="0">
        <left style="thin">
          <color rgb="FF000000"/>
        </left>
        <right style="thin">
          <color rgb="FF000000"/>
        </right>
        <top style="thin">
          <color rgb="FF000000"/>
        </top>
        <bottom style="thin">
          <color rgb="FF000000"/>
        </bottom>
      </border>
    </dxf>
    <dxf>
      <font>
        <b/>
        <i val="0"/>
        <strike val="0"/>
        <condense val="0"/>
        <extend val="0"/>
        <outline val="0"/>
        <shadow val="0"/>
        <u val="none"/>
        <vertAlign val="baseline"/>
        <sz val="11"/>
        <color auto="1"/>
        <name val="Arial"/>
        <scheme val="none"/>
      </font>
      <fill>
        <patternFill patternType="none">
          <fgColor rgb="FF000000"/>
          <bgColor auto="1"/>
        </patternFill>
      </fill>
    </dxf>
    <dxf>
      <border>
        <bottom style="thin">
          <color rgb="FF000000"/>
        </bottom>
      </border>
    </dxf>
    <dxf>
      <font>
        <b/>
        <i val="0"/>
        <strike val="0"/>
        <condense val="0"/>
        <extend val="0"/>
        <outline val="0"/>
        <shadow val="0"/>
        <u val="none"/>
        <vertAlign val="baseline"/>
        <sz val="11"/>
        <color theme="0"/>
        <name val="Arial"/>
        <scheme val="none"/>
      </font>
      <fill>
        <patternFill patternType="solid">
          <fgColor indexed="64"/>
          <bgColor rgb="FF00539B"/>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36"/>
        <color auto="1"/>
        <name val="Arial"/>
        <scheme val="none"/>
      </font>
      <numFmt numFmtId="170" formatCode="0.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36"/>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36"/>
        <color auto="1"/>
        <name val="Arial"/>
        <scheme val="none"/>
      </font>
      <numFmt numFmtId="170" formatCode="0.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36"/>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36"/>
        <color auto="1"/>
        <name val="Arial"/>
        <scheme val="none"/>
      </font>
      <numFmt numFmtId="170" formatCode="0.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36"/>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protection locked="1" hidden="0"/>
    </dxf>
    <dxf>
      <font>
        <b/>
        <i val="0"/>
        <strike val="0"/>
        <condense val="0"/>
        <extend val="0"/>
        <outline val="0"/>
        <shadow val="0"/>
        <u val="none"/>
        <vertAlign val="baseline"/>
        <sz val="36"/>
        <color auto="1"/>
        <name val="Arial"/>
        <scheme val="none"/>
      </font>
      <numFmt numFmtId="3" formatCode="#,##0"/>
      <fill>
        <patternFill patternType="none">
          <fgColor indexed="64"/>
          <bgColor indexed="65"/>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border>
        <top style="thin">
          <color rgb="FF000000"/>
        </top>
      </border>
    </dxf>
    <dxf>
      <border diagonalUp="0" diagonalDown="0">
        <left style="thin">
          <color rgb="FF000000"/>
        </left>
        <right style="thin">
          <color rgb="FF000000"/>
        </right>
        <top style="thin">
          <color rgb="FF000000"/>
        </top>
        <bottom style="thin">
          <color rgb="FF000000"/>
        </bottom>
      </border>
    </dxf>
    <dxf>
      <font>
        <strike val="0"/>
        <outline val="0"/>
        <shadow val="0"/>
        <u val="none"/>
        <vertAlign val="baseline"/>
        <sz val="36"/>
        <color auto="1"/>
        <name val="Arial"/>
        <scheme val="none"/>
      </font>
      <numFmt numFmtId="35" formatCode="_(* #,##0.00_);_(* \(#,##0.00\);_(* &quot;-&quot;??_);_(@_)"/>
      <fill>
        <patternFill patternType="none">
          <fgColor rgb="FF000000"/>
          <bgColor auto="1"/>
        </patternFill>
      </fill>
      <alignment horizontal="center" vertical="center" textRotation="0" indent="0" justifyLastLine="0" shrinkToFit="0" readingOrder="0"/>
    </dxf>
    <dxf>
      <border>
        <bottom style="thin">
          <color rgb="FF000000"/>
        </bottom>
      </border>
    </dxf>
    <dxf>
      <font>
        <b/>
        <i val="0"/>
        <strike val="0"/>
        <condense val="0"/>
        <extend val="0"/>
        <outline val="0"/>
        <shadow val="0"/>
        <u val="none"/>
        <vertAlign val="baseline"/>
        <sz val="36"/>
        <color theme="0"/>
        <name val="Arial"/>
        <scheme val="none"/>
      </font>
      <numFmt numFmtId="35" formatCode="_(* #,##0.00_);_(* \(#,##0.00\);_(* &quot;-&quot;??_);_(@_)"/>
      <fill>
        <patternFill patternType="solid">
          <fgColor indexed="64"/>
          <bgColor rgb="FF00539B"/>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14"/>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b/>
        <i val="0"/>
        <strike val="0"/>
        <condense val="0"/>
        <extend val="0"/>
        <outline val="0"/>
        <shadow val="0"/>
        <u val="none"/>
        <vertAlign val="baseline"/>
        <sz val="14"/>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b/>
        <i val="0"/>
        <strike val="0"/>
        <condense val="0"/>
        <extend val="0"/>
        <outline val="0"/>
        <shadow val="0"/>
        <u val="none"/>
        <vertAlign val="baseline"/>
        <sz val="14"/>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b/>
        <i val="0"/>
        <strike val="0"/>
        <condense val="0"/>
        <extend val="0"/>
        <outline val="0"/>
        <shadow val="0"/>
        <u val="none"/>
        <vertAlign val="baseline"/>
        <sz val="14"/>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22" formatCode="mmm\-yy"/>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4"/>
        <color auto="1"/>
        <name val="Arial"/>
        <scheme val="none"/>
      </font>
      <fill>
        <patternFill patternType="none">
          <fgColor indexed="64"/>
          <bgColor auto="1"/>
        </patternFill>
      </fill>
      <border diagonalUp="0" diagonalDown="0" outline="0">
        <left/>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4"/>
        <color auto="1"/>
        <name val="Arial"/>
        <scheme val="none"/>
      </font>
      <numFmt numFmtId="2" formatCode="0.00"/>
      <fill>
        <patternFill patternType="none">
          <fgColor indexed="64"/>
          <bgColor auto="1"/>
        </patternFill>
      </fill>
    </dxf>
    <dxf>
      <border>
        <bottom style="thin">
          <color indexed="64"/>
        </bottom>
      </border>
    </dxf>
    <dxf>
      <font>
        <b/>
        <i val="0"/>
        <strike val="0"/>
        <condense val="0"/>
        <extend val="0"/>
        <outline val="0"/>
        <shadow val="0"/>
        <u val="none"/>
        <vertAlign val="baseline"/>
        <sz val="14"/>
        <color theme="0"/>
        <name val="Arial"/>
        <scheme val="none"/>
      </font>
      <numFmt numFmtId="2" formatCode="0.00"/>
      <fill>
        <patternFill patternType="solid">
          <fgColor indexed="64"/>
          <bgColor rgb="FF00539B"/>
        </patternFill>
      </fill>
      <alignment horizontal="center" vertical="center" textRotation="0" wrapText="0"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20"/>
        <color auto="1"/>
        <name val="Arial"/>
        <scheme val="none"/>
      </font>
      <numFmt numFmtId="2" formatCode="0.00"/>
      <fill>
        <patternFill patternType="none">
          <fgColor indexed="64"/>
          <bgColor auto="1"/>
        </patternFill>
      </fill>
      <alignment horizontal="center" vertical="center" textRotation="0" wrapText="1" indent="0" justifyLastLine="0" shrinkToFit="0" readingOrder="0"/>
      <border diagonalUp="0" diagonalDown="0">
        <left style="thin">
          <color indexed="64"/>
        </left>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20"/>
        <color auto="1"/>
        <name val="Arial"/>
        <scheme val="none"/>
      </font>
      <numFmt numFmtId="170" formatCode="0.0%"/>
      <fill>
        <patternFill patternType="none">
          <fgColor indexed="64"/>
          <bgColor auto="1"/>
        </patternFill>
      </fill>
      <alignment horizontal="center"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20"/>
        <color auto="1"/>
        <name val="Arial"/>
        <scheme val="none"/>
      </font>
      <numFmt numFmtId="170" formatCode="0.0%"/>
      <fill>
        <patternFill patternType="none">
          <fgColor indexed="64"/>
          <bgColor auto="1"/>
        </patternFill>
      </fill>
      <alignment horizontal="center"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20"/>
        <color auto="1"/>
        <name val="Arial"/>
        <scheme val="none"/>
      </font>
      <numFmt numFmtId="3" formatCode="#,##0"/>
      <fill>
        <patternFill patternType="none">
          <fgColor indexed="64"/>
          <bgColor auto="1"/>
        </patternFill>
      </fill>
      <alignment horizontal="center"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20"/>
        <color auto="1"/>
        <name val="Arial"/>
        <scheme val="none"/>
      </font>
      <numFmt numFmtId="3" formatCode="#,##0"/>
      <fill>
        <patternFill patternType="none">
          <fgColor indexed="64"/>
          <bgColor auto="1"/>
        </patternFill>
      </fill>
      <alignment horizontal="center"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20"/>
        <color auto="1"/>
        <name val="Arial"/>
        <scheme val="none"/>
      </font>
      <numFmt numFmtId="3" formatCode="#,##0"/>
      <fill>
        <patternFill patternType="none">
          <fgColor indexed="64"/>
          <bgColor auto="1"/>
        </patternFill>
      </fill>
      <alignment horizontal="center"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20"/>
        <color auto="1"/>
        <name val="Arial"/>
        <scheme val="none"/>
      </font>
      <numFmt numFmtId="3" formatCode="#,##0"/>
      <fill>
        <patternFill patternType="none">
          <fgColor indexed="64"/>
          <bgColor auto="1"/>
        </patternFill>
      </fill>
      <alignment horizontal="center"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20"/>
        <color auto="1"/>
        <name val="Arial"/>
        <scheme val="none"/>
      </font>
      <numFmt numFmtId="3" formatCode="#,##0"/>
      <fill>
        <patternFill patternType="none">
          <fgColor indexed="64"/>
          <bgColor auto="1"/>
        </patternFill>
      </fill>
      <alignment horizontal="center"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20"/>
        <color auto="1"/>
        <name val="Arial"/>
        <scheme val="none"/>
      </font>
      <numFmt numFmtId="30" formatCode="@"/>
      <fill>
        <patternFill patternType="none">
          <fgColor indexed="64"/>
          <bgColor auto="1"/>
        </patternFill>
      </fill>
      <alignment horizontal="center"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strike val="0"/>
        <outline val="0"/>
        <shadow val="0"/>
        <u val="none"/>
        <vertAlign val="baseline"/>
        <sz val="20"/>
        <color auto="1"/>
        <name val="Arial"/>
        <scheme val="none"/>
      </font>
      <fill>
        <patternFill patternType="none">
          <fgColor indexed="64"/>
          <bgColor auto="1"/>
        </patternFill>
      </fill>
      <alignment horizontal="center" vertical="center" textRotation="0" wrapText="1" indent="0" justifyLastLine="0" shrinkToFit="0" readingOrder="0"/>
      <border diagonalUp="0" diagonalDown="0">
        <left/>
        <right style="thin">
          <color indexed="64"/>
        </right>
        <top style="thin">
          <color indexed="64"/>
        </top>
        <bottom style="thin">
          <color indexed="64"/>
        </bottom>
        <vertical style="thin">
          <color indexed="64"/>
        </vertical>
        <horizontal style="thin">
          <color indexed="64"/>
        </horizontal>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20"/>
        <color auto="1"/>
        <name val="Arial"/>
        <scheme val="none"/>
      </font>
      <numFmt numFmtId="14" formatCode="0.00%"/>
      <fill>
        <patternFill patternType="none">
          <fgColor indexed="64"/>
          <bgColor auto="1"/>
        </patternFill>
      </fill>
      <alignment horizontal="center" vertical="center" textRotation="0" wrapText="1" indent="0" justifyLastLine="0" shrinkToFit="0" readingOrder="0"/>
    </dxf>
    <dxf>
      <border>
        <bottom style="thin">
          <color indexed="64"/>
        </bottom>
      </border>
    </dxf>
    <dxf>
      <font>
        <b/>
        <i val="0"/>
        <strike val="0"/>
        <condense val="0"/>
        <extend val="0"/>
        <outline val="0"/>
        <shadow val="0"/>
        <u val="none"/>
        <vertAlign val="baseline"/>
        <sz val="20"/>
        <color theme="0"/>
        <name val="Arial"/>
        <scheme val="none"/>
      </font>
      <numFmt numFmtId="14" formatCode="0.00%"/>
      <fill>
        <patternFill patternType="solid">
          <fgColor indexed="64"/>
          <bgColor theme="4" tint="-0.249977111117893"/>
        </patternFill>
      </fill>
      <alignment horizontal="right" vertical="center" textRotation="0" wrapText="0" indent="0" justifyLastLine="0" shrinkToFit="0" readingOrder="0"/>
      <border diagonalUp="0" diagonalDown="0">
        <left style="thin">
          <color indexed="64"/>
        </left>
        <right style="thin">
          <color indexed="64"/>
        </right>
        <top/>
        <bottom/>
        <vertical style="thin">
          <color indexed="64"/>
        </vertical>
        <horizontal style="thin">
          <color indexed="64"/>
        </horizontal>
      </border>
    </dxf>
    <dxf>
      <font>
        <b/>
        <i val="0"/>
        <strike val="0"/>
        <condense val="0"/>
        <extend val="0"/>
        <outline val="0"/>
        <shadow val="0"/>
        <u val="none"/>
        <vertAlign val="baseline"/>
        <sz val="14"/>
        <color auto="1"/>
        <name val="Arial"/>
        <scheme val="none"/>
      </font>
      <numFmt numFmtId="170" formatCode="0.0%"/>
      <fill>
        <patternFill patternType="none">
          <fgColor indexed="64"/>
          <bgColor theme="0"/>
        </patternFill>
      </fill>
      <alignment horizontal="right" vertical="bottom" textRotation="0" wrapText="0" indent="0" justifyLastLine="0" shrinkToFit="0" readingOrder="0"/>
      <border diagonalUp="0" diagonalDown="0">
        <left style="thin">
          <color indexed="64"/>
        </left>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4"/>
        <color auto="1"/>
        <name val="Arial"/>
        <scheme val="none"/>
      </font>
      <numFmt numFmtId="33" formatCode="_(* #,##0_);_(* \(#,##0\);_(* &quot;-&quot;_);_(@_)"/>
      <fill>
        <patternFill patternType="none">
          <fgColor indexed="64"/>
          <bgColor theme="0"/>
        </patternFill>
      </fill>
      <alignment horizontal="right"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4"/>
        <color auto="1"/>
        <name val="Arial"/>
        <scheme val="none"/>
      </font>
      <numFmt numFmtId="30" formatCode="@"/>
      <fill>
        <patternFill patternType="none">
          <fgColor indexed="64"/>
          <bgColor theme="0"/>
        </patternFill>
      </fill>
      <alignment horizontal="left" vertical="bottom" textRotation="0" wrapText="0" indent="0" justifyLastLine="0" shrinkToFit="0" readingOrder="0"/>
      <border diagonalUp="0" diagonalDown="0">
        <left/>
        <right style="thin">
          <color indexed="64"/>
        </right>
        <top style="thin">
          <color indexed="64"/>
        </top>
        <bottom style="thin">
          <color indexed="64"/>
        </bottom>
        <vertical style="thin">
          <color indexed="64"/>
        </vertical>
        <horizontal style="thin">
          <color indexed="64"/>
        </horizontal>
      </border>
    </dxf>
    <dxf>
      <border>
        <top style="thin">
          <color rgb="FF000000"/>
        </top>
      </border>
    </dxf>
    <dxf>
      <border diagonalUp="0" diagonalDown="0">
        <left style="thin">
          <color rgb="FF000000"/>
        </left>
        <right style="thin">
          <color rgb="FF000000"/>
        </right>
        <top style="thin">
          <color rgb="FF000000"/>
        </top>
        <bottom style="thin">
          <color rgb="FF000000"/>
        </bottom>
      </border>
    </dxf>
    <dxf>
      <font>
        <b val="0"/>
        <i val="0"/>
        <strike val="0"/>
        <condense val="0"/>
        <extend val="0"/>
        <outline val="0"/>
        <shadow val="0"/>
        <u val="none"/>
        <vertAlign val="baseline"/>
        <sz val="14"/>
        <color auto="1"/>
        <name val="Arial"/>
        <scheme val="none"/>
      </font>
      <fill>
        <patternFill patternType="none">
          <fgColor rgb="FF000000"/>
          <bgColor rgb="FFFFFFFF"/>
        </patternFill>
      </fill>
      <alignment horizontal="center" vertical="bottom" textRotation="0" wrapText="0" indent="0" justifyLastLine="0" shrinkToFit="0" readingOrder="0"/>
    </dxf>
    <dxf>
      <border>
        <bottom style="thin">
          <color rgb="FF000000"/>
        </bottom>
      </border>
    </dxf>
    <dxf>
      <font>
        <strike val="0"/>
        <outline val="0"/>
        <shadow val="0"/>
        <u val="none"/>
        <vertAlign val="baseline"/>
        <sz val="14"/>
        <color theme="0"/>
        <name val="Arial"/>
        <scheme val="none"/>
      </font>
      <fill>
        <patternFill patternType="solid">
          <fgColor indexed="64"/>
          <bgColor rgb="FF00539B"/>
        </patternFill>
      </fill>
      <alignment vertical="center" textRotation="0" indent="0" justifyLastLine="0" shrinkToFit="0" readingOrder="0"/>
      <border diagonalUp="0" diagonalDown="0">
        <left style="thin">
          <color indexed="64"/>
        </left>
        <right style="thin">
          <color indexed="64"/>
        </right>
        <top/>
        <bottom/>
        <vertical style="thin">
          <color indexed="64"/>
        </vertical>
        <horizontal style="thin">
          <color indexed="64"/>
        </horizontal>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border>
        <top style="thin">
          <color rgb="FF000000"/>
        </top>
      </border>
    </dxf>
    <dxf>
      <border diagonalUp="0" diagonalDown="0">
        <left style="thin">
          <color rgb="FF000000"/>
        </left>
        <right style="thin">
          <color rgb="FF000000"/>
        </right>
        <top style="thin">
          <color rgb="FF000000"/>
        </top>
        <bottom style="thin">
          <color rgb="FF000000"/>
        </bottom>
      </border>
    </dxf>
    <dxf>
      <font>
        <b/>
        <i val="0"/>
        <strike val="0"/>
        <condense val="0"/>
        <extend val="0"/>
        <outline val="0"/>
        <shadow val="0"/>
        <u val="none"/>
        <vertAlign val="baseline"/>
        <sz val="11"/>
        <color auto="1"/>
        <name val="Arial"/>
        <scheme val="none"/>
      </font>
      <fill>
        <patternFill patternType="none">
          <fgColor rgb="FF000000"/>
          <bgColor auto="1"/>
        </patternFill>
      </fill>
    </dxf>
    <dxf>
      <border>
        <bottom style="thin">
          <color rgb="FF000000"/>
        </bottom>
      </border>
    </dxf>
    <dxf>
      <font>
        <b/>
        <i val="0"/>
        <strike val="0"/>
        <condense val="0"/>
        <extend val="0"/>
        <outline val="0"/>
        <shadow val="0"/>
        <u val="none"/>
        <vertAlign val="baseline"/>
        <sz val="11"/>
        <color theme="0"/>
        <name val="Arial"/>
        <scheme val="none"/>
      </font>
      <fill>
        <patternFill patternType="solid">
          <fgColor indexed="64"/>
          <bgColor rgb="FF00539B"/>
        </patternFill>
      </fill>
      <alignment horizontal="left" vertical="center" textRotation="0" wrapText="1" 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1"/>
        <color auto="1"/>
        <name val="Arial"/>
        <scheme val="none"/>
      </font>
      <numFmt numFmtId="0" formatCode="General"/>
      <fill>
        <patternFill patternType="none">
          <fgColor indexed="64"/>
          <bgColor auto="1"/>
        </patternFill>
      </fill>
      <alignment horizontal="center" vertical="bottom" textRotation="0" wrapText="0" indent="0" justifyLastLine="0" shrinkToFit="0" readingOrder="0"/>
      <border diagonalUp="0" diagonalDown="0" outline="0">
        <left/>
        <right style="thin">
          <color indexed="64"/>
        </right>
        <top style="thin">
          <color indexed="64"/>
        </top>
        <bottom style="thin">
          <color indexed="64"/>
        </bottom>
      </border>
    </dxf>
    <dxf>
      <border>
        <top style="thin">
          <color rgb="FF000000"/>
        </top>
      </border>
    </dxf>
    <dxf>
      <border diagonalUp="0" diagonalDown="0">
        <left style="thin">
          <color rgb="FF000000"/>
        </left>
        <right style="thin">
          <color rgb="FF000000"/>
        </right>
        <top style="thin">
          <color rgb="FF000000"/>
        </top>
        <bottom style="thin">
          <color rgb="FF000000"/>
        </bottom>
      </border>
    </dxf>
    <dxf>
      <font>
        <b/>
        <i val="0"/>
        <strike val="0"/>
        <condense val="0"/>
        <extend val="0"/>
        <outline val="0"/>
        <shadow val="0"/>
        <u val="none"/>
        <vertAlign val="baseline"/>
        <sz val="11"/>
        <color auto="1"/>
        <name val="Arial"/>
        <scheme val="none"/>
      </font>
      <fill>
        <patternFill patternType="none">
          <fgColor rgb="FF000000"/>
          <bgColor auto="1"/>
        </patternFill>
      </fill>
    </dxf>
    <dxf>
      <border>
        <bottom style="thin">
          <color rgb="FF000000"/>
        </bottom>
      </border>
    </dxf>
    <dxf>
      <font>
        <b/>
        <i val="0"/>
        <strike val="0"/>
        <condense val="0"/>
        <extend val="0"/>
        <outline val="0"/>
        <shadow val="0"/>
        <u val="none"/>
        <vertAlign val="baseline"/>
        <sz val="11"/>
        <color theme="0"/>
        <name val="Arial"/>
        <scheme val="none"/>
      </font>
      <fill>
        <patternFill patternType="solid">
          <fgColor indexed="64"/>
          <bgColor rgb="FF00539B"/>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36"/>
        <color auto="1"/>
        <name val="Arial"/>
        <scheme val="none"/>
      </font>
      <numFmt numFmtId="170" formatCode="0.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36"/>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36"/>
        <color auto="1"/>
        <name val="Arial"/>
        <scheme val="none"/>
      </font>
      <numFmt numFmtId="170" formatCode="0.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36"/>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36"/>
        <color auto="1"/>
        <name val="Arial"/>
        <scheme val="none"/>
      </font>
      <numFmt numFmtId="170" formatCode="0.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36"/>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protection locked="1" hidden="0"/>
    </dxf>
    <dxf>
      <font>
        <b/>
        <i val="0"/>
        <strike val="0"/>
        <condense val="0"/>
        <extend val="0"/>
        <outline val="0"/>
        <shadow val="0"/>
        <u val="none"/>
        <vertAlign val="baseline"/>
        <sz val="36"/>
        <color auto="1"/>
        <name val="Arial"/>
        <scheme val="none"/>
      </font>
      <numFmt numFmtId="3" formatCode="#,##0"/>
      <fill>
        <patternFill patternType="none">
          <fgColor indexed="64"/>
          <bgColor indexed="65"/>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border>
        <top style="thin">
          <color rgb="FF000000"/>
        </top>
      </border>
    </dxf>
    <dxf>
      <border diagonalUp="0" diagonalDown="0">
        <left style="thin">
          <color rgb="FF000000"/>
        </left>
        <right style="thin">
          <color rgb="FF000000"/>
        </right>
        <top style="thin">
          <color rgb="FF000000"/>
        </top>
        <bottom style="thin">
          <color rgb="FF000000"/>
        </bottom>
      </border>
    </dxf>
    <dxf>
      <font>
        <strike val="0"/>
        <outline val="0"/>
        <shadow val="0"/>
        <u val="none"/>
        <vertAlign val="baseline"/>
        <sz val="36"/>
        <color auto="1"/>
        <name val="Arial"/>
        <scheme val="none"/>
      </font>
      <numFmt numFmtId="35" formatCode="_(* #,##0.00_);_(* \(#,##0.00\);_(* &quot;-&quot;??_);_(@_)"/>
      <fill>
        <patternFill patternType="none">
          <fgColor rgb="FF000000"/>
          <bgColor auto="1"/>
        </patternFill>
      </fill>
      <alignment horizontal="center" vertical="center" textRotation="0" indent="0" justifyLastLine="0" shrinkToFit="0" readingOrder="0"/>
    </dxf>
    <dxf>
      <border>
        <bottom style="thin">
          <color rgb="FF000000"/>
        </bottom>
      </border>
    </dxf>
    <dxf>
      <font>
        <b/>
        <i val="0"/>
        <strike val="0"/>
        <condense val="0"/>
        <extend val="0"/>
        <outline val="0"/>
        <shadow val="0"/>
        <u val="none"/>
        <vertAlign val="baseline"/>
        <sz val="36"/>
        <color theme="0"/>
        <name val="Arial"/>
        <scheme val="none"/>
      </font>
      <numFmt numFmtId="35" formatCode="_(* #,##0.00_);_(* \(#,##0.00\);_(* &quot;-&quot;??_);_(@_)"/>
      <fill>
        <patternFill patternType="solid">
          <fgColor indexed="64"/>
          <bgColor rgb="FF00539B"/>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11"/>
        <color auto="1"/>
        <name val="Arial"/>
        <scheme val="none"/>
      </font>
      <numFmt numFmtId="173" formatCode="_([$€-2]* #,##0_);_([$€-2]* \(#,##0\);_([$€-2]* &quot;-&quot;??_)"/>
      <fill>
        <patternFill patternType="none">
          <fgColor indexed="64"/>
          <bgColor auto="1"/>
        </patternFill>
      </fill>
      <alignment horizontal="center" vertical="top" textRotation="0" wrapText="0" indent="0" justifyLastLine="0" shrinkToFit="0" readingOrder="0"/>
    </dxf>
    <dxf>
      <font>
        <b val="0"/>
        <i val="0"/>
        <strike val="0"/>
        <condense val="0"/>
        <extend val="0"/>
        <outline val="0"/>
        <shadow val="0"/>
        <u val="none"/>
        <vertAlign val="baseline"/>
        <sz val="11"/>
        <color auto="1"/>
        <name val="Arial"/>
        <scheme val="none"/>
      </font>
      <numFmt numFmtId="173" formatCode="_([$€-2]* #,##0_);_([$€-2]* \(#,##0\);_([$€-2]* &quot;-&quot;??_)"/>
      <fill>
        <patternFill patternType="none">
          <fgColor indexed="64"/>
          <bgColor auto="1"/>
        </patternFill>
      </fill>
      <alignment horizontal="center" vertical="top" textRotation="0" wrapText="0" indent="0" justifyLastLine="0" shrinkToFit="0" readingOrder="0"/>
    </dxf>
    <dxf>
      <font>
        <b val="0"/>
        <i val="0"/>
        <strike val="0"/>
        <condense val="0"/>
        <extend val="0"/>
        <outline val="0"/>
        <shadow val="0"/>
        <u val="none"/>
        <vertAlign val="baseline"/>
        <sz val="11"/>
        <color auto="1"/>
        <name val="Arial"/>
        <scheme val="none"/>
      </font>
      <numFmt numFmtId="197" formatCode="#,##0.000"/>
      <fill>
        <patternFill patternType="none">
          <fgColor indexed="64"/>
          <bgColor auto="1"/>
        </patternFill>
      </fill>
      <alignment horizontal="center" vertical="top"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197" formatCode="#,##0.000"/>
      <fill>
        <patternFill patternType="none">
          <fgColor indexed="64"/>
          <bgColor auto="1"/>
        </patternFill>
      </fill>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197" formatCode="#,##0.000"/>
      <fill>
        <patternFill patternType="none">
          <fgColor indexed="64"/>
          <bgColor auto="1"/>
        </patternFill>
      </fill>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3" formatCode="#,##0"/>
      <fill>
        <patternFill patternType="none">
          <fgColor indexed="64"/>
          <bgColor auto="1"/>
        </patternFill>
      </fill>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3" formatCode="#,##0"/>
      <fill>
        <patternFill patternType="none">
          <fgColor indexed="64"/>
          <bgColor auto="1"/>
        </patternFill>
      </fill>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3" formatCode="#,##0"/>
      <fill>
        <patternFill patternType="none">
          <fgColor indexed="64"/>
          <bgColor auto="1"/>
        </patternFill>
      </fill>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3" formatCode="#,##0"/>
      <fill>
        <patternFill patternType="solid">
          <fgColor indexed="64"/>
          <bgColor theme="0"/>
        </patternFill>
      </fill>
      <alignment horizontal="center" vertical="top" textRotation="0" wrapText="0" indent="0" justifyLastLine="0" shrinkToFit="0" readingOrder="0"/>
      <border diagonalUp="0" diagonalDown="0">
        <left style="thin">
          <color indexed="64"/>
        </left>
        <right style="thin">
          <color indexed="64"/>
        </right>
        <top style="thin">
          <color indexed="64"/>
        </top>
        <bottom/>
        <vertical/>
        <horizontal/>
      </border>
    </dxf>
    <dxf>
      <font>
        <b val="0"/>
        <i val="0"/>
        <strike val="0"/>
        <condense val="0"/>
        <extend val="0"/>
        <outline val="0"/>
        <shadow val="0"/>
        <u val="none"/>
        <vertAlign val="baseline"/>
        <sz val="11"/>
        <color auto="1"/>
        <name val="Arial"/>
        <scheme val="none"/>
      </font>
      <numFmt numFmtId="3" formatCode="#,##0"/>
      <fill>
        <patternFill patternType="solid">
          <fgColor indexed="64"/>
          <bgColor theme="0"/>
        </patternFill>
      </fill>
      <alignment horizontal="center" vertical="top" textRotation="0" wrapText="0" indent="0" justifyLastLine="0" shrinkToFit="0" readingOrder="0"/>
      <border diagonalUp="0" diagonalDown="0">
        <left style="thin">
          <color indexed="64"/>
        </left>
        <right style="thin">
          <color indexed="64"/>
        </right>
        <top style="thin">
          <color indexed="64"/>
        </top>
        <bottom/>
        <vertical/>
        <horizontal/>
      </border>
    </dxf>
    <dxf>
      <font>
        <b val="0"/>
        <i val="0"/>
        <strike val="0"/>
        <condense val="0"/>
        <extend val="0"/>
        <outline val="0"/>
        <shadow val="0"/>
        <u val="none"/>
        <vertAlign val="baseline"/>
        <sz val="11"/>
        <color auto="1"/>
        <name val="Arial"/>
        <scheme val="none"/>
      </font>
      <numFmt numFmtId="3" formatCode="#,##0"/>
      <fill>
        <patternFill patternType="solid">
          <fgColor indexed="64"/>
          <bgColor theme="0"/>
        </patternFill>
      </fill>
      <alignment horizontal="center" vertical="top" textRotation="0" wrapText="0" indent="0" justifyLastLine="0" shrinkToFit="0" readingOrder="0"/>
      <border diagonalUp="0" diagonalDown="0">
        <left style="thin">
          <color indexed="64"/>
        </left>
        <right style="thin">
          <color indexed="64"/>
        </right>
        <top style="thin">
          <color indexed="64"/>
        </top>
        <bottom/>
        <vertical/>
        <horizontal/>
      </border>
    </dxf>
    <dxf>
      <font>
        <b val="0"/>
        <i val="0"/>
        <strike val="0"/>
        <condense val="0"/>
        <extend val="0"/>
        <outline val="0"/>
        <shadow val="0"/>
        <u val="none"/>
        <vertAlign val="baseline"/>
        <sz val="11"/>
        <color auto="1"/>
        <name val="Arial"/>
        <scheme val="none"/>
      </font>
      <numFmt numFmtId="3" formatCode="#,##0"/>
      <fill>
        <patternFill patternType="none">
          <fgColor indexed="64"/>
          <bgColor auto="1"/>
        </patternFill>
      </fill>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3" formatCode="#,##0"/>
      <fill>
        <patternFill patternType="none">
          <fgColor indexed="64"/>
          <bgColor auto="1"/>
        </patternFill>
      </fill>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3" formatCode="#,##0"/>
      <fill>
        <patternFill patternType="none">
          <fgColor indexed="64"/>
          <bgColor auto="1"/>
        </patternFill>
      </fill>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3" formatCode="#,##0"/>
      <fill>
        <patternFill patternType="none">
          <fgColor indexed="64"/>
          <bgColor auto="1"/>
        </patternFill>
      </fill>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1"/>
        <color auto="1"/>
        <name val="Arial"/>
        <scheme val="none"/>
      </font>
      <numFmt numFmtId="0" formatCode="General"/>
      <fill>
        <patternFill patternType="none">
          <fgColor indexed="64"/>
          <bgColor auto="1"/>
        </patternFill>
      </fill>
      <alignment horizontal="center" vertical="top"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173" formatCode="_([$€-2]* #,##0_);_([$€-2]* \(#,##0\);_([$€-2]* &quot;-&quot;??_)"/>
      <fill>
        <patternFill patternType="none">
          <fgColor indexed="64"/>
          <bgColor auto="1"/>
        </patternFill>
      </fill>
      <alignment horizontal="center" vertical="top" textRotation="0" wrapText="0" indent="0" justifyLastLine="0" shrinkToFit="0" readingOrder="0"/>
    </dxf>
    <dxf>
      <border>
        <bottom style="thin">
          <color indexed="64"/>
        </bottom>
      </border>
    </dxf>
    <dxf>
      <font>
        <b/>
        <i val="0"/>
        <strike val="0"/>
        <condense val="0"/>
        <extend val="0"/>
        <outline val="0"/>
        <shadow val="0"/>
        <u val="none"/>
        <vertAlign val="baseline"/>
        <sz val="11"/>
        <color theme="0"/>
        <name val="Arial"/>
        <scheme val="none"/>
      </font>
      <numFmt numFmtId="173" formatCode="_([$€-2]* #,##0_);_([$€-2]* \(#,##0\);_([$€-2]* &quot;-&quot;??_)"/>
      <fill>
        <patternFill patternType="solid">
          <fgColor indexed="64"/>
          <bgColor theme="4" tint="-0.249977111117893"/>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strike val="0"/>
        <outline val="0"/>
        <shadow val="0"/>
        <u val="none"/>
        <vertAlign val="baseline"/>
        <sz val="11"/>
        <color auto="1"/>
        <name val="Arial"/>
        <scheme val="none"/>
      </font>
      <numFmt numFmtId="170" formatCode="0.0%"/>
      <alignment horizontal="center" vertical="top" textRotation="0" wrapText="0" indent="0" justifyLastLine="0" shrinkToFit="0" readingOrder="0"/>
      <border diagonalUp="0" diagonalDown="0" outline="0">
        <left style="thin">
          <color indexed="64"/>
        </left>
        <right/>
        <top style="thin">
          <color indexed="64"/>
        </top>
        <bottom style="thin">
          <color indexed="64"/>
        </bottom>
      </border>
    </dxf>
    <dxf>
      <font>
        <b/>
        <strike val="0"/>
        <outline val="0"/>
        <shadow val="0"/>
        <u val="none"/>
        <vertAlign val="baseline"/>
        <sz val="11"/>
        <color auto="1"/>
        <name val="Arial"/>
        <scheme val="none"/>
      </font>
      <numFmt numFmtId="170" formatCode="0.0%"/>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strike val="0"/>
        <outline val="0"/>
        <shadow val="0"/>
        <u val="none"/>
        <vertAlign val="baseline"/>
        <sz val="11"/>
        <color auto="1"/>
        <name val="Arial"/>
        <scheme val="none"/>
      </font>
      <numFmt numFmtId="170" formatCode="0.0%"/>
      <alignment horizontal="center" vertical="top" textRotation="0" wrapText="0" indent="0" justifyLastLine="0" shrinkToFit="0" readingOrder="0"/>
      <border diagonalUp="0" diagonalDown="0" outline="0">
        <left/>
        <right style="thin">
          <color indexed="64"/>
        </right>
        <top style="thin">
          <color indexed="64"/>
        </top>
        <bottom style="thin">
          <color indexed="64"/>
        </bottom>
      </border>
    </dxf>
    <dxf>
      <font>
        <b/>
        <strike val="0"/>
        <outline val="0"/>
        <shadow val="0"/>
        <u val="none"/>
        <vertAlign val="baseline"/>
        <sz val="11"/>
        <color auto="1"/>
        <name val="Arial"/>
        <scheme val="none"/>
      </font>
      <numFmt numFmtId="168" formatCode="_(* #,##0_);_(* \(#,##0\);_(* &quot;-&quot;??_);_(@_)"/>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Arial"/>
        <scheme val="none"/>
      </font>
      <numFmt numFmtId="168" formatCode="_(* #,##0_);_(* \(#,##0\);_(* &quot;-&quot;??_);_(@_)"/>
      <alignment horizontal="center" vertical="top" textRotation="0" wrapText="0" indent="0" justifyLastLine="0" shrinkToFit="0" readingOrder="0"/>
      <border diagonalUp="0" diagonalDown="0" outline="0">
        <left style="thin">
          <color indexed="64"/>
        </left>
        <right/>
        <top style="thin">
          <color indexed="64"/>
        </top>
        <bottom style="thin">
          <color indexed="64"/>
        </bottom>
      </border>
    </dxf>
    <dxf>
      <font>
        <strike val="0"/>
        <outline val="0"/>
        <shadow val="0"/>
        <u val="none"/>
        <vertAlign val="baseline"/>
        <sz val="11"/>
        <color auto="1"/>
        <name val="Arial"/>
        <scheme val="none"/>
      </font>
      <numFmt numFmtId="168" formatCode="_(* #,##0_);_(* \(#,##0\);_(* &quot;-&quot;??_);_(@_)"/>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Arial"/>
        <scheme val="none"/>
      </font>
      <numFmt numFmtId="168" formatCode="_(* #,##0_);_(* \(#,##0\);_(* &quot;-&quot;??_);_(@_)"/>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strike val="0"/>
        <outline val="0"/>
        <shadow val="0"/>
        <u val="none"/>
        <vertAlign val="baseline"/>
        <sz val="11"/>
        <color auto="1"/>
        <name val="Arial"/>
        <scheme val="none"/>
      </font>
      <numFmt numFmtId="168" formatCode="_(* #,##0_);_(* \(#,##0\);_(* &quot;-&quot;??_);_(@_)"/>
      <alignment horizontal="center" vertical="top"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1"/>
        <color auto="1"/>
        <name val="Arial"/>
        <scheme val="none"/>
      </font>
      <numFmt numFmtId="168" formatCode="_(* #,##0_);_(* \(#,##0\);_(* &quot;-&quot;??_);_(@_)"/>
      <alignment horizontal="center" vertical="top" textRotation="0" wrapText="0" indent="0" justifyLastLine="0" shrinkToFit="0" readingOrder="0"/>
    </dxf>
    <dxf>
      <border>
        <bottom style="thin">
          <color indexed="64"/>
        </bottom>
      </border>
    </dxf>
    <dxf>
      <font>
        <b/>
        <strike val="0"/>
        <outline val="0"/>
        <shadow val="0"/>
        <u val="none"/>
        <vertAlign val="baseline"/>
        <sz val="11"/>
        <color theme="0"/>
        <name val="Arial"/>
        <scheme val="none"/>
      </font>
      <numFmt numFmtId="168" formatCode="_(* #,##0_);_(* \(#,##0\);_(* &quot;-&quot;??_);_(@_)"/>
      <fill>
        <patternFill patternType="solid">
          <fgColor indexed="64"/>
          <bgColor theme="4" tint="-0.249977111117893"/>
        </patternFill>
      </fill>
      <alignment horizontal="center" vertical="top" textRotation="0" wrapText="1"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22"/>
        <color auto="1"/>
        <name val="Arial"/>
        <scheme val="none"/>
      </font>
      <numFmt numFmtId="170" formatCode="0.0%"/>
      <fill>
        <patternFill patternType="solid">
          <fgColor indexed="64"/>
          <bgColor theme="0"/>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b/>
        <i val="0"/>
        <strike val="0"/>
        <condense val="0"/>
        <extend val="0"/>
        <outline val="0"/>
        <shadow val="0"/>
        <u val="none"/>
        <vertAlign val="baseline"/>
        <sz val="22"/>
        <color auto="1"/>
        <name val="Arial"/>
        <scheme val="none"/>
      </font>
      <numFmt numFmtId="170" formatCode="0.0%"/>
      <fill>
        <patternFill patternType="solid">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22"/>
        <color auto="1"/>
        <name val="Arial"/>
        <scheme val="none"/>
      </font>
      <numFmt numFmtId="6" formatCode="#,##0_);[Red]\(#,##0\)"/>
      <fill>
        <patternFill patternType="solid">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22"/>
        <color auto="1"/>
        <name val="Arial"/>
        <scheme val="none"/>
      </font>
      <numFmt numFmtId="170" formatCode="0.0%"/>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22"/>
        <color auto="1"/>
        <name val="Arial"/>
        <scheme val="none"/>
      </font>
      <numFmt numFmtId="30" formatCode="@"/>
      <fill>
        <patternFill patternType="solid">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22"/>
        <color auto="1"/>
        <name val="Arial"/>
        <scheme val="none"/>
      </font>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22"/>
        <color auto="1"/>
        <name val="Arial"/>
        <scheme val="none"/>
      </font>
      <numFmt numFmtId="170" formatCode="0.0%"/>
      <border outline="0">
        <bottom style="thin">
          <color indexed="64"/>
        </bottom>
      </border>
    </dxf>
    <dxf>
      <border>
        <bottom style="thin">
          <color indexed="64"/>
        </bottom>
      </border>
    </dxf>
    <dxf>
      <font>
        <b/>
        <i val="0"/>
        <strike val="0"/>
        <condense val="0"/>
        <extend val="0"/>
        <outline val="0"/>
        <shadow val="0"/>
        <u val="none"/>
        <vertAlign val="baseline"/>
        <sz val="22"/>
        <color theme="0"/>
        <name val="Arial"/>
        <scheme val="none"/>
      </font>
      <numFmt numFmtId="170" formatCode="0.0%"/>
      <fill>
        <patternFill patternType="solid">
          <fgColor indexed="64"/>
          <bgColor theme="4" tint="-0.249977111117893"/>
        </patternFill>
      </fill>
      <alignment horizontal="center" vertical="bottom" textRotation="0" wrapText="0" indent="0" justifyLastLine="0" shrinkToFit="0" readingOrder="0"/>
      <border diagonalUp="0" diagonalDown="0" outline="0">
        <left style="thin">
          <color indexed="64"/>
        </left>
        <right style="thin">
          <color indexed="64"/>
        </right>
        <top/>
        <bottom/>
      </border>
      <protection locked="1" hidden="0"/>
    </dxf>
  </dxfs>
  <tableStyles count="2" defaultTableStyle="TableStyleMedium9" defaultPivotStyle="PivotStyleLight16">
    <tableStyle name="Estilo de tabla 1" pivot="0" count="0" xr9:uid="{00000000-0011-0000-FFFF-FFFF00000000}"/>
    <tableStyle name="Estilo de tabla 2" pivot="0" count="0" xr9:uid="{00000000-0011-0000-FFFF-FFFF01000000}"/>
  </tableStyles>
  <colors>
    <mruColors>
      <color rgb="FFFF3300"/>
      <color rgb="FF00539B"/>
      <color rgb="FFCC66FF"/>
      <color rgb="FFFF00FF"/>
      <color rgb="FFFF66FF"/>
      <color rgb="FFFF99FF"/>
      <color rgb="FF00A94F"/>
      <color rgb="FFFFCCFF"/>
      <color rgb="FF9999FF"/>
      <color rgb="FF4BACC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117" Type="http://schemas.openxmlformats.org/officeDocument/2006/relationships/customXml" Target="../customXml/item20.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externalLink" Target="externalLinks/externalLink5.xml"/><Relationship Id="rId112" Type="http://schemas.openxmlformats.org/officeDocument/2006/relationships/customXml" Target="../customXml/item15.xml"/><Relationship Id="rId16" Type="http://schemas.openxmlformats.org/officeDocument/2006/relationships/worksheet" Target="worksheets/sheet16.xml"/><Relationship Id="rId107" Type="http://schemas.openxmlformats.org/officeDocument/2006/relationships/customXml" Target="../customXml/item10.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customXml" Target="../customXml/item5.xml"/><Relationship Id="rId5" Type="http://schemas.openxmlformats.org/officeDocument/2006/relationships/worksheet" Target="worksheets/sheet5.xml"/><Relationship Id="rId90" Type="http://schemas.openxmlformats.org/officeDocument/2006/relationships/externalLink" Target="externalLinks/externalLink6.xml"/><Relationship Id="rId95" Type="http://schemas.openxmlformats.org/officeDocument/2006/relationships/sharedStrings" Target="sharedStrings.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customXml" Target="../customXml/item16.xml"/><Relationship Id="rId118" Type="http://schemas.openxmlformats.org/officeDocument/2006/relationships/customXml" Target="../customXml/item21.xml"/><Relationship Id="rId80" Type="http://schemas.openxmlformats.org/officeDocument/2006/relationships/worksheet" Target="worksheets/sheet80.xml"/><Relationship Id="rId85" Type="http://schemas.openxmlformats.org/officeDocument/2006/relationships/externalLink" Target="externalLinks/externalLink1.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customXml" Target="../customXml/item6.xml"/><Relationship Id="rId108" Type="http://schemas.openxmlformats.org/officeDocument/2006/relationships/customXml" Target="../customXml/item11.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externalLink" Target="externalLinks/externalLink7.xml"/><Relationship Id="rId96" Type="http://schemas.openxmlformats.org/officeDocument/2006/relationships/powerPivotData" Target="model/item.data"/><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customXml" Target="../customXml/item1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worksheet" Target="worksheets/sheet81.xml"/><Relationship Id="rId86" Type="http://schemas.openxmlformats.org/officeDocument/2006/relationships/externalLink" Target="externalLinks/externalLink2.xml"/><Relationship Id="rId94" Type="http://schemas.openxmlformats.org/officeDocument/2006/relationships/styles" Target="styles.xml"/><Relationship Id="rId99" Type="http://schemas.openxmlformats.org/officeDocument/2006/relationships/customXml" Target="../customXml/item2.xml"/><Relationship Id="rId101" Type="http://schemas.openxmlformats.org/officeDocument/2006/relationships/customXml" Target="../customXml/item4.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customXml" Target="../customXml/item12.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calcChain" Target="calcChain.xml"/><Relationship Id="rId104" Type="http://schemas.openxmlformats.org/officeDocument/2006/relationships/customXml" Target="../customXml/item7.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theme" Target="theme/theme1.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externalLink" Target="externalLinks/externalLink3.xml"/><Relationship Id="rId110" Type="http://schemas.openxmlformats.org/officeDocument/2006/relationships/customXml" Target="../customXml/item13.xml"/><Relationship Id="rId115" Type="http://schemas.openxmlformats.org/officeDocument/2006/relationships/customXml" Target="../customXml/item18.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customXml" Target="../customXml/item3.xml"/><Relationship Id="rId105" Type="http://schemas.openxmlformats.org/officeDocument/2006/relationships/customXml" Target="../customXml/item8.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connections" Target="connections.xml"/><Relationship Id="rId98" Type="http://schemas.openxmlformats.org/officeDocument/2006/relationships/customXml" Target="../customXml/item1.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customXml" Target="../customXml/item19.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externalLink" Target="externalLinks/externalLink4.xml"/><Relationship Id="rId111" Type="http://schemas.openxmlformats.org/officeDocument/2006/relationships/customXml" Target="../customXml/item14.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customXml" Target="../customXml/item9.xml"/></Relationships>
</file>

<file path=xl/charts/_rels/chart1.xml.rels><?xml version="1.0" encoding="UTF-8" standalone="yes"?>
<Relationships xmlns="http://schemas.openxmlformats.org/package/2006/relationships"><Relationship Id="rId3" Type="http://schemas.openxmlformats.org/officeDocument/2006/relationships/chartUserShapes" Target="../drawings/drawing14.xml"/><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3" Type="http://schemas.openxmlformats.org/officeDocument/2006/relationships/chartUserShapes" Target="../drawings/drawing16.xml"/><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3" Type="http://schemas.openxmlformats.org/officeDocument/2006/relationships/chartUserShapes" Target="../drawings/drawing18.xml"/><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3" Type="http://schemas.openxmlformats.org/officeDocument/2006/relationships/chartUserShapes" Target="../drawings/drawing20.xml"/><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3" Type="http://schemas.openxmlformats.org/officeDocument/2006/relationships/chartUserShapes" Target="../drawings/drawing22.xml"/><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3" Type="http://schemas.openxmlformats.org/officeDocument/2006/relationships/chartUserShapes" Target="../drawings/drawing23.xml"/><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3" Type="http://schemas.openxmlformats.org/officeDocument/2006/relationships/chartUserShapes" Target="../drawings/drawing25.xml"/><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3" Type="http://schemas.openxmlformats.org/officeDocument/2006/relationships/chartUserShapes" Target="../drawings/drawing28.xml"/><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3" Type="http://schemas.openxmlformats.org/officeDocument/2006/relationships/chartUserShapes" Target="../drawings/drawing30.xml"/><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3" Type="http://schemas.openxmlformats.org/officeDocument/2006/relationships/chartUserShapes" Target="../drawings/drawing32.xml"/><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3" Type="http://schemas.openxmlformats.org/officeDocument/2006/relationships/chartUserShapes" Target="../drawings/drawing34.xml"/><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3" Type="http://schemas.openxmlformats.org/officeDocument/2006/relationships/chartUserShapes" Target="../drawings/drawing35.xml"/><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3" Type="http://schemas.openxmlformats.org/officeDocument/2006/relationships/chartUserShapes" Target="../drawings/drawing37.xml"/><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3" Type="http://schemas.openxmlformats.org/officeDocument/2006/relationships/chartUserShapes" Target="../drawings/drawing40.xml"/><Relationship Id="rId2" Type="http://schemas.microsoft.com/office/2011/relationships/chartColorStyle" Target="colors14.xml"/><Relationship Id="rId1" Type="http://schemas.microsoft.com/office/2011/relationships/chartStyle" Target="style14.xml"/></Relationships>
</file>

<file path=xl/charts/_rels/chart15.xml.rels><?xml version="1.0" encoding="UTF-8" standalone="yes"?>
<Relationships xmlns="http://schemas.openxmlformats.org/package/2006/relationships"><Relationship Id="rId3" Type="http://schemas.openxmlformats.org/officeDocument/2006/relationships/chartUserShapes" Target="../drawings/drawing41.xml"/><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3" Type="http://schemas.openxmlformats.org/officeDocument/2006/relationships/chartUserShapes" Target="../drawings/drawing43.xml"/><Relationship Id="rId2" Type="http://schemas.microsoft.com/office/2011/relationships/chartColorStyle" Target="colors16.xml"/><Relationship Id="rId1" Type="http://schemas.microsoft.com/office/2011/relationships/chartStyle" Target="style16.xml"/></Relationships>
</file>

<file path=xl/charts/_rels/chart17.xml.rels><?xml version="1.0" encoding="UTF-8" standalone="yes"?>
<Relationships xmlns="http://schemas.openxmlformats.org/package/2006/relationships"><Relationship Id="rId3" Type="http://schemas.openxmlformats.org/officeDocument/2006/relationships/chartUserShapes" Target="../drawings/drawing45.xml"/><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3" Type="http://schemas.openxmlformats.org/officeDocument/2006/relationships/chartUserShapes" Target="../drawings/drawing47.xml"/><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3" Type="http://schemas.openxmlformats.org/officeDocument/2006/relationships/chartUserShapes" Target="../drawings/drawing48.xml"/><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3" Type="http://schemas.openxmlformats.org/officeDocument/2006/relationships/chartUserShapes" Target="../drawings/drawing50.xml"/><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3" Type="http://schemas.openxmlformats.org/officeDocument/2006/relationships/chartUserShapes" Target="../drawings/drawing53.xml"/><Relationship Id="rId2" Type="http://schemas.microsoft.com/office/2011/relationships/chartColorStyle" Target="colors21.xml"/><Relationship Id="rId1" Type="http://schemas.microsoft.com/office/2011/relationships/chartStyle" Target="style21.xml"/></Relationships>
</file>

<file path=xl/charts/_rels/chart22.xml.rels><?xml version="1.0" encoding="UTF-8" standalone="yes"?>
<Relationships xmlns="http://schemas.openxmlformats.org/package/2006/relationships"><Relationship Id="rId3" Type="http://schemas.openxmlformats.org/officeDocument/2006/relationships/chartUserShapes" Target="../drawings/drawing55.xml"/><Relationship Id="rId2" Type="http://schemas.microsoft.com/office/2011/relationships/chartColorStyle" Target="colors22.xml"/><Relationship Id="rId1" Type="http://schemas.microsoft.com/office/2011/relationships/chartStyle" Target="style22.xml"/></Relationships>
</file>

<file path=xl/charts/_rels/chart23.xml.rels><?xml version="1.0" encoding="UTF-8" standalone="yes"?>
<Relationships xmlns="http://schemas.openxmlformats.org/package/2006/relationships"><Relationship Id="rId3" Type="http://schemas.openxmlformats.org/officeDocument/2006/relationships/chartUserShapes" Target="../drawings/drawing57.xml"/><Relationship Id="rId2" Type="http://schemas.microsoft.com/office/2011/relationships/chartColorStyle" Target="colors23.xml"/><Relationship Id="rId1" Type="http://schemas.microsoft.com/office/2011/relationships/chartStyle" Target="style23.xml"/></Relationships>
</file>

<file path=xl/charts/_rels/chart24.xml.rels><?xml version="1.0" encoding="UTF-8" standalone="yes"?>
<Relationships xmlns="http://schemas.openxmlformats.org/package/2006/relationships"><Relationship Id="rId3" Type="http://schemas.openxmlformats.org/officeDocument/2006/relationships/chartUserShapes" Target="../drawings/drawing61.xml"/><Relationship Id="rId2" Type="http://schemas.microsoft.com/office/2011/relationships/chartColorStyle" Target="colors24.xml"/><Relationship Id="rId1" Type="http://schemas.microsoft.com/office/2011/relationships/chartStyle" Target="style24.xml"/></Relationships>
</file>

<file path=xl/charts/_rels/chart25.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26.xml.rels><?xml version="1.0" encoding="UTF-8" standalone="yes"?>
<Relationships xmlns="http://schemas.openxmlformats.org/package/2006/relationships"><Relationship Id="rId3" Type="http://schemas.openxmlformats.org/officeDocument/2006/relationships/chartUserShapes" Target="../drawings/drawing64.xml"/><Relationship Id="rId2" Type="http://schemas.microsoft.com/office/2011/relationships/chartColorStyle" Target="colors26.xml"/><Relationship Id="rId1" Type="http://schemas.microsoft.com/office/2011/relationships/chartStyle" Target="style26.xml"/></Relationships>
</file>

<file path=xl/charts/_rels/chart27.xml.rels><?xml version="1.0" encoding="UTF-8" standalone="yes"?>
<Relationships xmlns="http://schemas.openxmlformats.org/package/2006/relationships"><Relationship Id="rId3" Type="http://schemas.openxmlformats.org/officeDocument/2006/relationships/chartUserShapes" Target="../drawings/drawing66.xml"/><Relationship Id="rId2" Type="http://schemas.microsoft.com/office/2011/relationships/chartColorStyle" Target="colors27.xml"/><Relationship Id="rId1" Type="http://schemas.microsoft.com/office/2011/relationships/chartStyle" Target="style27.xml"/></Relationships>
</file>

<file path=xl/charts/_rels/chart28.xml.rels><?xml version="1.0" encoding="UTF-8" standalone="yes"?>
<Relationships xmlns="http://schemas.openxmlformats.org/package/2006/relationships"><Relationship Id="rId3" Type="http://schemas.openxmlformats.org/officeDocument/2006/relationships/chartUserShapes" Target="../drawings/drawing70.xml"/><Relationship Id="rId2" Type="http://schemas.microsoft.com/office/2011/relationships/chartColorStyle" Target="colors28.xml"/><Relationship Id="rId1" Type="http://schemas.microsoft.com/office/2011/relationships/chartStyle" Target="style28.xml"/></Relationships>
</file>

<file path=xl/charts/_rels/chart29.xml.rels><?xml version="1.0" encoding="UTF-8" standalone="yes"?>
<Relationships xmlns="http://schemas.openxmlformats.org/package/2006/relationships"><Relationship Id="rId3" Type="http://schemas.openxmlformats.org/officeDocument/2006/relationships/chartUserShapes" Target="../drawings/drawing72.xml"/><Relationship Id="rId2" Type="http://schemas.microsoft.com/office/2011/relationships/chartColorStyle" Target="colors29.xml"/><Relationship Id="rId1" Type="http://schemas.microsoft.com/office/2011/relationships/chartStyle" Target="style29.xml"/></Relationships>
</file>

<file path=xl/charts/_rels/chart30.xml.rels><?xml version="1.0" encoding="UTF-8" standalone="yes"?>
<Relationships xmlns="http://schemas.openxmlformats.org/package/2006/relationships"><Relationship Id="rId3" Type="http://schemas.openxmlformats.org/officeDocument/2006/relationships/chartUserShapes" Target="../drawings/drawing74.xml"/><Relationship Id="rId2" Type="http://schemas.microsoft.com/office/2011/relationships/chartColorStyle" Target="colors30.xml"/><Relationship Id="rId1" Type="http://schemas.microsoft.com/office/2011/relationships/chartStyle" Target="style30.xml"/></Relationships>
</file>

<file path=xl/charts/_rels/chart31.xml.rels><?xml version="1.0" encoding="UTF-8" standalone="yes"?>
<Relationships xmlns="http://schemas.openxmlformats.org/package/2006/relationships"><Relationship Id="rId1" Type="http://schemas.openxmlformats.org/officeDocument/2006/relationships/chartUserShapes" Target="../drawings/drawing76.xml"/></Relationships>
</file>

<file path=xl/charts/_rels/chart32.xml.rels><?xml version="1.0" encoding="UTF-8" standalone="yes"?>
<Relationships xmlns="http://schemas.openxmlformats.org/package/2006/relationships"><Relationship Id="rId3" Type="http://schemas.openxmlformats.org/officeDocument/2006/relationships/chartUserShapes" Target="../drawings/drawing78.xml"/><Relationship Id="rId2" Type="http://schemas.microsoft.com/office/2011/relationships/chartColorStyle" Target="colors31.xml"/><Relationship Id="rId1" Type="http://schemas.microsoft.com/office/2011/relationships/chartStyle" Target="style31.xml"/></Relationships>
</file>

<file path=xl/charts/_rels/chart33.xml.rels><?xml version="1.0" encoding="UTF-8" standalone="yes"?>
<Relationships xmlns="http://schemas.openxmlformats.org/package/2006/relationships"><Relationship Id="rId3" Type="http://schemas.openxmlformats.org/officeDocument/2006/relationships/chartUserShapes" Target="../drawings/drawing79.xml"/><Relationship Id="rId2" Type="http://schemas.microsoft.com/office/2011/relationships/chartColorStyle" Target="colors32.xml"/><Relationship Id="rId1" Type="http://schemas.microsoft.com/office/2011/relationships/chartStyle" Target="style32.xml"/></Relationships>
</file>

<file path=xl/charts/_rels/chart34.xml.rels><?xml version="1.0" encoding="UTF-8" standalone="yes"?>
<Relationships xmlns="http://schemas.openxmlformats.org/package/2006/relationships"><Relationship Id="rId3" Type="http://schemas.openxmlformats.org/officeDocument/2006/relationships/chartUserShapes" Target="../drawings/drawing81.xml"/><Relationship Id="rId2" Type="http://schemas.microsoft.com/office/2011/relationships/chartColorStyle" Target="colors33.xml"/><Relationship Id="rId1" Type="http://schemas.microsoft.com/office/2011/relationships/chartStyle" Target="style33.xml"/></Relationships>
</file>

<file path=xl/charts/_rels/chart35.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36.xml.rels><?xml version="1.0" encoding="UTF-8" standalone="yes"?>
<Relationships xmlns="http://schemas.openxmlformats.org/package/2006/relationships"><Relationship Id="rId2" Type="http://schemas.microsoft.com/office/2011/relationships/chartColorStyle" Target="colors35.xml"/><Relationship Id="rId1" Type="http://schemas.microsoft.com/office/2011/relationships/chartStyle" Target="style35.xml"/></Relationships>
</file>

<file path=xl/charts/_rels/chart37.xml.rels><?xml version="1.0" encoding="UTF-8" standalone="yes"?>
<Relationships xmlns="http://schemas.openxmlformats.org/package/2006/relationships"><Relationship Id="rId3" Type="http://schemas.openxmlformats.org/officeDocument/2006/relationships/chartUserShapes" Target="../drawings/drawing84.xml"/><Relationship Id="rId2" Type="http://schemas.microsoft.com/office/2011/relationships/chartColorStyle" Target="colors36.xml"/><Relationship Id="rId1" Type="http://schemas.microsoft.com/office/2011/relationships/chartStyle" Target="style36.xml"/></Relationships>
</file>

<file path=xl/charts/_rels/chart38.xml.rels><?xml version="1.0" encoding="UTF-8" standalone="yes"?>
<Relationships xmlns="http://schemas.openxmlformats.org/package/2006/relationships"><Relationship Id="rId3" Type="http://schemas.openxmlformats.org/officeDocument/2006/relationships/chartUserShapes" Target="../drawings/drawing85.xml"/><Relationship Id="rId2" Type="http://schemas.microsoft.com/office/2011/relationships/chartColorStyle" Target="colors37.xml"/><Relationship Id="rId1" Type="http://schemas.microsoft.com/office/2011/relationships/chartStyle" Target="style37.xml"/></Relationships>
</file>

<file path=xl/charts/_rels/chart39.xml.rels><?xml version="1.0" encoding="UTF-8" standalone="yes"?>
<Relationships xmlns="http://schemas.openxmlformats.org/package/2006/relationships"><Relationship Id="rId3" Type="http://schemas.openxmlformats.org/officeDocument/2006/relationships/chartUserShapes" Target="../drawings/drawing87.xml"/><Relationship Id="rId2" Type="http://schemas.microsoft.com/office/2011/relationships/chartColorStyle" Target="colors38.xml"/><Relationship Id="rId1" Type="http://schemas.microsoft.com/office/2011/relationships/chartStyle" Target="style38.xml"/></Relationships>
</file>

<file path=xl/charts/_rels/chart40.xml.rels><?xml version="1.0" encoding="UTF-8" standalone="yes"?>
<Relationships xmlns="http://schemas.openxmlformats.org/package/2006/relationships"><Relationship Id="rId2" Type="http://schemas.microsoft.com/office/2011/relationships/chartColorStyle" Target="colors39.xml"/><Relationship Id="rId1" Type="http://schemas.microsoft.com/office/2011/relationships/chartStyle" Target="style39.xml"/></Relationships>
</file>

<file path=xl/charts/_rels/chart41.xml.rels><?xml version="1.0" encoding="UTF-8" standalone="yes"?>
<Relationships xmlns="http://schemas.openxmlformats.org/package/2006/relationships"><Relationship Id="rId3" Type="http://schemas.openxmlformats.org/officeDocument/2006/relationships/chartUserShapes" Target="../drawings/drawing93.xml"/><Relationship Id="rId2" Type="http://schemas.microsoft.com/office/2011/relationships/chartColorStyle" Target="colors40.xml"/><Relationship Id="rId1" Type="http://schemas.microsoft.com/office/2011/relationships/chartStyle" Target="style40.xml"/></Relationships>
</file>

<file path=xl/charts/_rels/chart42.xml.rels><?xml version="1.0" encoding="UTF-8" standalone="yes"?>
<Relationships xmlns="http://schemas.openxmlformats.org/package/2006/relationships"><Relationship Id="rId3" Type="http://schemas.openxmlformats.org/officeDocument/2006/relationships/chartUserShapes" Target="../drawings/drawing95.xml"/><Relationship Id="rId2" Type="http://schemas.microsoft.com/office/2011/relationships/chartColorStyle" Target="colors41.xml"/><Relationship Id="rId1" Type="http://schemas.microsoft.com/office/2011/relationships/chartStyle" Target="style41.xml"/></Relationships>
</file>

<file path=xl/charts/_rels/chart43.xml.rels><?xml version="1.0" encoding="UTF-8" standalone="yes"?>
<Relationships xmlns="http://schemas.openxmlformats.org/package/2006/relationships"><Relationship Id="rId2" Type="http://schemas.microsoft.com/office/2011/relationships/chartColorStyle" Target="colors42.xml"/><Relationship Id="rId1" Type="http://schemas.microsoft.com/office/2011/relationships/chartStyle" Target="style42.xml"/></Relationships>
</file>

<file path=xl/charts/_rels/chart44.xml.rels><?xml version="1.0" encoding="UTF-8" standalone="yes"?>
<Relationships xmlns="http://schemas.openxmlformats.org/package/2006/relationships"><Relationship Id="rId2" Type="http://schemas.microsoft.com/office/2011/relationships/chartColorStyle" Target="colors43.xml"/><Relationship Id="rId1" Type="http://schemas.microsoft.com/office/2011/relationships/chartStyle" Target="style43.xml"/></Relationships>
</file>

<file path=xl/charts/_rels/chart45.xml.rels><?xml version="1.0" encoding="UTF-8" standalone="yes"?>
<Relationships xmlns="http://schemas.openxmlformats.org/package/2006/relationships"><Relationship Id="rId3" Type="http://schemas.openxmlformats.org/officeDocument/2006/relationships/chartUserShapes" Target="../drawings/drawing99.xml"/><Relationship Id="rId2" Type="http://schemas.microsoft.com/office/2011/relationships/chartColorStyle" Target="colors44.xml"/><Relationship Id="rId1" Type="http://schemas.microsoft.com/office/2011/relationships/chartStyle" Target="style44.xml"/></Relationships>
</file>

<file path=xl/charts/_rels/chart46.xml.rels><?xml version="1.0" encoding="UTF-8" standalone="yes"?>
<Relationships xmlns="http://schemas.openxmlformats.org/package/2006/relationships"><Relationship Id="rId3" Type="http://schemas.openxmlformats.org/officeDocument/2006/relationships/chartUserShapes" Target="../drawings/drawing102.xml"/><Relationship Id="rId2" Type="http://schemas.microsoft.com/office/2011/relationships/chartColorStyle" Target="colors45.xml"/><Relationship Id="rId1" Type="http://schemas.microsoft.com/office/2011/relationships/chartStyle" Target="style45.xml"/></Relationships>
</file>

<file path=xl/charts/_rels/chart47.xml.rels><?xml version="1.0" encoding="UTF-8" standalone="yes"?>
<Relationships xmlns="http://schemas.openxmlformats.org/package/2006/relationships"><Relationship Id="rId3" Type="http://schemas.openxmlformats.org/officeDocument/2006/relationships/chartUserShapes" Target="../drawings/drawing104.xml"/><Relationship Id="rId2" Type="http://schemas.microsoft.com/office/2011/relationships/chartColorStyle" Target="colors46.xml"/><Relationship Id="rId1" Type="http://schemas.microsoft.com/office/2011/relationships/chartStyle" Target="style46.xml"/></Relationships>
</file>

<file path=xl/charts/_rels/chart48.xml.rels><?xml version="1.0" encoding="UTF-8" standalone="yes"?>
<Relationships xmlns="http://schemas.openxmlformats.org/package/2006/relationships"><Relationship Id="rId2" Type="http://schemas.microsoft.com/office/2011/relationships/chartColorStyle" Target="colors47.xml"/><Relationship Id="rId1" Type="http://schemas.microsoft.com/office/2011/relationships/chartStyle" Target="style47.xml"/></Relationships>
</file>

<file path=xl/charts/_rels/chart49.xml.rels><?xml version="1.0" encoding="UTF-8" standalone="yes"?>
<Relationships xmlns="http://schemas.openxmlformats.org/package/2006/relationships"><Relationship Id="rId3" Type="http://schemas.openxmlformats.org/officeDocument/2006/relationships/chartUserShapes" Target="../drawings/drawing107.xml"/><Relationship Id="rId2" Type="http://schemas.microsoft.com/office/2011/relationships/chartColorStyle" Target="colors48.xml"/><Relationship Id="rId1" Type="http://schemas.microsoft.com/office/2011/relationships/chartStyle" Target="style48.xml"/></Relationships>
</file>

<file path=xl/charts/_rels/chart50.xml.rels><?xml version="1.0" encoding="UTF-8" standalone="yes"?>
<Relationships xmlns="http://schemas.openxmlformats.org/package/2006/relationships"><Relationship Id="rId2" Type="http://schemas.microsoft.com/office/2011/relationships/chartColorStyle" Target="colors49.xml"/><Relationship Id="rId1" Type="http://schemas.microsoft.com/office/2011/relationships/chartStyle" Target="style49.xml"/></Relationships>
</file>

<file path=xl/charts/_rels/chart51.xml.rels><?xml version="1.0" encoding="UTF-8" standalone="yes"?>
<Relationships xmlns="http://schemas.openxmlformats.org/package/2006/relationships"><Relationship Id="rId3" Type="http://schemas.openxmlformats.org/officeDocument/2006/relationships/chartUserShapes" Target="../drawings/drawing110.xml"/><Relationship Id="rId2" Type="http://schemas.microsoft.com/office/2011/relationships/chartColorStyle" Target="colors50.xml"/><Relationship Id="rId1" Type="http://schemas.microsoft.com/office/2011/relationships/chartStyle" Target="style50.xml"/></Relationships>
</file>

<file path=xl/charts/_rels/chart52.xml.rels><?xml version="1.0" encoding="UTF-8" standalone="yes"?>
<Relationships xmlns="http://schemas.openxmlformats.org/package/2006/relationships"><Relationship Id="rId3" Type="http://schemas.openxmlformats.org/officeDocument/2006/relationships/chartUserShapes" Target="../drawings/drawing112.xml"/><Relationship Id="rId2" Type="http://schemas.microsoft.com/office/2011/relationships/chartColorStyle" Target="colors51.xml"/><Relationship Id="rId1" Type="http://schemas.microsoft.com/office/2011/relationships/chartStyle" Target="style51.xml"/></Relationships>
</file>

<file path=xl/charts/_rels/chart53.xml.rels><?xml version="1.0" encoding="UTF-8" standalone="yes"?>
<Relationships xmlns="http://schemas.openxmlformats.org/package/2006/relationships"><Relationship Id="rId2" Type="http://schemas.microsoft.com/office/2011/relationships/chartColorStyle" Target="colors52.xml"/><Relationship Id="rId1" Type="http://schemas.microsoft.com/office/2011/relationships/chartStyle" Target="style52.xml"/></Relationships>
</file>

<file path=xl/charts/_rels/chart54.xml.rels><?xml version="1.0" encoding="UTF-8" standalone="yes"?>
<Relationships xmlns="http://schemas.openxmlformats.org/package/2006/relationships"><Relationship Id="rId3" Type="http://schemas.openxmlformats.org/officeDocument/2006/relationships/chartUserShapes" Target="../drawings/drawing116.xml"/><Relationship Id="rId2" Type="http://schemas.microsoft.com/office/2011/relationships/chartColorStyle" Target="colors53.xml"/><Relationship Id="rId1" Type="http://schemas.microsoft.com/office/2011/relationships/chartStyle" Target="style53.xml"/></Relationships>
</file>

<file path=xl/charts/_rels/chart55.xml.rels><?xml version="1.0" encoding="UTF-8" standalone="yes"?>
<Relationships xmlns="http://schemas.openxmlformats.org/package/2006/relationships"><Relationship Id="rId3" Type="http://schemas.openxmlformats.org/officeDocument/2006/relationships/chartUserShapes" Target="../drawings/drawing118.xml"/><Relationship Id="rId2" Type="http://schemas.microsoft.com/office/2011/relationships/chartColorStyle" Target="colors54.xml"/><Relationship Id="rId1" Type="http://schemas.microsoft.com/office/2011/relationships/chartStyle" Target="style54.xml"/></Relationships>
</file>

<file path=xl/charts/_rels/chart56.xml.rels><?xml version="1.0" encoding="UTF-8" standalone="yes"?>
<Relationships xmlns="http://schemas.openxmlformats.org/package/2006/relationships"><Relationship Id="rId3" Type="http://schemas.openxmlformats.org/officeDocument/2006/relationships/chartUserShapes" Target="../drawings/drawing120.xml"/><Relationship Id="rId2" Type="http://schemas.microsoft.com/office/2011/relationships/chartColorStyle" Target="colors55.xml"/><Relationship Id="rId1" Type="http://schemas.microsoft.com/office/2011/relationships/chartStyle" Target="style55.xml"/></Relationships>
</file>

<file path=xl/charts/_rels/chart57.xml.rels><?xml version="1.0" encoding="UTF-8" standalone="yes"?>
<Relationships xmlns="http://schemas.openxmlformats.org/package/2006/relationships"><Relationship Id="rId3" Type="http://schemas.openxmlformats.org/officeDocument/2006/relationships/chartUserShapes" Target="../drawings/drawing123.xml"/><Relationship Id="rId2" Type="http://schemas.microsoft.com/office/2011/relationships/chartColorStyle" Target="colors56.xml"/><Relationship Id="rId1" Type="http://schemas.microsoft.com/office/2011/relationships/chartStyle" Target="style56.xml"/></Relationships>
</file>

<file path=xl/charts/_rels/chart58.xml.rels><?xml version="1.0" encoding="UTF-8" standalone="yes"?>
<Relationships xmlns="http://schemas.openxmlformats.org/package/2006/relationships"><Relationship Id="rId2" Type="http://schemas.microsoft.com/office/2011/relationships/chartColorStyle" Target="colors57.xml"/><Relationship Id="rId1" Type="http://schemas.microsoft.com/office/2011/relationships/chartStyle" Target="style57.xml"/></Relationships>
</file>

<file path=xl/charts/_rels/chart59.xml.rels><?xml version="1.0" encoding="UTF-8" standalone="yes"?>
<Relationships xmlns="http://schemas.openxmlformats.org/package/2006/relationships"><Relationship Id="rId1" Type="http://schemas.openxmlformats.org/officeDocument/2006/relationships/chartUserShapes" Target="../drawings/drawing126.xml"/></Relationships>
</file>

<file path=xl/charts/_rels/chart60.xml.rels><?xml version="1.0" encoding="UTF-8" standalone="yes"?>
<Relationships xmlns="http://schemas.openxmlformats.org/package/2006/relationships"><Relationship Id="rId3" Type="http://schemas.openxmlformats.org/officeDocument/2006/relationships/chartUserShapes" Target="../drawings/drawing128.xml"/><Relationship Id="rId2" Type="http://schemas.microsoft.com/office/2011/relationships/chartColorStyle" Target="colors58.xml"/><Relationship Id="rId1" Type="http://schemas.microsoft.com/office/2011/relationships/chartStyle" Target="style58.xml"/></Relationships>
</file>

<file path=xl/charts/_rels/chart61.xml.rels><?xml version="1.0" encoding="UTF-8" standalone="yes"?>
<Relationships xmlns="http://schemas.openxmlformats.org/package/2006/relationships"><Relationship Id="rId3" Type="http://schemas.openxmlformats.org/officeDocument/2006/relationships/chartUserShapes" Target="../drawings/drawing130.xml"/><Relationship Id="rId2" Type="http://schemas.microsoft.com/office/2011/relationships/chartColorStyle" Target="colors59.xml"/><Relationship Id="rId1" Type="http://schemas.microsoft.com/office/2011/relationships/chartStyle" Target="style59.xml"/></Relationships>
</file>

<file path=xl/charts/_rels/chart62.xml.rels><?xml version="1.0" encoding="UTF-8" standalone="yes"?>
<Relationships xmlns="http://schemas.openxmlformats.org/package/2006/relationships"><Relationship Id="rId1" Type="http://schemas.openxmlformats.org/officeDocument/2006/relationships/chartUserShapes" Target="../drawings/drawing132.xml"/></Relationships>
</file>

<file path=xl/charts/_rels/chart63.xml.rels><?xml version="1.0" encoding="UTF-8" standalone="yes"?>
<Relationships xmlns="http://schemas.openxmlformats.org/package/2006/relationships"><Relationship Id="rId3" Type="http://schemas.openxmlformats.org/officeDocument/2006/relationships/chartUserShapes" Target="../drawings/drawing135.xml"/><Relationship Id="rId2" Type="http://schemas.microsoft.com/office/2011/relationships/chartColorStyle" Target="colors60.xml"/><Relationship Id="rId1" Type="http://schemas.microsoft.com/office/2011/relationships/chartStyle" Target="style60.xml"/></Relationships>
</file>

<file path=xl/charts/_rels/chart64.xml.rels><?xml version="1.0" encoding="UTF-8" standalone="yes"?>
<Relationships xmlns="http://schemas.openxmlformats.org/package/2006/relationships"><Relationship Id="rId3" Type="http://schemas.openxmlformats.org/officeDocument/2006/relationships/chartUserShapes" Target="../drawings/drawing137.xml"/><Relationship Id="rId2" Type="http://schemas.microsoft.com/office/2011/relationships/chartColorStyle" Target="colors61.xml"/><Relationship Id="rId1" Type="http://schemas.microsoft.com/office/2011/relationships/chartStyle" Target="style61.xml"/></Relationships>
</file>

<file path=xl/charts/_rels/chart65.xml.rels><?xml version="1.0" encoding="UTF-8" standalone="yes"?>
<Relationships xmlns="http://schemas.openxmlformats.org/package/2006/relationships"><Relationship Id="rId3" Type="http://schemas.openxmlformats.org/officeDocument/2006/relationships/chartUserShapes" Target="../drawings/drawing138.xml"/><Relationship Id="rId2" Type="http://schemas.microsoft.com/office/2011/relationships/chartColorStyle" Target="colors62.xml"/><Relationship Id="rId1" Type="http://schemas.microsoft.com/office/2011/relationships/chartStyle" Target="style62.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3200" b="1" i="0" u="none" strike="noStrike" kern="1200" baseline="0">
                <a:solidFill>
                  <a:schemeClr val="tx1"/>
                </a:solidFill>
                <a:latin typeface="Arial" panose="020B0604020202020204" pitchFamily="34" charset="0"/>
                <a:ea typeface="+mn-ea"/>
                <a:cs typeface="Arial" panose="020B0604020202020204" pitchFamily="34" charset="0"/>
              </a:defRPr>
            </a:pPr>
            <a:r>
              <a:rPr lang="es-DO" sz="3200"/>
              <a:t>Evolución de Afiliación del SFS a la Población Nacional</a:t>
            </a:r>
          </a:p>
        </c:rich>
      </c:tx>
      <c:layout>
        <c:manualLayout>
          <c:xMode val="edge"/>
          <c:yMode val="edge"/>
          <c:x val="0.22380991882478646"/>
          <c:y val="2.7872441239134724E-2"/>
        </c:manualLayout>
      </c:layout>
      <c:overlay val="0"/>
      <c:spPr>
        <a:noFill/>
        <a:ln>
          <a:noFill/>
        </a:ln>
        <a:effectLst/>
      </c:spPr>
      <c:txPr>
        <a:bodyPr rot="0" spcFirstLastPara="1" vertOverflow="ellipsis" vert="horz" wrap="square" anchor="ctr" anchorCtr="1"/>
        <a:lstStyle/>
        <a:p>
          <a:pPr>
            <a:defRPr sz="32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7.0041653165597486E-3"/>
          <c:y val="8.6532644313206133E-2"/>
          <c:w val="0.97062829506361104"/>
          <c:h val="0.68667158461567146"/>
        </c:manualLayout>
      </c:layout>
      <c:barChart>
        <c:barDir val="col"/>
        <c:grouping val="clustered"/>
        <c:varyColors val="0"/>
        <c:ser>
          <c:idx val="0"/>
          <c:order val="0"/>
          <c:tx>
            <c:strRef>
              <c:f>'1. SFS'!$D$5</c:f>
              <c:strCache>
                <c:ptCount val="1"/>
                <c:pt idx="0">
                  <c:v>Población Nacional estimada</c:v>
                </c:pt>
              </c:strCache>
            </c:strRef>
          </c:tx>
          <c:spPr>
            <a:solidFill>
              <a:schemeClr val="accent1">
                <a:lumMod val="75000"/>
              </a:schemeClr>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Pt>
            <c:idx val="0"/>
            <c:invertIfNegative val="0"/>
            <c:bubble3D val="0"/>
            <c:extLst>
              <c:ext xmlns:c16="http://schemas.microsoft.com/office/drawing/2014/chart" uri="{C3380CC4-5D6E-409C-BE32-E72D297353CC}">
                <c16:uniqueId val="{00000000-0035-4E9A-9DAA-BB2756822C69}"/>
              </c:ext>
            </c:extLst>
          </c:dPt>
          <c:dPt>
            <c:idx val="8"/>
            <c:invertIfNegative val="0"/>
            <c:bubble3D val="0"/>
            <c:extLst>
              <c:ext xmlns:c16="http://schemas.microsoft.com/office/drawing/2014/chart" uri="{C3380CC4-5D6E-409C-BE32-E72D297353CC}">
                <c16:uniqueId val="{00000001-0035-4E9A-9DAA-BB2756822C69}"/>
              </c:ext>
            </c:extLst>
          </c:dPt>
          <c:dPt>
            <c:idx val="9"/>
            <c:invertIfNegative val="0"/>
            <c:bubble3D val="0"/>
            <c:extLst>
              <c:ext xmlns:c16="http://schemas.microsoft.com/office/drawing/2014/chart" uri="{C3380CC4-5D6E-409C-BE32-E72D297353CC}">
                <c16:uniqueId val="{00000002-0035-4E9A-9DAA-BB2756822C69}"/>
              </c:ext>
            </c:extLst>
          </c:dPt>
          <c:dPt>
            <c:idx val="11"/>
            <c:invertIfNegative val="0"/>
            <c:bubble3D val="0"/>
            <c:extLst>
              <c:ext xmlns:c16="http://schemas.microsoft.com/office/drawing/2014/chart" uri="{C3380CC4-5D6E-409C-BE32-E72D297353CC}">
                <c16:uniqueId val="{00000003-BAE9-44D6-BCA2-140D0286E9C0}"/>
              </c:ext>
            </c:extLst>
          </c:dPt>
          <c:dLbls>
            <c:spPr>
              <a:noFill/>
              <a:ln>
                <a:noFill/>
              </a:ln>
              <a:effectLst/>
            </c:spPr>
            <c:txPr>
              <a:bodyPr rot="-5400000" spcFirstLastPara="1" vertOverflow="ellipsis" wrap="square" anchor="ctr" anchorCtr="1"/>
              <a:lstStyle/>
              <a:p>
                <a:pPr>
                  <a:defRPr sz="28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'1. SFS'!$A$13:$A$24</c:f>
              <c:strCache>
                <c:ptCount val="12"/>
                <c:pt idx="0">
                  <c:v>2015</c:v>
                </c:pt>
                <c:pt idx="1">
                  <c:v>2016</c:v>
                </c:pt>
                <c:pt idx="2">
                  <c:v>2017</c:v>
                </c:pt>
                <c:pt idx="3">
                  <c:v>2018</c:v>
                </c:pt>
                <c:pt idx="4">
                  <c:v>2019</c:v>
                </c:pt>
                <c:pt idx="5">
                  <c:v>2020</c:v>
                </c:pt>
                <c:pt idx="6">
                  <c:v>2021</c:v>
                </c:pt>
                <c:pt idx="7">
                  <c:v>2022</c:v>
                </c:pt>
                <c:pt idx="8">
                  <c:v>2023</c:v>
                </c:pt>
                <c:pt idx="9">
                  <c:v>2024</c:v>
                </c:pt>
                <c:pt idx="10">
                  <c:v>2025</c:v>
                </c:pt>
                <c:pt idx="11">
                  <c:v>Ene. 2026</c:v>
                </c:pt>
              </c:strCache>
            </c:strRef>
          </c:cat>
          <c:val>
            <c:numRef>
              <c:f>'1. SFS'!$D$13:$D$24</c:f>
              <c:numCache>
                <c:formatCode>#,##0_);[Red]\(#,##0\)</c:formatCode>
                <c:ptCount val="12"/>
                <c:pt idx="0">
                  <c:v>10028012</c:v>
                </c:pt>
                <c:pt idx="1">
                  <c:v>10123139</c:v>
                </c:pt>
                <c:pt idx="2">
                  <c:v>10217441</c:v>
                </c:pt>
                <c:pt idx="3">
                  <c:v>10310703</c:v>
                </c:pt>
                <c:pt idx="4">
                  <c:v>10402759</c:v>
                </c:pt>
                <c:pt idx="5">
                  <c:v>10492017</c:v>
                </c:pt>
                <c:pt idx="6">
                  <c:v>10578737</c:v>
                </c:pt>
                <c:pt idx="7">
                  <c:v>10666547</c:v>
                </c:pt>
                <c:pt idx="8">
                  <c:v>10753416</c:v>
                </c:pt>
                <c:pt idx="9">
                  <c:v>10836972</c:v>
                </c:pt>
                <c:pt idx="10">
                  <c:v>10916314</c:v>
                </c:pt>
                <c:pt idx="11">
                  <c:v>10954360</c:v>
                </c:pt>
              </c:numCache>
            </c:numRef>
          </c:val>
          <c:extLst>
            <c:ext xmlns:c16="http://schemas.microsoft.com/office/drawing/2014/chart" uri="{C3380CC4-5D6E-409C-BE32-E72D297353CC}">
              <c16:uniqueId val="{00000000-6CE1-4D84-A290-9A7664D1250A}"/>
            </c:ext>
          </c:extLst>
        </c:ser>
        <c:dLbls>
          <c:showLegendKey val="0"/>
          <c:showVal val="0"/>
          <c:showCatName val="0"/>
          <c:showSerName val="0"/>
          <c:showPercent val="0"/>
          <c:showBubbleSize val="0"/>
        </c:dLbls>
        <c:gapWidth val="39"/>
        <c:axId val="401191904"/>
        <c:axId val="401191512"/>
      </c:barChart>
      <c:lineChart>
        <c:grouping val="standard"/>
        <c:varyColors val="0"/>
        <c:ser>
          <c:idx val="1"/>
          <c:order val="1"/>
          <c:tx>
            <c:strRef>
              <c:f>'1. SFS'!$E$5</c:f>
              <c:strCache>
                <c:ptCount val="1"/>
                <c:pt idx="0">
                  <c:v> Evolucion del % Población Total Afiliada al  SFS</c:v>
                </c:pt>
              </c:strCache>
            </c:strRef>
          </c:tx>
          <c:spPr>
            <a:ln w="66675" cap="rnd" cmpd="sng" algn="ctr">
              <a:noFill/>
              <a:prstDash val="solid"/>
              <a:round/>
            </a:ln>
            <a:effectLst>
              <a:glow rad="101600">
                <a:schemeClr val="accent1">
                  <a:satMod val="175000"/>
                  <a:alpha val="40000"/>
                </a:schemeClr>
              </a:glow>
            </a:effectLst>
          </c:spPr>
          <c:marker>
            <c:symbol val="circle"/>
            <c:size val="25"/>
            <c:spPr>
              <a:solidFill>
                <a:srgbClr val="FFFF00"/>
              </a:solidFill>
              <a:ln w="9525" cap="flat" cmpd="sng" algn="ctr">
                <a:solidFill>
                  <a:srgbClr val="00539B"/>
                </a:solidFill>
                <a:prstDash val="solid"/>
                <a:round/>
              </a:ln>
              <a:effectLst>
                <a:glow rad="101600">
                  <a:schemeClr val="accent1">
                    <a:satMod val="175000"/>
                    <a:alpha val="40000"/>
                  </a:schemeClr>
                </a:glow>
              </a:effectLst>
              <a:scene3d>
                <a:camera prst="orthographicFront">
                  <a:rot lat="0" lon="0" rev="0"/>
                </a:camera>
                <a:lightRig rig="threePt" dir="t">
                  <a:rot lat="0" lon="0" rev="1200000"/>
                </a:lightRig>
              </a:scene3d>
              <a:sp3d>
                <a:bevelT w="63500" h="25400"/>
              </a:sp3d>
            </c:spPr>
          </c:marker>
          <c:dLbls>
            <c:dLbl>
              <c:idx val="0"/>
              <c:layout>
                <c:manualLayout>
                  <c:x val="-3.7096762175035998E-2"/>
                  <c:y val="8.371343558374601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4FE-41DE-A5A4-24CED67D4329}"/>
                </c:ext>
              </c:extLst>
            </c:dLbl>
            <c:dLbl>
              <c:idx val="1"/>
              <c:layout>
                <c:manualLayout>
                  <c:x val="-3.647004848938068E-2"/>
                  <c:y val="7.314113028614319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44FE-41DE-A5A4-24CED67D4329}"/>
                </c:ext>
              </c:extLst>
            </c:dLbl>
            <c:dLbl>
              <c:idx val="7"/>
              <c:layout>
                <c:manualLayout>
                  <c:x val="-2.2299347847219708E-2"/>
                  <c:y val="-3.548578781303403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4FE-41DE-A5A4-24CED67D4329}"/>
                </c:ext>
              </c:extLst>
            </c:dLbl>
            <c:dLbl>
              <c:idx val="8"/>
              <c:layout>
                <c:manualLayout>
                  <c:x val="-2.629175700863479E-2"/>
                  <c:y val="-3.720305469975711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44FE-41DE-A5A4-24CED67D4329}"/>
                </c:ext>
              </c:extLst>
            </c:dLbl>
            <c:dLbl>
              <c:idx val="9"/>
              <c:layout>
                <c:manualLayout>
                  <c:x val="-3.4589907432414725E-2"/>
                  <c:y val="-2.68152107093744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4FE-41DE-A5A4-24CED67D4329}"/>
                </c:ext>
              </c:extLst>
            </c:dLbl>
            <c:dLbl>
              <c:idx val="11"/>
              <c:layout>
                <c:manualLayout>
                  <c:x val="-3.5843334803725362E-2"/>
                  <c:y val="-3.642639734355886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BAE9-44D6-BCA2-140D0286E9C0}"/>
                </c:ext>
              </c:extLst>
            </c:dLbl>
            <c:spPr>
              <a:noFill/>
              <a:ln>
                <a:noFill/>
              </a:ln>
              <a:effectLst/>
            </c:spPr>
            <c:txPr>
              <a:bodyPr rot="0" spcFirstLastPara="1" vertOverflow="ellipsis" vert="horz" wrap="square" anchor="ctr" anchorCtr="1"/>
              <a:lstStyle/>
              <a:p>
                <a:pPr>
                  <a:defRPr sz="2800" b="1"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'1. SFS'!$A$13:$A$24</c:f>
              <c:strCache>
                <c:ptCount val="12"/>
                <c:pt idx="0">
                  <c:v>2015</c:v>
                </c:pt>
                <c:pt idx="1">
                  <c:v>2016</c:v>
                </c:pt>
                <c:pt idx="2">
                  <c:v>2017</c:v>
                </c:pt>
                <c:pt idx="3">
                  <c:v>2018</c:v>
                </c:pt>
                <c:pt idx="4">
                  <c:v>2019</c:v>
                </c:pt>
                <c:pt idx="5">
                  <c:v>2020</c:v>
                </c:pt>
                <c:pt idx="6">
                  <c:v>2021</c:v>
                </c:pt>
                <c:pt idx="7">
                  <c:v>2022</c:v>
                </c:pt>
                <c:pt idx="8">
                  <c:v>2023</c:v>
                </c:pt>
                <c:pt idx="9">
                  <c:v>2024</c:v>
                </c:pt>
                <c:pt idx="10">
                  <c:v>2025</c:v>
                </c:pt>
                <c:pt idx="11">
                  <c:v>Ene. 2026</c:v>
                </c:pt>
              </c:strCache>
            </c:strRef>
          </c:cat>
          <c:val>
            <c:numRef>
              <c:f>'1. SFS'!$E$13:$E$24</c:f>
              <c:numCache>
                <c:formatCode>0.0%</c:formatCode>
                <c:ptCount val="12"/>
                <c:pt idx="0">
                  <c:v>0.66690905435693537</c:v>
                </c:pt>
                <c:pt idx="1">
                  <c:v>0.68963431204491021</c:v>
                </c:pt>
                <c:pt idx="2">
                  <c:v>0.73638751620880416</c:v>
                </c:pt>
                <c:pt idx="3">
                  <c:v>0.76309365132522966</c:v>
                </c:pt>
                <c:pt idx="4">
                  <c:v>0.78092590629082148</c:v>
                </c:pt>
                <c:pt idx="5">
                  <c:v>0.9586018589180707</c:v>
                </c:pt>
                <c:pt idx="6">
                  <c:v>0.9576496702772741</c:v>
                </c:pt>
                <c:pt idx="7">
                  <c:v>0.97909257794485882</c:v>
                </c:pt>
                <c:pt idx="8">
                  <c:v>0.96520082548652442</c:v>
                </c:pt>
                <c:pt idx="9">
                  <c:v>0.97379231025050172</c:v>
                </c:pt>
                <c:pt idx="10">
                  <c:v>0.97178956193455046</c:v>
                </c:pt>
                <c:pt idx="11">
                  <c:v>0.96458752496722766</c:v>
                </c:pt>
              </c:numCache>
            </c:numRef>
          </c:val>
          <c:smooth val="0"/>
          <c:extLst>
            <c:ext xmlns:c16="http://schemas.microsoft.com/office/drawing/2014/chart" uri="{C3380CC4-5D6E-409C-BE32-E72D297353CC}">
              <c16:uniqueId val="{00000001-6CE1-4D84-A290-9A7664D1250A}"/>
            </c:ext>
          </c:extLst>
        </c:ser>
        <c:dLbls>
          <c:showLegendKey val="0"/>
          <c:showVal val="0"/>
          <c:showCatName val="0"/>
          <c:showSerName val="0"/>
          <c:showPercent val="0"/>
          <c:showBubbleSize val="0"/>
        </c:dLbls>
        <c:marker val="1"/>
        <c:smooth val="0"/>
        <c:axId val="401190728"/>
        <c:axId val="401191120"/>
      </c:lineChart>
      <c:catAx>
        <c:axId val="401191904"/>
        <c:scaling>
          <c:orientation val="minMax"/>
        </c:scaling>
        <c:delete val="0"/>
        <c:axPos val="b"/>
        <c:numFmt formatCode="General" sourceLinked="0"/>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2700000" spcFirstLastPara="1" vertOverflow="ellipsis" wrap="square" anchor="ctr" anchorCtr="1"/>
          <a:lstStyle/>
          <a:p>
            <a:pPr>
              <a:defRPr sz="28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01191512"/>
        <c:crosses val="autoZero"/>
        <c:auto val="1"/>
        <c:lblAlgn val="ctr"/>
        <c:lblOffset val="100"/>
        <c:noMultiLvlLbl val="0"/>
      </c:catAx>
      <c:valAx>
        <c:axId val="401191512"/>
        <c:scaling>
          <c:orientation val="minMax"/>
        </c:scaling>
        <c:delete val="0"/>
        <c:axPos val="l"/>
        <c:numFmt formatCode="#,##0_);[Red]\(#,##0\)"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401191904"/>
        <c:crosses val="autoZero"/>
        <c:crossBetween val="between"/>
      </c:valAx>
      <c:valAx>
        <c:axId val="401191120"/>
        <c:scaling>
          <c:orientation val="minMax"/>
          <c:max val="1.4"/>
        </c:scaling>
        <c:delete val="0"/>
        <c:axPos val="r"/>
        <c:numFmt formatCode="0.0%" sourceLinked="1"/>
        <c:majorTickMark val="out"/>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401190728"/>
        <c:crosses val="max"/>
        <c:crossBetween val="between"/>
      </c:valAx>
      <c:catAx>
        <c:axId val="401190728"/>
        <c:scaling>
          <c:orientation val="minMax"/>
        </c:scaling>
        <c:delete val="1"/>
        <c:axPos val="b"/>
        <c:numFmt formatCode="General" sourceLinked="1"/>
        <c:majorTickMark val="out"/>
        <c:minorTickMark val="none"/>
        <c:tickLblPos val="nextTo"/>
        <c:crossAx val="401191120"/>
        <c:crosses val="autoZero"/>
        <c:auto val="1"/>
        <c:lblAlgn val="ctr"/>
        <c:lblOffset val="100"/>
        <c:noMultiLvlLbl val="0"/>
      </c:catAx>
      <c:spPr>
        <a:solidFill>
          <a:schemeClr val="bg1"/>
        </a:solidFill>
        <a:ln>
          <a:noFill/>
        </a:ln>
        <a:effectLst/>
      </c:spPr>
    </c:plotArea>
    <c:legend>
      <c:legendPos val="t"/>
      <c:layout>
        <c:manualLayout>
          <c:xMode val="edge"/>
          <c:yMode val="edge"/>
          <c:x val="0.22298360531020575"/>
          <c:y val="7.0959012527008772E-2"/>
          <c:w val="0.51361816729430554"/>
          <c:h val="4.2161929726484547E-2"/>
        </c:manualLayout>
      </c:layout>
      <c:overlay val="0"/>
      <c:spPr>
        <a:noFill/>
        <a:ln>
          <a:noFill/>
        </a:ln>
        <a:effectLst/>
      </c:spPr>
      <c:txPr>
        <a:bodyPr rot="0" spcFirstLastPara="1" vertOverflow="ellipsis" vert="horz" wrap="square" anchor="ctr" anchorCtr="1"/>
        <a:lstStyle/>
        <a:p>
          <a:pPr>
            <a:defRPr sz="24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3"/>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144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s-DO" b="1"/>
              <a:t>Afiliación  al Seguro Familiar de Salud por Regímenes de Financiamiento</a:t>
            </a:r>
          </a:p>
        </c:rich>
      </c:tx>
      <c:layout>
        <c:manualLayout>
          <c:xMode val="edge"/>
          <c:yMode val="edge"/>
          <c:x val="0.19482353383226389"/>
          <c:y val="1.5767193270093949E-2"/>
        </c:manualLayout>
      </c:layout>
      <c:overlay val="0"/>
      <c:spPr>
        <a:noFill/>
        <a:ln>
          <a:noFill/>
        </a:ln>
        <a:effectLst/>
      </c:spPr>
      <c:txPr>
        <a:bodyPr rot="0" spcFirstLastPara="1" vertOverflow="ellipsis" vert="horz" wrap="square" anchor="ctr" anchorCtr="1"/>
        <a:lstStyle/>
        <a:p>
          <a:pPr>
            <a:defRPr sz="144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1.998145855624223E-2"/>
          <c:y val="0.13773460928835249"/>
          <c:w val="0.94980939200719983"/>
          <c:h val="0.71280343288755998"/>
        </c:manualLayout>
      </c:layout>
      <c:barChart>
        <c:barDir val="col"/>
        <c:grouping val="stacked"/>
        <c:varyColors val="0"/>
        <c:ser>
          <c:idx val="0"/>
          <c:order val="0"/>
          <c:tx>
            <c:strRef>
              <c:f>'2. SFS'!$B$5</c:f>
              <c:strCache>
                <c:ptCount val="1"/>
                <c:pt idx="0">
                  <c:v> Afiliación  RC </c:v>
                </c:pt>
              </c:strCache>
            </c:strRef>
          </c:tx>
          <c:spPr>
            <a:solidFill>
              <a:schemeClr val="accent1">
                <a:shade val="65000"/>
              </a:schemeClr>
            </a:solidFill>
            <a:ln>
              <a:noFill/>
            </a:ln>
            <a:effectLst/>
          </c:spPr>
          <c:invertIfNegative val="0"/>
          <c:dLbls>
            <c:spPr>
              <a:noFill/>
              <a:ln>
                <a:noFill/>
              </a:ln>
              <a:effectLst/>
            </c:spPr>
            <c:txPr>
              <a:bodyPr rot="-5400000" spcFirstLastPara="1" vertOverflow="ellipsis" wrap="square" anchor="ctr" anchorCtr="1"/>
              <a:lstStyle/>
              <a:p>
                <a:pPr>
                  <a:defRPr sz="1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'2. SFS'!$A$13:$A$24</c:f>
              <c:strCache>
                <c:ptCount val="12"/>
                <c:pt idx="0">
                  <c:v> Dic. 2015 </c:v>
                </c:pt>
                <c:pt idx="1">
                  <c:v> Dic. 2016 </c:v>
                </c:pt>
                <c:pt idx="2">
                  <c:v> Dic. 2017 </c:v>
                </c:pt>
                <c:pt idx="3">
                  <c:v> Dic.2018 </c:v>
                </c:pt>
                <c:pt idx="4">
                  <c:v> Dic.2019 </c:v>
                </c:pt>
                <c:pt idx="5">
                  <c:v> Dic.2020 </c:v>
                </c:pt>
                <c:pt idx="6">
                  <c:v> Dic.2021 </c:v>
                </c:pt>
                <c:pt idx="7">
                  <c:v> Dic.2022 </c:v>
                </c:pt>
                <c:pt idx="8">
                  <c:v> Dic.2023 </c:v>
                </c:pt>
                <c:pt idx="9">
                  <c:v> Dic. 2024 </c:v>
                </c:pt>
                <c:pt idx="10">
                  <c:v> Dic. 2025 </c:v>
                </c:pt>
                <c:pt idx="11">
                  <c:v> Ene. 2026 </c:v>
                </c:pt>
              </c:strCache>
            </c:strRef>
          </c:cat>
          <c:val>
            <c:numRef>
              <c:f>'2. SFS'!$B$13:$B$24</c:f>
              <c:numCache>
                <c:formatCode>_(* #,##0_);_(* \(#,##0\);_(* "-"??_);_(@_)</c:formatCode>
                <c:ptCount val="12"/>
                <c:pt idx="0">
                  <c:v>3339838</c:v>
                </c:pt>
                <c:pt idx="1">
                  <c:v>3591288</c:v>
                </c:pt>
                <c:pt idx="2">
                  <c:v>3902592</c:v>
                </c:pt>
                <c:pt idx="3">
                  <c:v>4153987</c:v>
                </c:pt>
                <c:pt idx="4">
                  <c:v>4228661</c:v>
                </c:pt>
                <c:pt idx="5">
                  <c:v>4214903</c:v>
                </c:pt>
                <c:pt idx="6">
                  <c:v>4285359</c:v>
                </c:pt>
                <c:pt idx="7">
                  <c:v>4568910</c:v>
                </c:pt>
                <c:pt idx="8">
                  <c:v>4577068</c:v>
                </c:pt>
                <c:pt idx="9">
                  <c:v>4699366</c:v>
                </c:pt>
                <c:pt idx="10">
                  <c:v>4833892</c:v>
                </c:pt>
                <c:pt idx="11">
                  <c:v>4816718</c:v>
                </c:pt>
              </c:numCache>
            </c:numRef>
          </c:val>
          <c:extLst>
            <c:ext xmlns:c16="http://schemas.microsoft.com/office/drawing/2014/chart" uri="{C3380CC4-5D6E-409C-BE32-E72D297353CC}">
              <c16:uniqueId val="{00000000-70C9-4824-9BE0-7202BCDCABE0}"/>
            </c:ext>
          </c:extLst>
        </c:ser>
        <c:ser>
          <c:idx val="1"/>
          <c:order val="1"/>
          <c:tx>
            <c:strRef>
              <c:f>'2. SFS'!$C$5</c:f>
              <c:strCache>
                <c:ptCount val="1"/>
                <c:pt idx="0">
                  <c:v> Afiliación RS </c:v>
                </c:pt>
              </c:strCache>
            </c:strRef>
          </c:tx>
          <c:spPr>
            <a:solidFill>
              <a:schemeClr val="accent1"/>
            </a:solidFill>
            <a:ln>
              <a:noFill/>
            </a:ln>
            <a:effectLst/>
          </c:spPr>
          <c:invertIfNegative val="0"/>
          <c:dLbls>
            <c:spPr>
              <a:noFill/>
              <a:ln>
                <a:noFill/>
              </a:ln>
              <a:effectLst/>
            </c:spPr>
            <c:txPr>
              <a:bodyPr rot="-5400000" spcFirstLastPara="1" vertOverflow="ellipsis" wrap="square" anchor="ctr" anchorCtr="1"/>
              <a:lstStyle/>
              <a:p>
                <a:pPr>
                  <a:defRPr sz="1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'2. SFS'!$A$13:$A$24</c:f>
              <c:strCache>
                <c:ptCount val="12"/>
                <c:pt idx="0">
                  <c:v> Dic. 2015 </c:v>
                </c:pt>
                <c:pt idx="1">
                  <c:v> Dic. 2016 </c:v>
                </c:pt>
                <c:pt idx="2">
                  <c:v> Dic. 2017 </c:v>
                </c:pt>
                <c:pt idx="3">
                  <c:v> Dic.2018 </c:v>
                </c:pt>
                <c:pt idx="4">
                  <c:v> Dic.2019 </c:v>
                </c:pt>
                <c:pt idx="5">
                  <c:v> Dic.2020 </c:v>
                </c:pt>
                <c:pt idx="6">
                  <c:v> Dic.2021 </c:v>
                </c:pt>
                <c:pt idx="7">
                  <c:v> Dic.2022 </c:v>
                </c:pt>
                <c:pt idx="8">
                  <c:v> Dic.2023 </c:v>
                </c:pt>
                <c:pt idx="9">
                  <c:v> Dic. 2024 </c:v>
                </c:pt>
                <c:pt idx="10">
                  <c:v> Dic. 2025 </c:v>
                </c:pt>
                <c:pt idx="11">
                  <c:v> Ene. 2026 </c:v>
                </c:pt>
              </c:strCache>
            </c:strRef>
          </c:cat>
          <c:val>
            <c:numRef>
              <c:f>'2. SFS'!$C$13:$C$24</c:f>
              <c:numCache>
                <c:formatCode>_(* #,##0_);_(* \(#,##0\);_(* "-"??_);_(@_)</c:formatCode>
                <c:ptCount val="12"/>
                <c:pt idx="0">
                  <c:v>3317405</c:v>
                </c:pt>
                <c:pt idx="1">
                  <c:v>3347068</c:v>
                </c:pt>
                <c:pt idx="2">
                  <c:v>3546688</c:v>
                </c:pt>
                <c:pt idx="3">
                  <c:v>3620150</c:v>
                </c:pt>
                <c:pt idx="4">
                  <c:v>3726262</c:v>
                </c:pt>
                <c:pt idx="5">
                  <c:v>5746839</c:v>
                </c:pt>
                <c:pt idx="6">
                  <c:v>5747449</c:v>
                </c:pt>
                <c:pt idx="7">
                  <c:v>5770201</c:v>
                </c:pt>
                <c:pt idx="8">
                  <c:v>5690186</c:v>
                </c:pt>
                <c:pt idx="9">
                  <c:v>5738392</c:v>
                </c:pt>
                <c:pt idx="10">
                  <c:v>5655485</c:v>
                </c:pt>
                <c:pt idx="11">
                  <c:v>5630738</c:v>
                </c:pt>
              </c:numCache>
            </c:numRef>
          </c:val>
          <c:extLst>
            <c:ext xmlns:c16="http://schemas.microsoft.com/office/drawing/2014/chart" uri="{C3380CC4-5D6E-409C-BE32-E72D297353CC}">
              <c16:uniqueId val="{00000001-70C9-4824-9BE0-7202BCDCABE0}"/>
            </c:ext>
          </c:extLst>
        </c:ser>
        <c:ser>
          <c:idx val="2"/>
          <c:order val="2"/>
          <c:tx>
            <c:strRef>
              <c:f>'2. SFS'!$D$5</c:f>
              <c:strCache>
                <c:ptCount val="1"/>
                <c:pt idx="0">
                  <c:v> Pensionados </c:v>
                </c:pt>
              </c:strCache>
            </c:strRef>
          </c:tx>
          <c:spPr>
            <a:solidFill>
              <a:schemeClr val="accent1">
                <a:tint val="65000"/>
              </a:schemeClr>
            </a:solidFill>
            <a:ln>
              <a:noFill/>
            </a:ln>
            <a:effectLst/>
          </c:spPr>
          <c:invertIfNegative val="0"/>
          <c:dLbls>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'2. SFS'!$A$13:$A$24</c:f>
              <c:strCache>
                <c:ptCount val="12"/>
                <c:pt idx="0">
                  <c:v> Dic. 2015 </c:v>
                </c:pt>
                <c:pt idx="1">
                  <c:v> Dic. 2016 </c:v>
                </c:pt>
                <c:pt idx="2">
                  <c:v> Dic. 2017 </c:v>
                </c:pt>
                <c:pt idx="3">
                  <c:v> Dic.2018 </c:v>
                </c:pt>
                <c:pt idx="4">
                  <c:v> Dic.2019 </c:v>
                </c:pt>
                <c:pt idx="5">
                  <c:v> Dic.2020 </c:v>
                </c:pt>
                <c:pt idx="6">
                  <c:v> Dic.2021 </c:v>
                </c:pt>
                <c:pt idx="7">
                  <c:v> Dic.2022 </c:v>
                </c:pt>
                <c:pt idx="8">
                  <c:v> Dic.2023 </c:v>
                </c:pt>
                <c:pt idx="9">
                  <c:v> Dic. 2024 </c:v>
                </c:pt>
                <c:pt idx="10">
                  <c:v> Dic. 2025 </c:v>
                </c:pt>
                <c:pt idx="11">
                  <c:v> Ene. 2026 </c:v>
                </c:pt>
              </c:strCache>
            </c:strRef>
          </c:cat>
          <c:val>
            <c:numRef>
              <c:f>'2. SFS'!$D$13:$D$24</c:f>
              <c:numCache>
                <c:formatCode>_(* #,##0_);_(* \(#,##0\);_(* "-"??_);_(@_)</c:formatCode>
                <c:ptCount val="12"/>
                <c:pt idx="0">
                  <c:v>30529</c:v>
                </c:pt>
                <c:pt idx="1">
                  <c:v>42908</c:v>
                </c:pt>
                <c:pt idx="2">
                  <c:v>74716</c:v>
                </c:pt>
                <c:pt idx="3">
                  <c:v>93895</c:v>
                </c:pt>
                <c:pt idx="4">
                  <c:v>90657</c:v>
                </c:pt>
                <c:pt idx="5">
                  <c:v>95925</c:v>
                </c:pt>
                <c:pt idx="6">
                  <c:v>97916</c:v>
                </c:pt>
                <c:pt idx="7">
                  <c:v>104426</c:v>
                </c:pt>
                <c:pt idx="8">
                  <c:v>111952</c:v>
                </c:pt>
                <c:pt idx="9">
                  <c:v>115202</c:v>
                </c:pt>
                <c:pt idx="10">
                  <c:v>118983</c:v>
                </c:pt>
                <c:pt idx="11">
                  <c:v>118609</c:v>
                </c:pt>
              </c:numCache>
            </c:numRef>
          </c:val>
          <c:extLst>
            <c:ext xmlns:c16="http://schemas.microsoft.com/office/drawing/2014/chart" uri="{C3380CC4-5D6E-409C-BE32-E72D297353CC}">
              <c16:uniqueId val="{00000002-70C9-4824-9BE0-7202BCDCABE0}"/>
            </c:ext>
          </c:extLst>
        </c:ser>
        <c:dLbls>
          <c:showLegendKey val="0"/>
          <c:showVal val="0"/>
          <c:showCatName val="0"/>
          <c:showSerName val="0"/>
          <c:showPercent val="0"/>
          <c:showBubbleSize val="0"/>
        </c:dLbls>
        <c:gapWidth val="52"/>
        <c:overlap val="100"/>
        <c:axId val="982158895"/>
        <c:axId val="982157231"/>
      </c:barChart>
      <c:catAx>
        <c:axId val="982158895"/>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1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982157231"/>
        <c:crosses val="autoZero"/>
        <c:auto val="1"/>
        <c:lblAlgn val="ctr"/>
        <c:lblOffset val="100"/>
        <c:noMultiLvlLbl val="0"/>
      </c:catAx>
      <c:valAx>
        <c:axId val="982157231"/>
        <c:scaling>
          <c:orientation val="minMax"/>
        </c:scaling>
        <c:delete val="1"/>
        <c:axPos val="l"/>
        <c:numFmt formatCode="_(* #,##0_);_(* \(#,##0\);_(* &quot;-&quot;??_);_(@_)" sourceLinked="1"/>
        <c:majorTickMark val="none"/>
        <c:minorTickMark val="none"/>
        <c:tickLblPos val="nextTo"/>
        <c:crossAx val="982158895"/>
        <c:crosses val="autoZero"/>
        <c:crossBetween val="between"/>
      </c:valAx>
      <c:spPr>
        <a:noFill/>
        <a:ln>
          <a:noFill/>
        </a:ln>
        <a:effectLst/>
      </c:spPr>
    </c:plotArea>
    <c:legend>
      <c:legendPos val="b"/>
      <c:layout>
        <c:manualLayout>
          <c:xMode val="edge"/>
          <c:yMode val="edge"/>
          <c:x val="0.26400210475977426"/>
          <c:y val="7.3808661277834059E-2"/>
          <c:w val="0.45416037670735232"/>
          <c:h val="5.2491044709644989E-2"/>
        </c:manualLayout>
      </c:layout>
      <c:overlay val="0"/>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zero"/>
    <c:showDLblsOverMax val="0"/>
  </c:chart>
  <c:spPr>
    <a:noFill/>
    <a:ln w="9525" cap="flat" cmpd="sng" algn="ctr">
      <a:noFill/>
      <a:round/>
    </a:ln>
    <a:effectLst/>
  </c:spPr>
  <c:txPr>
    <a:bodyPr/>
    <a:lstStyle/>
    <a:p>
      <a:pPr>
        <a:defRPr sz="12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plotArea>
      <c:layout>
        <c:manualLayout>
          <c:layoutTarget val="inner"/>
          <c:xMode val="edge"/>
          <c:yMode val="edge"/>
          <c:x val="1.1063301147361525E-2"/>
          <c:y val="0.19580827481300164"/>
          <c:w val="0.96717867819901182"/>
          <c:h val="0.65916136482939636"/>
        </c:manualLayout>
      </c:layout>
      <c:lineChart>
        <c:grouping val="standard"/>
        <c:varyColors val="0"/>
        <c:ser>
          <c:idx val="0"/>
          <c:order val="0"/>
          <c:tx>
            <c:strRef>
              <c:f>'3. SFS'!$I$4</c:f>
              <c:strCache>
                <c:ptCount val="1"/>
                <c:pt idx="0">
                  <c:v>SFS-Hombres </c:v>
                </c:pt>
              </c:strCache>
            </c:strRef>
          </c:tx>
          <c:spPr>
            <a:ln w="28575" cap="rnd" cmpd="sng" algn="ctr">
              <a:solidFill>
                <a:schemeClr val="accent1">
                  <a:shade val="76000"/>
                  <a:shade val="95000"/>
                  <a:satMod val="105000"/>
                </a:schemeClr>
              </a:solidFill>
              <a:prstDash val="solid"/>
              <a:round/>
            </a:ln>
            <a:effectLst/>
          </c:spPr>
          <c:marker>
            <c:symbol val="circle"/>
            <c:size val="18"/>
            <c:spPr>
              <a:solidFill>
                <a:schemeClr val="accent1">
                  <a:shade val="76000"/>
                </a:schemeClr>
              </a:solidFill>
              <a:ln w="9525" cap="flat" cmpd="sng" algn="ctr">
                <a:solidFill>
                  <a:schemeClr val="accent1">
                    <a:shade val="76000"/>
                    <a:shade val="95000"/>
                    <a:satMod val="105000"/>
                  </a:schemeClr>
                </a:solidFill>
                <a:prstDash val="solid"/>
                <a:round/>
              </a:ln>
              <a:effectLst/>
            </c:spPr>
          </c:marker>
          <c:dLbls>
            <c:dLbl>
              <c:idx val="2"/>
              <c:layout>
                <c:manualLayout>
                  <c:x val="-1.6338640626925482E-2"/>
                  <c:y val="-0.1001816192852279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6683-4E43-A2E4-940790A5D813}"/>
                </c:ext>
              </c:extLst>
            </c:dLbl>
            <c:dLbl>
              <c:idx val="3"/>
              <c:layout>
                <c:manualLayout>
                  <c:x val="-1.633864062692551E-2"/>
                  <c:y val="-0.10018161928522799"/>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6683-4E43-A2E4-940790A5D813}"/>
                </c:ext>
              </c:extLst>
            </c:dLbl>
            <c:dLbl>
              <c:idx val="5"/>
              <c:layout>
                <c:manualLayout>
                  <c:x val="-2.4692705491021542E-2"/>
                  <c:y val="-0.11220534327030814"/>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0389-4BB4-94FC-4F35D1881BC7}"/>
                </c:ext>
              </c:extLst>
            </c:dLbl>
            <c:dLbl>
              <c:idx val="6"/>
              <c:layout>
                <c:manualLayout>
                  <c:x val="-2.3124225808407613E-2"/>
                  <c:y val="-0.11352422970895866"/>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0389-4BB4-94FC-4F35D1881BC7}"/>
                </c:ext>
              </c:extLst>
            </c:dLbl>
            <c:dLbl>
              <c:idx val="7"/>
              <c:layout>
                <c:manualLayout>
                  <c:x val="-2.5008618972133433E-2"/>
                  <c:y val="-0.11592943616657816"/>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0389-4BB4-94FC-4F35D1881BC7}"/>
                </c:ext>
              </c:extLst>
            </c:dLbl>
            <c:dLbl>
              <c:idx val="8"/>
              <c:layout>
                <c:manualLayout>
                  <c:x val="-2.2808398950131314E-2"/>
                  <c:y val="-0.11243772030365447"/>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0389-4BB4-94FC-4F35D1881BC7}"/>
                </c:ext>
              </c:extLst>
            </c:dLbl>
            <c:dLbl>
              <c:idx val="9"/>
              <c:layout>
                <c:manualLayout>
                  <c:x val="-2.5324445830409811E-2"/>
                  <c:y val="-0.11445354845600898"/>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0389-4BB4-94FC-4F35D1881BC7}"/>
                </c:ext>
              </c:extLst>
            </c:dLbl>
            <c:spPr>
              <a:noFill/>
              <a:ln>
                <a:noFill/>
              </a:ln>
              <a:effectLst/>
            </c:spPr>
            <c:txPr>
              <a:bodyPr rot="-5400000" spcFirstLastPara="1" vertOverflow="ellipsis" wrap="square" anchor="ctr" anchorCtr="1"/>
              <a:lstStyle/>
              <a:p>
                <a:pPr>
                  <a:defRPr sz="1400" b="0" i="0" u="none" strike="noStrike" kern="1200" baseline="0">
                    <a:ln>
                      <a:noFill/>
                    </a:ln>
                    <a:solidFill>
                      <a:schemeClr val="tx1"/>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'3. SFS'!$A$8:$A$24</c:f>
              <c:strCache>
                <c:ptCount val="17"/>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pt idx="14">
                  <c:v>2024</c:v>
                </c:pt>
                <c:pt idx="15">
                  <c:v>2025</c:v>
                </c:pt>
                <c:pt idx="16">
                  <c:v>Ene. 2026</c:v>
                </c:pt>
              </c:strCache>
            </c:strRef>
          </c:cat>
          <c:val>
            <c:numRef>
              <c:f>'3. SFS'!$I$8:$I$24</c:f>
              <c:numCache>
                <c:formatCode>#,##0</c:formatCode>
                <c:ptCount val="17"/>
                <c:pt idx="0">
                  <c:v>2131251</c:v>
                </c:pt>
                <c:pt idx="1">
                  <c:v>2196760</c:v>
                </c:pt>
                <c:pt idx="2">
                  <c:v>2410371</c:v>
                </c:pt>
                <c:pt idx="3">
                  <c:v>2720172</c:v>
                </c:pt>
                <c:pt idx="4">
                  <c:v>2996307</c:v>
                </c:pt>
                <c:pt idx="5">
                  <c:v>3265043</c:v>
                </c:pt>
                <c:pt idx="6">
                  <c:v>3399970</c:v>
                </c:pt>
                <c:pt idx="7">
                  <c:v>3669448</c:v>
                </c:pt>
                <c:pt idx="8">
                  <c:v>3821948</c:v>
                </c:pt>
                <c:pt idx="9">
                  <c:v>3931124</c:v>
                </c:pt>
                <c:pt idx="10">
                  <c:v>5009551</c:v>
                </c:pt>
                <c:pt idx="11">
                  <c:v>5046200</c:v>
                </c:pt>
                <c:pt idx="12">
                  <c:v>5203266</c:v>
                </c:pt>
                <c:pt idx="13">
                  <c:v>5164516</c:v>
                </c:pt>
                <c:pt idx="14">
                  <c:v>5248588</c:v>
                </c:pt>
                <c:pt idx="15">
                  <c:v>5267727</c:v>
                </c:pt>
                <c:pt idx="16">
                  <c:v>5245069</c:v>
                </c:pt>
              </c:numCache>
            </c:numRef>
          </c:val>
          <c:smooth val="0"/>
          <c:extLst>
            <c:ext xmlns:c16="http://schemas.microsoft.com/office/drawing/2014/chart" uri="{C3380CC4-5D6E-409C-BE32-E72D297353CC}">
              <c16:uniqueId val="{0000000B-016C-48E1-A8E8-9D680922F7AA}"/>
            </c:ext>
          </c:extLst>
        </c:ser>
        <c:ser>
          <c:idx val="1"/>
          <c:order val="1"/>
          <c:tx>
            <c:strRef>
              <c:f>'3. SFS'!$J$4</c:f>
              <c:strCache>
                <c:ptCount val="1"/>
                <c:pt idx="0">
                  <c:v>SFS-Mujeres  </c:v>
                </c:pt>
              </c:strCache>
            </c:strRef>
          </c:tx>
          <c:spPr>
            <a:ln w="28575" cap="rnd" cmpd="sng" algn="ctr">
              <a:solidFill>
                <a:schemeClr val="accent1">
                  <a:tint val="77000"/>
                  <a:shade val="95000"/>
                  <a:satMod val="105000"/>
                </a:schemeClr>
              </a:solidFill>
              <a:prstDash val="solid"/>
              <a:round/>
            </a:ln>
            <a:effectLst/>
          </c:spPr>
          <c:marker>
            <c:symbol val="circle"/>
            <c:size val="18"/>
            <c:spPr>
              <a:solidFill>
                <a:schemeClr val="accent1">
                  <a:tint val="77000"/>
                </a:schemeClr>
              </a:solidFill>
              <a:ln w="9525" cap="flat" cmpd="sng" algn="ctr">
                <a:solidFill>
                  <a:schemeClr val="accent1">
                    <a:tint val="77000"/>
                    <a:shade val="95000"/>
                    <a:satMod val="105000"/>
                  </a:schemeClr>
                </a:solidFill>
                <a:prstDash val="solid"/>
                <a:round/>
              </a:ln>
              <a:effectLst/>
            </c:spPr>
          </c:marker>
          <c:dPt>
            <c:idx val="10"/>
            <c:bubble3D val="0"/>
            <c:extLst>
              <c:ext xmlns:c16="http://schemas.microsoft.com/office/drawing/2014/chart" uri="{C3380CC4-5D6E-409C-BE32-E72D297353CC}">
                <c16:uniqueId val="{00000005-0389-4BB4-94FC-4F35D1881BC7}"/>
              </c:ext>
            </c:extLst>
          </c:dPt>
          <c:dLbls>
            <c:dLbl>
              <c:idx val="2"/>
              <c:layout>
                <c:manualLayout>
                  <c:x val="-1.5614088936152733E-2"/>
                  <c:y val="0.10375091248760808"/>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6683-4E43-A2E4-940790A5D813}"/>
                </c:ext>
              </c:extLst>
            </c:dLbl>
            <c:dLbl>
              <c:idx val="3"/>
              <c:layout>
                <c:manualLayout>
                  <c:x val="-1.7063192317698282E-2"/>
                  <c:y val="0.10196633614532916"/>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6683-4E43-A2E4-940790A5D813}"/>
                </c:ext>
              </c:extLst>
            </c:dLbl>
            <c:dLbl>
              <c:idx val="5"/>
              <c:layout>
                <c:manualLayout>
                  <c:x val="-1.8428662403788872E-2"/>
                  <c:y val="0.11084154604885288"/>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8E63-4370-A017-7F02129E4DD1}"/>
                </c:ext>
              </c:extLst>
            </c:dLbl>
            <c:dLbl>
              <c:idx val="6"/>
              <c:layout>
                <c:manualLayout>
                  <c:x val="-1.9844680432784964E-2"/>
                  <c:y val="0.1058596553800928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0389-4BB4-94FC-4F35D1881BC7}"/>
                </c:ext>
              </c:extLst>
            </c:dLbl>
            <c:dLbl>
              <c:idx val="7"/>
              <c:layout>
                <c:manualLayout>
                  <c:x val="-1.7720682080339757E-2"/>
                  <c:y val="0.1123075546405518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0389-4BB4-94FC-4F35D1881BC7}"/>
                </c:ext>
              </c:extLst>
            </c:dLbl>
            <c:dLbl>
              <c:idx val="8"/>
              <c:layout>
                <c:manualLayout>
                  <c:x val="-1.6263176794587813E-2"/>
                  <c:y val="0.12183216803631645"/>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0389-4BB4-94FC-4F35D1881BC7}"/>
                </c:ext>
              </c:extLst>
            </c:dLbl>
            <c:dLbl>
              <c:idx val="9"/>
              <c:layout>
                <c:manualLayout>
                  <c:x val="-1.6991929437463891E-2"/>
                  <c:y val="0.11538426877585745"/>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0389-4BB4-94FC-4F35D1881BC7}"/>
                </c:ext>
              </c:extLst>
            </c:dLbl>
            <c:spPr>
              <a:noFill/>
              <a:ln>
                <a:noFill/>
              </a:ln>
              <a:effectLst/>
            </c:spPr>
            <c:txPr>
              <a:bodyPr rot="-5400000" spcFirstLastPara="1" vertOverflow="ellipsis" wrap="square" anchor="ctr" anchorCtr="1"/>
              <a:lstStyle/>
              <a:p>
                <a:pPr>
                  <a:defRPr sz="1400" b="0" i="0" u="none" strike="noStrike" kern="1200" baseline="0">
                    <a:ln>
                      <a:noFill/>
                    </a:ln>
                    <a:solidFill>
                      <a:schemeClr val="tx1"/>
                    </a:solidFill>
                    <a:latin typeface="Arial" panose="020B0604020202020204" pitchFamily="34" charset="0"/>
                    <a:ea typeface="+mn-ea"/>
                    <a:cs typeface="Arial" panose="020B0604020202020204" pitchFamily="34" charset="0"/>
                  </a:defRPr>
                </a:pPr>
                <a:endParaRPr lang="es-DO"/>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'3. SFS'!$A$8:$A$24</c:f>
              <c:strCache>
                <c:ptCount val="17"/>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pt idx="14">
                  <c:v>2024</c:v>
                </c:pt>
                <c:pt idx="15">
                  <c:v>2025</c:v>
                </c:pt>
                <c:pt idx="16">
                  <c:v>Ene. 2026</c:v>
                </c:pt>
              </c:strCache>
            </c:strRef>
          </c:cat>
          <c:val>
            <c:numRef>
              <c:f>'3. SFS'!$J$8:$J$24</c:f>
              <c:numCache>
                <c:formatCode>#,##0</c:formatCode>
                <c:ptCount val="17"/>
                <c:pt idx="0">
                  <c:v>2273723</c:v>
                </c:pt>
                <c:pt idx="1">
                  <c:v>2353816</c:v>
                </c:pt>
                <c:pt idx="2">
                  <c:v>2612094</c:v>
                </c:pt>
                <c:pt idx="3">
                  <c:v>2957762</c:v>
                </c:pt>
                <c:pt idx="4">
                  <c:v>3191308</c:v>
                </c:pt>
                <c:pt idx="5">
                  <c:v>3422729</c:v>
                </c:pt>
                <c:pt idx="6">
                  <c:v>3565795</c:v>
                </c:pt>
                <c:pt idx="7">
                  <c:v>3806170</c:v>
                </c:pt>
                <c:pt idx="8">
                  <c:v>3977455</c:v>
                </c:pt>
                <c:pt idx="9">
                  <c:v>4114453</c:v>
                </c:pt>
                <c:pt idx="10">
                  <c:v>5048116</c:v>
                </c:pt>
                <c:pt idx="11">
                  <c:v>5084524</c:v>
                </c:pt>
                <c:pt idx="12">
                  <c:v>5240271</c:v>
                </c:pt>
                <c:pt idx="13">
                  <c:v>5214690</c:v>
                </c:pt>
                <c:pt idx="14">
                  <c:v>5304372</c:v>
                </c:pt>
                <c:pt idx="15">
                  <c:v>5340633</c:v>
                </c:pt>
                <c:pt idx="16">
                  <c:v>5321370</c:v>
                </c:pt>
              </c:numCache>
            </c:numRef>
          </c:val>
          <c:smooth val="0"/>
          <c:extLst>
            <c:ext xmlns:c16="http://schemas.microsoft.com/office/drawing/2014/chart" uri="{C3380CC4-5D6E-409C-BE32-E72D297353CC}">
              <c16:uniqueId val="{00000017-016C-48E1-A8E8-9D680922F7AA}"/>
            </c:ext>
          </c:extLst>
        </c:ser>
        <c:dLbls>
          <c:showLegendKey val="0"/>
          <c:showVal val="0"/>
          <c:showCatName val="0"/>
          <c:showSerName val="0"/>
          <c:showPercent val="0"/>
          <c:showBubbleSize val="0"/>
        </c:dLbls>
        <c:marker val="1"/>
        <c:smooth val="0"/>
        <c:axId val="402319280"/>
        <c:axId val="402319672"/>
      </c:lineChart>
      <c:catAx>
        <c:axId val="402319280"/>
        <c:scaling>
          <c:orientation val="minMax"/>
        </c:scaling>
        <c:delete val="0"/>
        <c:axPos val="b"/>
        <c:numFmt formatCode="General" sourceLinked="0"/>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1400" b="0" i="0" u="none" strike="noStrike" kern="1200" baseline="0">
                <a:ln>
                  <a:noFill/>
                </a:ln>
                <a:solidFill>
                  <a:schemeClr val="tx1"/>
                </a:solidFill>
                <a:latin typeface="Arial" panose="020B0604020202020204" pitchFamily="34" charset="0"/>
                <a:ea typeface="+mn-ea"/>
                <a:cs typeface="Arial" panose="020B0604020202020204" pitchFamily="34" charset="0"/>
              </a:defRPr>
            </a:pPr>
            <a:endParaRPr lang="es-DO"/>
          </a:p>
        </c:txPr>
        <c:crossAx val="402319672"/>
        <c:crosses val="autoZero"/>
        <c:auto val="1"/>
        <c:lblAlgn val="ctr"/>
        <c:lblOffset val="100"/>
        <c:noMultiLvlLbl val="0"/>
      </c:catAx>
      <c:valAx>
        <c:axId val="402319672"/>
        <c:scaling>
          <c:orientation val="minMax"/>
        </c:scaling>
        <c:delete val="1"/>
        <c:axPos val="l"/>
        <c:numFmt formatCode="#,##0" sourceLinked="1"/>
        <c:majorTickMark val="none"/>
        <c:minorTickMark val="none"/>
        <c:tickLblPos val="nextTo"/>
        <c:crossAx val="402319280"/>
        <c:crosses val="autoZero"/>
        <c:crossBetween val="between"/>
      </c:valAx>
      <c:spPr>
        <a:solidFill>
          <a:schemeClr val="bg1"/>
        </a:solidFill>
        <a:ln>
          <a:noFill/>
        </a:ln>
        <a:effectLst/>
      </c:spPr>
    </c:plotArea>
    <c:legend>
      <c:legendPos val="t"/>
      <c:layout>
        <c:manualLayout>
          <c:xMode val="edge"/>
          <c:yMode val="edge"/>
          <c:x val="0.26203280998117012"/>
          <c:y val="2.9365647087425735E-2"/>
          <c:w val="0.43661840687648434"/>
          <c:h val="8.9826660789434645E-2"/>
        </c:manualLayout>
      </c:layout>
      <c:overlay val="0"/>
      <c:spPr>
        <a:noFill/>
        <a:ln>
          <a:noFill/>
        </a:ln>
        <a:effectLst/>
      </c:spPr>
      <c:txPr>
        <a:bodyPr rot="0" spcFirstLastPara="1" vertOverflow="ellipsis" vert="horz" wrap="square" anchor="ctr" anchorCtr="1"/>
        <a:lstStyle/>
        <a:p>
          <a:pPr>
            <a:defRPr sz="1400" b="0" i="0" u="none" strike="noStrike" kern="1200" baseline="0">
              <a:ln>
                <a:noFill/>
              </a:ln>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1400">
          <a:ln>
            <a:noFill/>
          </a:ln>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3"/>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7"/>
    </mc:Choice>
    <mc:Fallback>
      <c:style val="7"/>
    </mc:Fallback>
  </mc:AlternateContent>
  <c:chart>
    <c:autoTitleDeleted val="1"/>
    <c:plotArea>
      <c:layout>
        <c:manualLayout>
          <c:layoutTarget val="inner"/>
          <c:xMode val="edge"/>
          <c:yMode val="edge"/>
          <c:x val="0.11398398918083957"/>
          <c:y val="0.1208320807534785"/>
          <c:w val="0.85548934588304681"/>
          <c:h val="0.80044343625172953"/>
        </c:manualLayout>
      </c:layout>
      <c:barChart>
        <c:barDir val="bar"/>
        <c:grouping val="stacked"/>
        <c:varyColors val="0"/>
        <c:ser>
          <c:idx val="1"/>
          <c:order val="0"/>
          <c:tx>
            <c:strRef>
              <c:f>'4. SFS'!$D$36</c:f>
              <c:strCache>
                <c:ptCount val="1"/>
                <c:pt idx="0">
                  <c:v> Mujeres </c:v>
                </c:pt>
              </c:strCache>
            </c:strRef>
          </c:tx>
          <c:spPr>
            <a:solidFill>
              <a:srgbClr val="FF99FF"/>
            </a:solidFill>
            <a:ln>
              <a:noFill/>
            </a:ln>
            <a:effectLst/>
          </c:spPr>
          <c:invertIfNegative val="0"/>
          <c:dLbls>
            <c:numFmt formatCode="#,##0;[Red]#,##0" sourceLinked="0"/>
            <c:spPr>
              <a:noFill/>
              <a:ln>
                <a:noFill/>
              </a:ln>
              <a:effectLst/>
            </c:spPr>
            <c:txPr>
              <a:bodyPr rot="0" spcFirstLastPara="1" vertOverflow="ellipsis" vert="horz" wrap="square" anchor="ctr" anchorCtr="1"/>
              <a:lstStyle/>
              <a:p>
                <a:pPr>
                  <a:defRPr sz="4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'4. SFS'!$C$37:$C$54</c:f>
              <c:strCache>
                <c:ptCount val="18"/>
                <c:pt idx="0">
                  <c:v> 0-4 </c:v>
                </c:pt>
                <c:pt idx="1">
                  <c:v> 5-9 </c:v>
                </c:pt>
                <c:pt idx="2">
                  <c:v> 10-14 </c:v>
                </c:pt>
                <c:pt idx="3">
                  <c:v> 15-19 </c:v>
                </c:pt>
                <c:pt idx="4">
                  <c:v> 20-24 </c:v>
                </c:pt>
                <c:pt idx="5">
                  <c:v> 25-29 </c:v>
                </c:pt>
                <c:pt idx="6">
                  <c:v> 30-34 </c:v>
                </c:pt>
                <c:pt idx="7">
                  <c:v> 35-39 </c:v>
                </c:pt>
                <c:pt idx="8">
                  <c:v> 40-44 </c:v>
                </c:pt>
                <c:pt idx="9">
                  <c:v> 45-49 </c:v>
                </c:pt>
                <c:pt idx="10">
                  <c:v> 50-54 </c:v>
                </c:pt>
                <c:pt idx="11">
                  <c:v> 55-59 </c:v>
                </c:pt>
                <c:pt idx="12">
                  <c:v> 60-64 </c:v>
                </c:pt>
                <c:pt idx="13">
                  <c:v> 65-69 </c:v>
                </c:pt>
                <c:pt idx="14">
                  <c:v> 70-74 </c:v>
                </c:pt>
                <c:pt idx="15">
                  <c:v> 75-79 </c:v>
                </c:pt>
                <c:pt idx="16">
                  <c:v> 80-84 </c:v>
                </c:pt>
                <c:pt idx="17">
                  <c:v> 85 y más </c:v>
                </c:pt>
              </c:strCache>
            </c:strRef>
          </c:cat>
          <c:val>
            <c:numRef>
              <c:f>'4. SFS'!$D$37:$D$54</c:f>
              <c:numCache>
                <c:formatCode>0;0</c:formatCode>
                <c:ptCount val="18"/>
                <c:pt idx="0">
                  <c:v>-224155</c:v>
                </c:pt>
                <c:pt idx="1">
                  <c:v>-297268</c:v>
                </c:pt>
                <c:pt idx="2">
                  <c:v>-322072</c:v>
                </c:pt>
                <c:pt idx="3">
                  <c:v>-273939</c:v>
                </c:pt>
                <c:pt idx="4">
                  <c:v>-324813</c:v>
                </c:pt>
                <c:pt idx="5">
                  <c:v>-426876</c:v>
                </c:pt>
                <c:pt idx="6">
                  <c:v>-451829</c:v>
                </c:pt>
                <c:pt idx="7">
                  <c:v>-425945</c:v>
                </c:pt>
                <c:pt idx="8">
                  <c:v>-393001</c:v>
                </c:pt>
                <c:pt idx="9">
                  <c:v>-387681</c:v>
                </c:pt>
                <c:pt idx="10">
                  <c:v>-362539</c:v>
                </c:pt>
                <c:pt idx="11">
                  <c:v>-340824</c:v>
                </c:pt>
                <c:pt idx="12">
                  <c:v>-292973</c:v>
                </c:pt>
                <c:pt idx="13">
                  <c:v>-229067</c:v>
                </c:pt>
                <c:pt idx="14">
                  <c:v>-186926</c:v>
                </c:pt>
                <c:pt idx="15">
                  <c:v>-136900</c:v>
                </c:pt>
                <c:pt idx="16">
                  <c:v>-86290</c:v>
                </c:pt>
                <c:pt idx="17">
                  <c:v>-158202</c:v>
                </c:pt>
              </c:numCache>
            </c:numRef>
          </c:val>
          <c:extLst>
            <c:ext xmlns:c16="http://schemas.microsoft.com/office/drawing/2014/chart" uri="{C3380CC4-5D6E-409C-BE32-E72D297353CC}">
              <c16:uniqueId val="{00000012-CB26-4362-BAA1-91A09D655419}"/>
            </c:ext>
          </c:extLst>
        </c:ser>
        <c:ser>
          <c:idx val="0"/>
          <c:order val="1"/>
          <c:tx>
            <c:strRef>
              <c:f>'4. SFS'!$E$36</c:f>
              <c:strCache>
                <c:ptCount val="1"/>
                <c:pt idx="0">
                  <c:v> Hombres </c:v>
                </c:pt>
              </c:strCache>
            </c:strRef>
          </c:tx>
          <c:spPr>
            <a:solidFill>
              <a:srgbClr val="0070C0"/>
            </a:solidFill>
            <a:ln>
              <a:noFill/>
            </a:ln>
            <a:effectLst/>
          </c:spPr>
          <c:invertIfNegative val="0"/>
          <c:dLbls>
            <c:numFmt formatCode="#,##0" sourceLinked="0"/>
            <c:spPr>
              <a:noFill/>
              <a:ln>
                <a:noFill/>
              </a:ln>
              <a:effectLst/>
            </c:spPr>
            <c:txPr>
              <a:bodyPr rot="0" spcFirstLastPara="1" vertOverflow="ellipsis" vert="horz" wrap="square" anchor="ctr" anchorCtr="1"/>
              <a:lstStyle/>
              <a:p>
                <a:pPr>
                  <a:defRPr sz="4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'4. SFS'!$C$37:$C$54</c:f>
              <c:strCache>
                <c:ptCount val="18"/>
                <c:pt idx="0">
                  <c:v> 0-4 </c:v>
                </c:pt>
                <c:pt idx="1">
                  <c:v> 5-9 </c:v>
                </c:pt>
                <c:pt idx="2">
                  <c:v> 10-14 </c:v>
                </c:pt>
                <c:pt idx="3">
                  <c:v> 15-19 </c:v>
                </c:pt>
                <c:pt idx="4">
                  <c:v> 20-24 </c:v>
                </c:pt>
                <c:pt idx="5">
                  <c:v> 25-29 </c:v>
                </c:pt>
                <c:pt idx="6">
                  <c:v> 30-34 </c:v>
                </c:pt>
                <c:pt idx="7">
                  <c:v> 35-39 </c:v>
                </c:pt>
                <c:pt idx="8">
                  <c:v> 40-44 </c:v>
                </c:pt>
                <c:pt idx="9">
                  <c:v> 45-49 </c:v>
                </c:pt>
                <c:pt idx="10">
                  <c:v> 50-54 </c:v>
                </c:pt>
                <c:pt idx="11">
                  <c:v> 55-59 </c:v>
                </c:pt>
                <c:pt idx="12">
                  <c:v> 60-64 </c:v>
                </c:pt>
                <c:pt idx="13">
                  <c:v> 65-69 </c:v>
                </c:pt>
                <c:pt idx="14">
                  <c:v> 70-74 </c:v>
                </c:pt>
                <c:pt idx="15">
                  <c:v> 75-79 </c:v>
                </c:pt>
                <c:pt idx="16">
                  <c:v> 80-84 </c:v>
                </c:pt>
                <c:pt idx="17">
                  <c:v> 85 y más </c:v>
                </c:pt>
              </c:strCache>
            </c:strRef>
          </c:cat>
          <c:val>
            <c:numRef>
              <c:f>'4. SFS'!$E$37:$E$54</c:f>
              <c:numCache>
                <c:formatCode>0;0</c:formatCode>
                <c:ptCount val="18"/>
                <c:pt idx="0">
                  <c:v>234407</c:v>
                </c:pt>
                <c:pt idx="1">
                  <c:v>310248</c:v>
                </c:pt>
                <c:pt idx="2">
                  <c:v>335874</c:v>
                </c:pt>
                <c:pt idx="3">
                  <c:v>272735</c:v>
                </c:pt>
                <c:pt idx="4">
                  <c:v>294889</c:v>
                </c:pt>
                <c:pt idx="5">
                  <c:v>424407</c:v>
                </c:pt>
                <c:pt idx="6">
                  <c:v>452284</c:v>
                </c:pt>
                <c:pt idx="7">
                  <c:v>429900</c:v>
                </c:pt>
                <c:pt idx="8">
                  <c:v>393999</c:v>
                </c:pt>
                <c:pt idx="9">
                  <c:v>387805</c:v>
                </c:pt>
                <c:pt idx="10">
                  <c:v>361679</c:v>
                </c:pt>
                <c:pt idx="11">
                  <c:v>335085</c:v>
                </c:pt>
                <c:pt idx="12">
                  <c:v>280930</c:v>
                </c:pt>
                <c:pt idx="13">
                  <c:v>217195</c:v>
                </c:pt>
                <c:pt idx="14">
                  <c:v>172855</c:v>
                </c:pt>
                <c:pt idx="15">
                  <c:v>122699</c:v>
                </c:pt>
                <c:pt idx="16">
                  <c:v>77074</c:v>
                </c:pt>
                <c:pt idx="17">
                  <c:v>140700</c:v>
                </c:pt>
              </c:numCache>
            </c:numRef>
          </c:val>
          <c:extLst>
            <c:ext xmlns:c16="http://schemas.microsoft.com/office/drawing/2014/chart" uri="{C3380CC4-5D6E-409C-BE32-E72D297353CC}">
              <c16:uniqueId val="{00000025-CB26-4362-BAA1-91A09D655419}"/>
            </c:ext>
          </c:extLst>
        </c:ser>
        <c:dLbls>
          <c:dLblPos val="ctr"/>
          <c:showLegendKey val="0"/>
          <c:showVal val="1"/>
          <c:showCatName val="0"/>
          <c:showSerName val="0"/>
          <c:showPercent val="0"/>
          <c:showBubbleSize val="0"/>
        </c:dLbls>
        <c:gapWidth val="7"/>
        <c:overlap val="100"/>
        <c:axId val="408899024"/>
        <c:axId val="408899416"/>
      </c:barChart>
      <c:catAx>
        <c:axId val="408899024"/>
        <c:scaling>
          <c:orientation val="minMax"/>
        </c:scaling>
        <c:delete val="0"/>
        <c:axPos val="l"/>
        <c:numFmt formatCode="General" sourceLinked="1"/>
        <c:majorTickMark val="none"/>
        <c:minorTickMark val="none"/>
        <c:tickLblPos val="low"/>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4400" b="1" i="0" u="none" strike="noStrike" kern="1200" cap="all" spc="120" normalizeH="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408899416"/>
        <c:crosses val="autoZero"/>
        <c:auto val="1"/>
        <c:lblAlgn val="ctr"/>
        <c:lblOffset val="100"/>
        <c:noMultiLvlLbl val="0"/>
      </c:catAx>
      <c:valAx>
        <c:axId val="408899416"/>
        <c:scaling>
          <c:orientation val="minMax"/>
        </c:scaling>
        <c:delete val="1"/>
        <c:axPos val="b"/>
        <c:numFmt formatCode="0;0" sourceLinked="1"/>
        <c:majorTickMark val="none"/>
        <c:minorTickMark val="none"/>
        <c:tickLblPos val="nextTo"/>
        <c:crossAx val="408899024"/>
        <c:crosses val="autoZero"/>
        <c:crossBetween val="between"/>
      </c:valAx>
      <c:spPr>
        <a:noFill/>
        <a:ln>
          <a:noFill/>
        </a:ln>
        <a:effectLst/>
      </c:spPr>
    </c:plotArea>
    <c:legend>
      <c:legendPos val="t"/>
      <c:layout>
        <c:manualLayout>
          <c:xMode val="edge"/>
          <c:yMode val="edge"/>
          <c:x val="0.32936527164873619"/>
          <c:y val="3.177710054194189E-2"/>
          <c:w val="0.32836952746993459"/>
          <c:h val="4.1215280059942426E-2"/>
        </c:manualLayout>
      </c:layout>
      <c:overlay val="0"/>
      <c:spPr>
        <a:noFill/>
        <a:ln>
          <a:noFill/>
        </a:ln>
        <a:effectLst/>
      </c:spPr>
      <c:txPr>
        <a:bodyPr rot="0" spcFirstLastPara="1" vertOverflow="ellipsis" vert="horz" wrap="square" anchor="ctr" anchorCtr="1"/>
        <a:lstStyle/>
        <a:p>
          <a:pPr>
            <a:defRPr sz="44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lt1"/>
    </a:solidFill>
    <a:ln w="9525" cap="flat" cmpd="sng" algn="ctr">
      <a:noFill/>
      <a:round/>
    </a:ln>
    <a:effectLst/>
  </c:spPr>
  <c:txPr>
    <a:bodyPr/>
    <a:lstStyle/>
    <a:p>
      <a:pPr>
        <a:defRPr sz="44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3"/>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105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050" b="1">
                <a:solidFill>
                  <a:sysClr val="windowText" lastClr="000000"/>
                </a:solidFill>
              </a:rPr>
              <a:t>Ditribución de la Afiliación al SFS por Región Geográfica </a:t>
            </a:r>
          </a:p>
        </c:rich>
      </c:tx>
      <c:layout>
        <c:manualLayout>
          <c:xMode val="edge"/>
          <c:yMode val="edge"/>
          <c:x val="0.16038471614993086"/>
          <c:y val="4.2688377573015641E-2"/>
        </c:manualLayout>
      </c:layout>
      <c:overlay val="0"/>
      <c:spPr>
        <a:noFill/>
        <a:ln>
          <a:noFill/>
        </a:ln>
        <a:effectLst/>
      </c:spPr>
      <c:txPr>
        <a:bodyPr rot="0" spcFirstLastPara="1" vertOverflow="ellipsis" vert="horz" wrap="square" anchor="ctr" anchorCtr="1"/>
        <a:lstStyle/>
        <a:p>
          <a:pPr>
            <a:defRPr sz="105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29458485918969457"/>
          <c:y val="0.15806343620295599"/>
          <c:w val="0.34966542768671283"/>
          <c:h val="0.67896586316305274"/>
        </c:manualLayout>
      </c:layout>
      <c:pieChart>
        <c:varyColors val="1"/>
        <c:ser>
          <c:idx val="0"/>
          <c:order val="0"/>
          <c:tx>
            <c:strRef>
              <c:f>'5.SFS'!$B$6</c:f>
              <c:strCache>
                <c:ptCount val="1"/>
                <c:pt idx="0">
                  <c:v>Total</c:v>
                </c:pt>
              </c:strCache>
            </c:strRef>
          </c:tx>
          <c:explosion val="10"/>
          <c:dPt>
            <c:idx val="0"/>
            <c:bubble3D val="0"/>
            <c:spPr>
              <a:solidFill>
                <a:schemeClr val="accent1">
                  <a:shade val="53000"/>
                </a:schemeClr>
              </a:solidFill>
              <a:ln w="19050">
                <a:solidFill>
                  <a:schemeClr val="lt1"/>
                </a:solidFill>
              </a:ln>
              <a:effectLst/>
            </c:spPr>
            <c:extLst>
              <c:ext xmlns:c16="http://schemas.microsoft.com/office/drawing/2014/chart" uri="{C3380CC4-5D6E-409C-BE32-E72D297353CC}">
                <c16:uniqueId val="{00000001-60D6-475E-8BEC-366D7D208526}"/>
              </c:ext>
            </c:extLst>
          </c:dPt>
          <c:dPt>
            <c:idx val="1"/>
            <c:bubble3D val="0"/>
            <c:spPr>
              <a:solidFill>
                <a:schemeClr val="accent1">
                  <a:shade val="76000"/>
                </a:schemeClr>
              </a:solidFill>
              <a:ln w="19050">
                <a:solidFill>
                  <a:schemeClr val="lt1"/>
                </a:solidFill>
              </a:ln>
              <a:effectLst/>
            </c:spPr>
            <c:extLst>
              <c:ext xmlns:c16="http://schemas.microsoft.com/office/drawing/2014/chart" uri="{C3380CC4-5D6E-409C-BE32-E72D297353CC}">
                <c16:uniqueId val="{00000003-60D6-475E-8BEC-366D7D208526}"/>
              </c:ext>
            </c:extLst>
          </c:dPt>
          <c:dPt>
            <c:idx val="2"/>
            <c:bubble3D val="0"/>
            <c:spPr>
              <a:solidFill>
                <a:schemeClr val="accent1"/>
              </a:solidFill>
              <a:ln w="19050">
                <a:solidFill>
                  <a:schemeClr val="lt1"/>
                </a:solidFill>
              </a:ln>
              <a:effectLst/>
            </c:spPr>
            <c:extLst>
              <c:ext xmlns:c16="http://schemas.microsoft.com/office/drawing/2014/chart" uri="{C3380CC4-5D6E-409C-BE32-E72D297353CC}">
                <c16:uniqueId val="{00000005-60D6-475E-8BEC-366D7D208526}"/>
              </c:ext>
            </c:extLst>
          </c:dPt>
          <c:dPt>
            <c:idx val="3"/>
            <c:bubble3D val="0"/>
            <c:spPr>
              <a:solidFill>
                <a:schemeClr val="accent1">
                  <a:tint val="77000"/>
                </a:schemeClr>
              </a:solidFill>
              <a:ln w="19050">
                <a:solidFill>
                  <a:schemeClr val="lt1"/>
                </a:solidFill>
              </a:ln>
              <a:effectLst/>
            </c:spPr>
            <c:extLst>
              <c:ext xmlns:c16="http://schemas.microsoft.com/office/drawing/2014/chart" uri="{C3380CC4-5D6E-409C-BE32-E72D297353CC}">
                <c16:uniqueId val="{00000007-60D6-475E-8BEC-366D7D208526}"/>
              </c:ext>
            </c:extLst>
          </c:dPt>
          <c:dPt>
            <c:idx val="4"/>
            <c:bubble3D val="0"/>
            <c:spPr>
              <a:solidFill>
                <a:schemeClr val="accent1">
                  <a:tint val="54000"/>
                </a:schemeClr>
              </a:solidFill>
              <a:ln w="19050">
                <a:solidFill>
                  <a:schemeClr val="lt1"/>
                </a:solidFill>
              </a:ln>
              <a:effectLst/>
            </c:spPr>
            <c:extLst>
              <c:ext xmlns:c16="http://schemas.microsoft.com/office/drawing/2014/chart" uri="{C3380CC4-5D6E-409C-BE32-E72D297353CC}">
                <c16:uniqueId val="{00000009-60D6-475E-8BEC-366D7D208526}"/>
              </c:ext>
            </c:extLst>
          </c:dPt>
          <c:dLbls>
            <c:dLbl>
              <c:idx val="0"/>
              <c:layout>
                <c:manualLayout>
                  <c:x val="-1.8231189851268592E-2"/>
                  <c:y val="-2.6650365190149135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60D6-475E-8BEC-366D7D208526}"/>
                </c:ext>
              </c:extLst>
            </c:dLbl>
            <c:dLbl>
              <c:idx val="1"/>
              <c:layout>
                <c:manualLayout>
                  <c:x val="2.5000000000000001E-2"/>
                  <c:y val="1.8392746248459064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60D6-475E-8BEC-366D7D208526}"/>
                </c:ext>
              </c:extLst>
            </c:dLbl>
            <c:dLbl>
              <c:idx val="2"/>
              <c:layout>
                <c:manualLayout>
                  <c:x val="-3.8888888888888917E-2"/>
                  <c:y val="7.3570984993834906E-3"/>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5-60D6-475E-8BEC-366D7D208526}"/>
                </c:ext>
              </c:extLst>
            </c:dLbl>
            <c:dLbl>
              <c:idx val="3"/>
              <c:layout>
                <c:manualLayout>
                  <c:x val="-3.8888888888888903E-2"/>
                  <c:y val="7.3570984993836259E-3"/>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7-60D6-475E-8BEC-366D7D208526}"/>
                </c:ext>
              </c:extLst>
            </c:dLbl>
            <c:dLbl>
              <c:idx val="4"/>
              <c:layout>
                <c:manualLayout>
                  <c:x val="-1.1111111111111136E-2"/>
                  <c:y val="5.1499689495685362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9-60D6-475E-8BEC-366D7D208526}"/>
                </c:ext>
              </c:extLst>
            </c:dLbl>
            <c:spPr>
              <a:noFill/>
              <a:ln>
                <a:noFill/>
              </a:ln>
              <a:effectLst/>
            </c:spPr>
            <c:txPr>
              <a:bodyPr rot="0" spcFirstLastPara="1" vertOverflow="ellipsis" vert="horz" wrap="square" anchor="ctr" anchorCtr="1"/>
              <a:lstStyle/>
              <a:p>
                <a:pPr>
                  <a:defRPr sz="105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outEnd"/>
            <c:showLegendKey val="1"/>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'5.SFS'!$A$7:$A$11</c:f>
              <c:strCache>
                <c:ptCount val="5"/>
                <c:pt idx="0">
                  <c:v>Distrito Nacional</c:v>
                </c:pt>
                <c:pt idx="1">
                  <c:v>Este</c:v>
                </c:pt>
                <c:pt idx="2">
                  <c:v>Norte</c:v>
                </c:pt>
                <c:pt idx="3">
                  <c:v>Sur</c:v>
                </c:pt>
                <c:pt idx="4">
                  <c:v>Sin especificar</c:v>
                </c:pt>
              </c:strCache>
            </c:strRef>
          </c:cat>
          <c:val>
            <c:numRef>
              <c:f>'5.SFS'!$B$7:$B$11</c:f>
              <c:numCache>
                <c:formatCode>_(* #,##0_);_(* \(#,##0\);_(* "-"??_);_(@_)</c:formatCode>
                <c:ptCount val="5"/>
                <c:pt idx="0">
                  <c:v>4053504</c:v>
                </c:pt>
                <c:pt idx="1">
                  <c:v>666013</c:v>
                </c:pt>
                <c:pt idx="2">
                  <c:v>2343594</c:v>
                </c:pt>
                <c:pt idx="3">
                  <c:v>1262248</c:v>
                </c:pt>
                <c:pt idx="4">
                  <c:v>2240706</c:v>
                </c:pt>
              </c:numCache>
            </c:numRef>
          </c:val>
          <c:extLst>
            <c:ext xmlns:c16="http://schemas.microsoft.com/office/drawing/2014/chart" uri="{C3380CC4-5D6E-409C-BE32-E72D297353CC}">
              <c16:uniqueId val="{0000000A-60D6-475E-8BEC-366D7D208526}"/>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200" b="1" i="0" u="none" strike="noStrike" kern="1200" spc="0" baseline="0">
                <a:solidFill>
                  <a:sysClr val="windowText" lastClr="000000"/>
                </a:solidFill>
                <a:latin typeface="+mn-lt"/>
                <a:ea typeface="+mn-ea"/>
                <a:cs typeface="+mn-cs"/>
              </a:defRPr>
            </a:pPr>
            <a:r>
              <a:rPr lang="en-US" sz="1200" b="1">
                <a:solidFill>
                  <a:sysClr val="windowText" lastClr="000000"/>
                </a:solidFill>
              </a:rPr>
              <a:t>Ditribución de la Afiliación al SFS por Región de Salud</a:t>
            </a:r>
          </a:p>
        </c:rich>
      </c:tx>
      <c:layout>
        <c:manualLayout>
          <c:xMode val="edge"/>
          <c:yMode val="edge"/>
          <c:x val="0.2657216047232499"/>
          <c:y val="3.8151927148202681E-2"/>
        </c:manualLayout>
      </c:layout>
      <c:overlay val="0"/>
      <c:spPr>
        <a:noFill/>
        <a:ln>
          <a:noFill/>
        </a:ln>
        <a:effectLst/>
      </c:spPr>
      <c:txPr>
        <a:bodyPr rot="0" spcFirstLastPara="1" vertOverflow="ellipsis" vert="horz" wrap="square" anchor="ctr" anchorCtr="1"/>
        <a:lstStyle/>
        <a:p>
          <a:pPr>
            <a:defRPr sz="1200" b="1" i="0" u="none" strike="noStrike" kern="1200" spc="0" baseline="0">
              <a:solidFill>
                <a:sysClr val="windowText" lastClr="000000"/>
              </a:solidFill>
              <a:latin typeface="+mn-lt"/>
              <a:ea typeface="+mn-ea"/>
              <a:cs typeface="+mn-cs"/>
            </a:defRPr>
          </a:pPr>
          <a:endParaRPr lang="es-DO"/>
        </a:p>
      </c:txPr>
    </c:title>
    <c:autoTitleDeleted val="0"/>
    <c:plotArea>
      <c:layout>
        <c:manualLayout>
          <c:layoutTarget val="inner"/>
          <c:xMode val="edge"/>
          <c:yMode val="edge"/>
          <c:x val="0.30999673496315894"/>
          <c:y val="0.20130737824438613"/>
          <c:w val="0.39125120607372094"/>
          <c:h val="0.57626305045202686"/>
        </c:manualLayout>
      </c:layout>
      <c:pieChart>
        <c:varyColors val="1"/>
        <c:ser>
          <c:idx val="0"/>
          <c:order val="0"/>
          <c:tx>
            <c:strRef>
              <c:f>'5.SFS'!$B$25</c:f>
              <c:strCache>
                <c:ptCount val="1"/>
                <c:pt idx="0">
                  <c:v>Total</c:v>
                </c:pt>
              </c:strCache>
            </c:strRef>
          </c:tx>
          <c:explosion val="3"/>
          <c:dPt>
            <c:idx val="0"/>
            <c:bubble3D val="0"/>
            <c:spPr>
              <a:solidFill>
                <a:schemeClr val="accent1"/>
              </a:solidFill>
              <a:ln w="19050">
                <a:solidFill>
                  <a:schemeClr val="lt1"/>
                </a:solidFill>
              </a:ln>
              <a:effectLst/>
            </c:spPr>
            <c:extLst>
              <c:ext xmlns:c16="http://schemas.microsoft.com/office/drawing/2014/chart" uri="{C3380CC4-5D6E-409C-BE32-E72D297353CC}">
                <c16:uniqueId val="{00000001-855A-4919-A624-1BF3E99BFB34}"/>
              </c:ext>
            </c:extLst>
          </c:dPt>
          <c:dPt>
            <c:idx val="1"/>
            <c:bubble3D val="0"/>
            <c:spPr>
              <a:solidFill>
                <a:schemeClr val="accent3"/>
              </a:solidFill>
              <a:ln w="19050">
                <a:solidFill>
                  <a:schemeClr val="lt1"/>
                </a:solidFill>
              </a:ln>
              <a:effectLst/>
            </c:spPr>
            <c:extLst>
              <c:ext xmlns:c16="http://schemas.microsoft.com/office/drawing/2014/chart" uri="{C3380CC4-5D6E-409C-BE32-E72D297353CC}">
                <c16:uniqueId val="{00000003-855A-4919-A624-1BF3E99BFB34}"/>
              </c:ext>
            </c:extLst>
          </c:dPt>
          <c:dPt>
            <c:idx val="2"/>
            <c:bubble3D val="0"/>
            <c:spPr>
              <a:solidFill>
                <a:schemeClr val="accent5"/>
              </a:solidFill>
              <a:ln w="19050">
                <a:solidFill>
                  <a:schemeClr val="lt1"/>
                </a:solidFill>
              </a:ln>
              <a:effectLst/>
            </c:spPr>
            <c:extLst>
              <c:ext xmlns:c16="http://schemas.microsoft.com/office/drawing/2014/chart" uri="{C3380CC4-5D6E-409C-BE32-E72D297353CC}">
                <c16:uniqueId val="{00000005-855A-4919-A624-1BF3E99BFB34}"/>
              </c:ext>
            </c:extLst>
          </c:dPt>
          <c:dPt>
            <c:idx val="3"/>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7-855A-4919-A624-1BF3E99BFB34}"/>
              </c:ext>
            </c:extLst>
          </c:dPt>
          <c:dPt>
            <c:idx val="4"/>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9-855A-4919-A624-1BF3E99BFB34}"/>
              </c:ext>
            </c:extLst>
          </c:dPt>
          <c:dPt>
            <c:idx val="5"/>
            <c:bubble3D val="0"/>
            <c:spPr>
              <a:solidFill>
                <a:schemeClr val="accent5">
                  <a:lumMod val="60000"/>
                </a:schemeClr>
              </a:solidFill>
              <a:ln w="19050">
                <a:solidFill>
                  <a:schemeClr val="lt1"/>
                </a:solidFill>
              </a:ln>
              <a:effectLst/>
            </c:spPr>
            <c:extLst>
              <c:ext xmlns:c16="http://schemas.microsoft.com/office/drawing/2014/chart" uri="{C3380CC4-5D6E-409C-BE32-E72D297353CC}">
                <c16:uniqueId val="{0000000B-855A-4919-A624-1BF3E99BFB34}"/>
              </c:ext>
            </c:extLst>
          </c:dPt>
          <c:dPt>
            <c:idx val="6"/>
            <c:bubble3D val="0"/>
            <c:spPr>
              <a:solidFill>
                <a:schemeClr val="accent1">
                  <a:lumMod val="80000"/>
                  <a:lumOff val="20000"/>
                </a:schemeClr>
              </a:solidFill>
              <a:ln w="19050">
                <a:solidFill>
                  <a:schemeClr val="lt1"/>
                </a:solidFill>
              </a:ln>
              <a:effectLst/>
            </c:spPr>
            <c:extLst>
              <c:ext xmlns:c16="http://schemas.microsoft.com/office/drawing/2014/chart" uri="{C3380CC4-5D6E-409C-BE32-E72D297353CC}">
                <c16:uniqueId val="{0000000D-855A-4919-A624-1BF3E99BFB34}"/>
              </c:ext>
            </c:extLst>
          </c:dPt>
          <c:dPt>
            <c:idx val="7"/>
            <c:bubble3D val="0"/>
            <c:spPr>
              <a:solidFill>
                <a:schemeClr val="accent3">
                  <a:lumMod val="80000"/>
                  <a:lumOff val="20000"/>
                </a:schemeClr>
              </a:solidFill>
              <a:ln w="19050">
                <a:solidFill>
                  <a:schemeClr val="lt1"/>
                </a:solidFill>
              </a:ln>
              <a:effectLst/>
            </c:spPr>
            <c:extLst>
              <c:ext xmlns:c16="http://schemas.microsoft.com/office/drawing/2014/chart" uri="{C3380CC4-5D6E-409C-BE32-E72D297353CC}">
                <c16:uniqueId val="{0000000F-855A-4919-A624-1BF3E99BFB34}"/>
              </c:ext>
            </c:extLst>
          </c:dPt>
          <c:dPt>
            <c:idx val="8"/>
            <c:bubble3D val="0"/>
            <c:spPr>
              <a:solidFill>
                <a:schemeClr val="accent5">
                  <a:lumMod val="80000"/>
                  <a:lumOff val="20000"/>
                </a:schemeClr>
              </a:solidFill>
              <a:ln w="19050">
                <a:solidFill>
                  <a:schemeClr val="lt1"/>
                </a:solidFill>
              </a:ln>
              <a:effectLst/>
            </c:spPr>
            <c:extLst>
              <c:ext xmlns:c16="http://schemas.microsoft.com/office/drawing/2014/chart" uri="{C3380CC4-5D6E-409C-BE32-E72D297353CC}">
                <c16:uniqueId val="{00000011-855A-4919-A624-1BF3E99BFB34}"/>
              </c:ext>
            </c:extLst>
          </c:dPt>
          <c:dPt>
            <c:idx val="9"/>
            <c:bubble3D val="0"/>
            <c:spPr>
              <a:solidFill>
                <a:schemeClr val="accent1">
                  <a:lumMod val="80000"/>
                </a:schemeClr>
              </a:solidFill>
              <a:ln w="19050">
                <a:solidFill>
                  <a:schemeClr val="lt1"/>
                </a:solidFill>
              </a:ln>
              <a:effectLst/>
            </c:spPr>
            <c:extLst>
              <c:ext xmlns:c16="http://schemas.microsoft.com/office/drawing/2014/chart" uri="{C3380CC4-5D6E-409C-BE32-E72D297353CC}">
                <c16:uniqueId val="{00000013-855A-4919-A624-1BF3E99BFB34}"/>
              </c:ext>
            </c:extLst>
          </c:dPt>
          <c:dLbls>
            <c:dLbl>
              <c:idx val="0"/>
              <c:layout>
                <c:manualLayout>
                  <c:x val="-8.8151568353857332E-4"/>
                  <c:y val="1.4532513197936735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855A-4919-A624-1BF3E99BFB34}"/>
                </c:ext>
              </c:extLst>
            </c:dLbl>
            <c:dLbl>
              <c:idx val="1"/>
              <c:layout>
                <c:manualLayout>
                  <c:x val="4.8237974142712088E-2"/>
                  <c:y val="-1.7190508335156049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855A-4919-A624-1BF3E99BFB34}"/>
                </c:ext>
              </c:extLst>
            </c:dLbl>
            <c:dLbl>
              <c:idx val="2"/>
              <c:layout>
                <c:manualLayout>
                  <c:x val="4.5322147954299896E-2"/>
                  <c:y val="6.9196138622867151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5-855A-4919-A624-1BF3E99BFB34}"/>
                </c:ext>
              </c:extLst>
            </c:dLbl>
            <c:dLbl>
              <c:idx val="3"/>
              <c:layout>
                <c:manualLayout>
                  <c:x val="6.0713889562184389E-2"/>
                  <c:y val="9.8016531288891137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7-855A-4919-A624-1BF3E99BFB34}"/>
                </c:ext>
              </c:extLst>
            </c:dLbl>
            <c:dLbl>
              <c:idx val="4"/>
              <c:layout>
                <c:manualLayout>
                  <c:x val="-5.101227132486761E-2"/>
                  <c:y val="6.5833723987526099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9-855A-4919-A624-1BF3E99BFB34}"/>
                </c:ext>
              </c:extLst>
            </c:dLbl>
            <c:dLbl>
              <c:idx val="5"/>
              <c:layout>
                <c:manualLayout>
                  <c:x val="-5.3930343961625049E-2"/>
                  <c:y val="4.0995084253066432E-3"/>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B-855A-4919-A624-1BF3E99BFB34}"/>
                </c:ext>
              </c:extLst>
            </c:dLbl>
            <c:dLbl>
              <c:idx val="6"/>
              <c:layout>
                <c:manualLayout>
                  <c:x val="-6.959400990337003E-2"/>
                  <c:y val="-1.9447332970954554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D-855A-4919-A624-1BF3E99BFB34}"/>
                </c:ext>
              </c:extLst>
            </c:dLbl>
            <c:dLbl>
              <c:idx val="7"/>
              <c:layout>
                <c:manualLayout>
                  <c:x val="-5.813534469904072E-2"/>
                  <c:y val="-5.9010824096613332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F-855A-4919-A624-1BF3E99BFB34}"/>
                </c:ext>
              </c:extLst>
            </c:dLbl>
            <c:dLbl>
              <c:idx val="8"/>
              <c:layout>
                <c:manualLayout>
                  <c:x val="-2.1963579000031801E-2"/>
                  <c:y val="-0.1249113747548035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11-855A-4919-A624-1BF3E99BFB34}"/>
                </c:ext>
              </c:extLst>
            </c:dLbl>
            <c:dLbl>
              <c:idx val="9"/>
              <c:layout>
                <c:manualLayout>
                  <c:x val="-1.5942030166411516E-2"/>
                  <c:y val="3.8965566138066316E-4"/>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13-855A-4919-A624-1BF3E99BFB34}"/>
                </c:ext>
              </c:extLst>
            </c:dLbl>
            <c:spPr>
              <a:noFill/>
              <a:ln>
                <a:noFill/>
              </a:ln>
              <a:effectLst/>
            </c:spPr>
            <c:txPr>
              <a:bodyPr rot="0" spcFirstLastPara="1" vertOverflow="ellipsis" vert="horz" wrap="square" anchor="ctr" anchorCtr="1"/>
              <a:lstStyle/>
              <a:p>
                <a:pPr>
                  <a:defRPr sz="105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bestFit"/>
            <c:showLegendKey val="1"/>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'5.SFS'!$A$26:$A$35</c:f>
              <c:strCache>
                <c:ptCount val="10"/>
                <c:pt idx="0">
                  <c:v>Santo Domingo</c:v>
                </c:pt>
                <c:pt idx="1">
                  <c:v>Este</c:v>
                </c:pt>
                <c:pt idx="2">
                  <c:v>Norcentral</c:v>
                </c:pt>
                <c:pt idx="3">
                  <c:v>Nordeste</c:v>
                </c:pt>
                <c:pt idx="4">
                  <c:v>Cibao Occidental</c:v>
                </c:pt>
                <c:pt idx="5">
                  <c:v>Cibao Central</c:v>
                </c:pt>
                <c:pt idx="6">
                  <c:v>Valdesia</c:v>
                </c:pt>
                <c:pt idx="7">
                  <c:v>Enriquillo</c:v>
                </c:pt>
                <c:pt idx="8">
                  <c:v>El Valle</c:v>
                </c:pt>
                <c:pt idx="9">
                  <c:v>Sin especificar</c:v>
                </c:pt>
              </c:strCache>
            </c:strRef>
          </c:cat>
          <c:val>
            <c:numRef>
              <c:f>'5.SFS'!$B$26:$B$35</c:f>
              <c:numCache>
                <c:formatCode>_(* #,##0_);_(* \(#,##0\);_(* "-"??_);_(@_)</c:formatCode>
                <c:ptCount val="10"/>
                <c:pt idx="0">
                  <c:v>4053504</c:v>
                </c:pt>
                <c:pt idx="1">
                  <c:v>666013</c:v>
                </c:pt>
                <c:pt idx="2">
                  <c:v>1093242</c:v>
                </c:pt>
                <c:pt idx="3">
                  <c:v>474773</c:v>
                </c:pt>
                <c:pt idx="4">
                  <c:v>265773</c:v>
                </c:pt>
                <c:pt idx="5">
                  <c:v>509806</c:v>
                </c:pt>
                <c:pt idx="6">
                  <c:v>537074</c:v>
                </c:pt>
                <c:pt idx="7">
                  <c:v>307729</c:v>
                </c:pt>
                <c:pt idx="8">
                  <c:v>417445</c:v>
                </c:pt>
                <c:pt idx="9">
                  <c:v>2240706</c:v>
                </c:pt>
              </c:numCache>
            </c:numRef>
          </c:val>
          <c:extLst>
            <c:ext xmlns:c16="http://schemas.microsoft.com/office/drawing/2014/chart" uri="{C3380CC4-5D6E-409C-BE32-E72D297353CC}">
              <c16:uniqueId val="{00000014-855A-4919-A624-1BF3E99BFB34}"/>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solidFill>
            <a:sysClr val="windowText" lastClr="000000"/>
          </a:solidFill>
        </a:defRPr>
      </a:pPr>
      <a:endParaRPr lang="es-DO"/>
    </a:p>
  </c:txPr>
  <c:printSettings>
    <c:headerFooter/>
    <c:pageMargins b="0.75" l="0.7" r="0.7" t="0.75" header="0.3" footer="0.3"/>
    <c:pageSetup/>
  </c:printSettings>
  <c:userShapes r:id="rId3"/>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600" b="1"/>
              <a:t>Población Afiliada en el Seguro Familiar de Salud y en Planes  Especiales de Salud para Pensionados y Jubilados por Provincia</a:t>
            </a:r>
          </a:p>
        </c:rich>
      </c:tx>
      <c:layout>
        <c:manualLayout>
          <c:xMode val="edge"/>
          <c:yMode val="edge"/>
          <c:x val="0.12326344486497522"/>
          <c:y val="1.8120065912794327E-2"/>
        </c:manualLayout>
      </c:layout>
      <c:overlay val="0"/>
      <c:spPr>
        <a:noFill/>
        <a:ln>
          <a:noFill/>
        </a:ln>
        <a:effectLst/>
      </c:spPr>
      <c:txPr>
        <a:bodyPr rot="0" spcFirstLastPara="1" vertOverflow="ellipsis" vert="horz" wrap="square" anchor="ctr" anchorCtr="1"/>
        <a:lstStyle/>
        <a:p>
          <a:pPr>
            <a:defRPr sz="16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29776726626574423"/>
          <c:y val="0.11458317712718434"/>
          <c:w val="0.63724044905322175"/>
          <c:h val="0.82143539475845617"/>
        </c:manualLayout>
      </c:layout>
      <c:barChart>
        <c:barDir val="bar"/>
        <c:grouping val="clustered"/>
        <c:varyColors val="0"/>
        <c:ser>
          <c:idx val="0"/>
          <c:order val="0"/>
          <c:tx>
            <c:strRef>
              <c:f>'6. SFS'!$D$12</c:f>
              <c:strCache>
                <c:ptCount val="1"/>
                <c:pt idx="0">
                  <c:v>2025</c:v>
                </c:pt>
              </c:strCache>
            </c:strRef>
          </c:tx>
          <c:spPr>
            <a:solidFill>
              <a:schemeClr val="accent1"/>
            </a:solidFill>
            <a:ln>
              <a:noFill/>
            </a:ln>
            <a:effectLst/>
          </c:spPr>
          <c:invertIfNegative val="0"/>
          <c:dPt>
            <c:idx val="1"/>
            <c:invertIfNegative val="0"/>
            <c:bubble3D val="0"/>
            <c:spPr>
              <a:solidFill>
                <a:srgbClr val="FF0000"/>
              </a:solidFill>
              <a:ln>
                <a:noFill/>
              </a:ln>
              <a:effectLst/>
            </c:spPr>
            <c:extLst>
              <c:ext xmlns:c16="http://schemas.microsoft.com/office/drawing/2014/chart" uri="{C3380CC4-5D6E-409C-BE32-E72D297353CC}">
                <c16:uniqueId val="{00000001-DDFD-4938-964C-45FD06B25535}"/>
              </c:ext>
            </c:extLst>
          </c:dPt>
          <c:dLbls>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'6. SFS'!$C$13:$C$44</c:f>
              <c:strCache>
                <c:ptCount val="32"/>
                <c:pt idx="0">
                  <c:v>Distrito Nacional</c:v>
                </c:pt>
                <c:pt idx="1">
                  <c:v>No Especificada</c:v>
                </c:pt>
                <c:pt idx="2">
                  <c:v>Santo Domingo</c:v>
                </c:pt>
                <c:pt idx="3">
                  <c:v>Santiago</c:v>
                </c:pt>
                <c:pt idx="4">
                  <c:v>San jose de Ocoa</c:v>
                </c:pt>
                <c:pt idx="5">
                  <c:v>La vega</c:v>
                </c:pt>
                <c:pt idx="6">
                  <c:v>Duarte</c:v>
                </c:pt>
                <c:pt idx="7">
                  <c:v>Puerto Plata</c:v>
                </c:pt>
                <c:pt idx="8">
                  <c:v>Elias Piña</c:v>
                </c:pt>
                <c:pt idx="9">
                  <c:v>San Pedro de Macorís</c:v>
                </c:pt>
                <c:pt idx="10">
                  <c:v>La Romana</c:v>
                </c:pt>
                <c:pt idx="11">
                  <c:v>Azua</c:v>
                </c:pt>
                <c:pt idx="12">
                  <c:v>La Altagracia</c:v>
                </c:pt>
                <c:pt idx="13">
                  <c:v>Espaillat</c:v>
                </c:pt>
                <c:pt idx="14">
                  <c:v>Monte Plata</c:v>
                </c:pt>
                <c:pt idx="15">
                  <c:v>Barahona</c:v>
                </c:pt>
                <c:pt idx="16">
                  <c:v>Sanchez Ramirez</c:v>
                </c:pt>
                <c:pt idx="17">
                  <c:v>Peravia</c:v>
                </c:pt>
                <c:pt idx="18">
                  <c:v>Monseñor Nouel</c:v>
                </c:pt>
                <c:pt idx="19">
                  <c:v>Valverde</c:v>
                </c:pt>
                <c:pt idx="20">
                  <c:v>Maria Trinidad Sanchez</c:v>
                </c:pt>
                <c:pt idx="21">
                  <c:v>Independencia</c:v>
                </c:pt>
                <c:pt idx="22">
                  <c:v>Hermanas Mirabal</c:v>
                </c:pt>
                <c:pt idx="23">
                  <c:v>Bahoruco</c:v>
                </c:pt>
                <c:pt idx="24">
                  <c:v>Montecristi</c:v>
                </c:pt>
                <c:pt idx="25">
                  <c:v>Samana</c:v>
                </c:pt>
                <c:pt idx="26">
                  <c:v>Hato Mayor del Rey</c:v>
                </c:pt>
                <c:pt idx="27">
                  <c:v>El Seybo</c:v>
                </c:pt>
                <c:pt idx="28">
                  <c:v>San Cristóbal</c:v>
                </c:pt>
                <c:pt idx="29">
                  <c:v>Santiago Rodriguez</c:v>
                </c:pt>
                <c:pt idx="30">
                  <c:v>Dajabon</c:v>
                </c:pt>
                <c:pt idx="31">
                  <c:v>San Juan de la Maguana</c:v>
                </c:pt>
              </c:strCache>
            </c:strRef>
          </c:cat>
          <c:val>
            <c:numRef>
              <c:f>'6. SFS'!$D$13:$D$44</c:f>
              <c:numCache>
                <c:formatCode>_(* #,##0_);_(* \(#,##0\);_(* "-"_);_(@_)</c:formatCode>
                <c:ptCount val="32"/>
                <c:pt idx="0">
                  <c:v>2860691</c:v>
                </c:pt>
                <c:pt idx="1">
                  <c:v>2240706</c:v>
                </c:pt>
                <c:pt idx="2">
                  <c:v>1039859</c:v>
                </c:pt>
                <c:pt idx="3">
                  <c:v>728992</c:v>
                </c:pt>
                <c:pt idx="4">
                  <c:v>50871</c:v>
                </c:pt>
                <c:pt idx="5">
                  <c:v>281088</c:v>
                </c:pt>
                <c:pt idx="6">
                  <c:v>239708</c:v>
                </c:pt>
                <c:pt idx="7">
                  <c:v>208133</c:v>
                </c:pt>
                <c:pt idx="8">
                  <c:v>46603</c:v>
                </c:pt>
                <c:pt idx="9">
                  <c:v>204339</c:v>
                </c:pt>
                <c:pt idx="10">
                  <c:v>182525</c:v>
                </c:pt>
                <c:pt idx="11">
                  <c:v>164027</c:v>
                </c:pt>
                <c:pt idx="12">
                  <c:v>160656</c:v>
                </c:pt>
                <c:pt idx="13">
                  <c:v>156117</c:v>
                </c:pt>
                <c:pt idx="14">
                  <c:v>152954</c:v>
                </c:pt>
                <c:pt idx="15">
                  <c:v>144946</c:v>
                </c:pt>
                <c:pt idx="16">
                  <c:v>112228</c:v>
                </c:pt>
                <c:pt idx="17">
                  <c:v>112438</c:v>
                </c:pt>
                <c:pt idx="18">
                  <c:v>116490</c:v>
                </c:pt>
                <c:pt idx="19">
                  <c:v>103798</c:v>
                </c:pt>
                <c:pt idx="20">
                  <c:v>98351</c:v>
                </c:pt>
                <c:pt idx="21">
                  <c:v>78499</c:v>
                </c:pt>
                <c:pt idx="22">
                  <c:v>73614</c:v>
                </c:pt>
                <c:pt idx="23">
                  <c:v>69421</c:v>
                </c:pt>
                <c:pt idx="24">
                  <c:v>66396</c:v>
                </c:pt>
                <c:pt idx="25">
                  <c:v>63100</c:v>
                </c:pt>
                <c:pt idx="26">
                  <c:v>61842</c:v>
                </c:pt>
                <c:pt idx="27">
                  <c:v>56651</c:v>
                </c:pt>
                <c:pt idx="28">
                  <c:v>373765</c:v>
                </c:pt>
                <c:pt idx="29">
                  <c:v>48235</c:v>
                </c:pt>
                <c:pt idx="30">
                  <c:v>47344</c:v>
                </c:pt>
                <c:pt idx="31">
                  <c:v>206815</c:v>
                </c:pt>
              </c:numCache>
            </c:numRef>
          </c:val>
          <c:extLst>
            <c:ext xmlns:c16="http://schemas.microsoft.com/office/drawing/2014/chart" uri="{C3380CC4-5D6E-409C-BE32-E72D297353CC}">
              <c16:uniqueId val="{00000002-7C41-44C8-8270-25EE48A4E8FA}"/>
            </c:ext>
          </c:extLst>
        </c:ser>
        <c:dLbls>
          <c:showLegendKey val="0"/>
          <c:showVal val="0"/>
          <c:showCatName val="0"/>
          <c:showSerName val="0"/>
          <c:showPercent val="0"/>
          <c:showBubbleSize val="0"/>
        </c:dLbls>
        <c:gapWidth val="52"/>
        <c:axId val="732888592"/>
        <c:axId val="732889008"/>
      </c:barChart>
      <c:catAx>
        <c:axId val="73288859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732889008"/>
        <c:crosses val="autoZero"/>
        <c:auto val="1"/>
        <c:lblAlgn val="ctr"/>
        <c:lblOffset val="100"/>
        <c:noMultiLvlLbl val="0"/>
      </c:catAx>
      <c:valAx>
        <c:axId val="732889008"/>
        <c:scaling>
          <c:orientation val="minMax"/>
        </c:scaling>
        <c:delete val="1"/>
        <c:axPos val="b"/>
        <c:numFmt formatCode="_(* #,##0_);_(* \(#,##0\);_(* &quot;-&quot;_);_(@_)" sourceLinked="1"/>
        <c:majorTickMark val="none"/>
        <c:minorTickMark val="none"/>
        <c:tickLblPos val="nextTo"/>
        <c:crossAx val="732888592"/>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4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3200" b="1"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s-DO" sz="3200"/>
              <a:t>Afiliación  Anual  por Tipo al  SFS del  RC</a:t>
            </a:r>
          </a:p>
        </c:rich>
      </c:tx>
      <c:layout>
        <c:manualLayout>
          <c:xMode val="edge"/>
          <c:yMode val="edge"/>
          <c:x val="0.3892829137098604"/>
          <c:y val="9.4186897768187682E-3"/>
        </c:manualLayout>
      </c:layout>
      <c:overlay val="0"/>
      <c:spPr>
        <a:noFill/>
        <a:ln>
          <a:noFill/>
        </a:ln>
        <a:effectLst/>
      </c:spPr>
      <c:txPr>
        <a:bodyPr rot="0" spcFirstLastPara="1" vertOverflow="ellipsis" vert="horz" wrap="square" anchor="ctr" anchorCtr="1"/>
        <a:lstStyle/>
        <a:p>
          <a:pPr>
            <a:defRPr sz="32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1.4753569483448029E-2"/>
          <c:y val="0.15473512961296554"/>
          <c:w val="0.97205634943780173"/>
          <c:h val="0.65363152557814586"/>
        </c:manualLayout>
      </c:layout>
      <c:lineChart>
        <c:grouping val="stacked"/>
        <c:varyColors val="0"/>
        <c:ser>
          <c:idx val="1"/>
          <c:order val="0"/>
          <c:tx>
            <c:strRef>
              <c:f>'2. SFS-RC'!$C$5</c:f>
              <c:strCache>
                <c:ptCount val="1"/>
                <c:pt idx="0">
                  <c:v>Dependientes  Totales RC</c:v>
                </c:pt>
              </c:strCache>
            </c:strRef>
          </c:tx>
          <c:spPr>
            <a:ln w="66675" cap="rnd" cmpd="sng" algn="ctr">
              <a:solidFill>
                <a:schemeClr val="accent3">
                  <a:shade val="95000"/>
                  <a:satMod val="105000"/>
                </a:schemeClr>
              </a:solidFill>
              <a:prstDash val="solid"/>
              <a:round/>
            </a:ln>
            <a:effectLst/>
          </c:spPr>
          <c:marker>
            <c:symbol val="circle"/>
            <c:size val="25"/>
            <c:spPr>
              <a:solidFill>
                <a:schemeClr val="bg1"/>
              </a:solidFill>
              <a:ln w="9525" cap="flat" cmpd="sng" algn="ctr">
                <a:solidFill>
                  <a:schemeClr val="accent3">
                    <a:shade val="95000"/>
                    <a:satMod val="105000"/>
                  </a:schemeClr>
                </a:solidFill>
                <a:prstDash val="solid"/>
                <a:round/>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marker>
          <c:dLbls>
            <c:dLbl>
              <c:idx val="0"/>
              <c:layout>
                <c:manualLayout>
                  <c:x val="-3.3107436580228779E-2"/>
                  <c:y val="1.001464382876482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C6B-4FFD-A419-C5C5A890FFC7}"/>
                </c:ext>
              </c:extLst>
            </c:dLbl>
            <c:spPr>
              <a:noFill/>
              <a:ln>
                <a:noFill/>
              </a:ln>
              <a:effectLst/>
            </c:spPr>
            <c:txPr>
              <a:bodyPr rot="-5400000" spcFirstLastPara="1" vertOverflow="ellipsis" wrap="square" lIns="38100" tIns="19050" rIns="38100" bIns="19050" anchor="ctr" anchorCtr="1">
                <a:spAutoFit/>
              </a:bodyPr>
              <a:lstStyle/>
              <a:p>
                <a:pPr>
                  <a:defRPr sz="2800" b="0" i="0" u="none" strike="noStrike" kern="1200" baseline="0">
                    <a:solidFill>
                      <a:sysClr val="windowText" lastClr="000000"/>
                    </a:solidFill>
                    <a:latin typeface="+mn-lt"/>
                    <a:ea typeface="+mn-ea"/>
                    <a:cs typeface="Arial" panose="020B0604020202020204" pitchFamily="34" charset="0"/>
                  </a:defRPr>
                </a:pPr>
                <a:endParaRPr lang="es-DO"/>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'2. SFS-RC'!$A$6:$A$24</c:f>
              <c:strCache>
                <c:ptCount val="19"/>
                <c:pt idx="0">
                  <c:v>Dic.2008</c:v>
                </c:pt>
                <c:pt idx="1">
                  <c:v>Dic.2009</c:v>
                </c:pt>
                <c:pt idx="2">
                  <c:v>Dic.2010</c:v>
                </c:pt>
                <c:pt idx="3">
                  <c:v>Dic.2011</c:v>
                </c:pt>
                <c:pt idx="4">
                  <c:v>Dic.2012</c:v>
                </c:pt>
                <c:pt idx="5">
                  <c:v>Dic.2013</c:v>
                </c:pt>
                <c:pt idx="6">
                  <c:v>Dic.2014</c:v>
                </c:pt>
                <c:pt idx="7">
                  <c:v>Dic.2015</c:v>
                </c:pt>
                <c:pt idx="8">
                  <c:v>Dic.2016</c:v>
                </c:pt>
                <c:pt idx="9">
                  <c:v>Dic.2017</c:v>
                </c:pt>
                <c:pt idx="10">
                  <c:v>Dic.2018</c:v>
                </c:pt>
                <c:pt idx="11">
                  <c:v>Dic.2019</c:v>
                </c:pt>
                <c:pt idx="12">
                  <c:v>Dic. 2020</c:v>
                </c:pt>
                <c:pt idx="13">
                  <c:v>Dic.2021</c:v>
                </c:pt>
                <c:pt idx="14">
                  <c:v>Dic.2022</c:v>
                </c:pt>
                <c:pt idx="15">
                  <c:v>Dic.2023</c:v>
                </c:pt>
                <c:pt idx="16">
                  <c:v>Dic. 2024</c:v>
                </c:pt>
                <c:pt idx="17">
                  <c:v>Dic. 2025</c:v>
                </c:pt>
                <c:pt idx="18">
                  <c:v>Ene. 2026</c:v>
                </c:pt>
              </c:strCache>
            </c:strRef>
          </c:cat>
          <c:val>
            <c:numRef>
              <c:f>'2. SFS-RC'!$C$6:$C$24</c:f>
              <c:numCache>
                <c:formatCode>#,##0</c:formatCode>
                <c:ptCount val="19"/>
                <c:pt idx="0">
                  <c:v>726113</c:v>
                </c:pt>
                <c:pt idx="1">
                  <c:v>1008697</c:v>
                </c:pt>
                <c:pt idx="2">
                  <c:v>1211222</c:v>
                </c:pt>
                <c:pt idx="3">
                  <c:v>1329078</c:v>
                </c:pt>
                <c:pt idx="4">
                  <c:v>1445581</c:v>
                </c:pt>
                <c:pt idx="5">
                  <c:v>1561485</c:v>
                </c:pt>
                <c:pt idx="6">
                  <c:v>1718613</c:v>
                </c:pt>
                <c:pt idx="7">
                  <c:v>1826204</c:v>
                </c:pt>
                <c:pt idx="8">
                  <c:v>1971618</c:v>
                </c:pt>
                <c:pt idx="9">
                  <c:v>2136515</c:v>
                </c:pt>
                <c:pt idx="10">
                  <c:v>2294628</c:v>
                </c:pt>
                <c:pt idx="11">
                  <c:v>2337255</c:v>
                </c:pt>
                <c:pt idx="12">
                  <c:v>2366912</c:v>
                </c:pt>
                <c:pt idx="13">
                  <c:v>2357096</c:v>
                </c:pt>
                <c:pt idx="14">
                  <c:v>2488113</c:v>
                </c:pt>
                <c:pt idx="15">
                  <c:v>2479277</c:v>
                </c:pt>
                <c:pt idx="16">
                  <c:v>2544154</c:v>
                </c:pt>
                <c:pt idx="17">
                  <c:v>2590861</c:v>
                </c:pt>
                <c:pt idx="18">
                  <c:v>2579399</c:v>
                </c:pt>
              </c:numCache>
            </c:numRef>
          </c:val>
          <c:smooth val="0"/>
          <c:extLst>
            <c:ext xmlns:c16="http://schemas.microsoft.com/office/drawing/2014/chart" uri="{C3380CC4-5D6E-409C-BE32-E72D297353CC}">
              <c16:uniqueId val="{00000005-36DF-4FE9-B148-CBD52F78CE64}"/>
            </c:ext>
          </c:extLst>
        </c:ser>
        <c:ser>
          <c:idx val="0"/>
          <c:order val="1"/>
          <c:tx>
            <c:strRef>
              <c:f>'2. SFS-RC'!$B$5</c:f>
              <c:strCache>
                <c:ptCount val="1"/>
                <c:pt idx="0">
                  <c:v>Afiliados Titulares RC</c:v>
                </c:pt>
              </c:strCache>
            </c:strRef>
          </c:tx>
          <c:spPr>
            <a:ln w="66675" cap="rnd" cmpd="sng" algn="ctr">
              <a:solidFill>
                <a:schemeClr val="accent1">
                  <a:shade val="95000"/>
                  <a:satMod val="105000"/>
                </a:schemeClr>
              </a:solidFill>
              <a:prstDash val="solid"/>
              <a:round/>
            </a:ln>
            <a:effectLst/>
          </c:spPr>
          <c:marker>
            <c:symbol val="circle"/>
            <c:size val="24"/>
            <c:spPr>
              <a:solidFill>
                <a:schemeClr val="bg1"/>
              </a:solidFill>
              <a:ln w="9525" cap="flat" cmpd="sng" algn="ctr">
                <a:solidFill>
                  <a:schemeClr val="accent1">
                    <a:shade val="95000"/>
                    <a:satMod val="105000"/>
                  </a:schemeClr>
                </a:solidFill>
                <a:prstDash val="solid"/>
                <a:round/>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marker>
          <c:dLbls>
            <c:spPr>
              <a:noFill/>
              <a:ln>
                <a:noFill/>
              </a:ln>
              <a:effectLst/>
            </c:spPr>
            <c:txPr>
              <a:bodyPr rot="-5400000" spcFirstLastPara="1" vertOverflow="ellipsis" wrap="square" lIns="38100" tIns="19050" rIns="38100" bIns="19050" anchor="ctr" anchorCtr="1">
                <a:spAutoFit/>
              </a:bodyPr>
              <a:lstStyle/>
              <a:p>
                <a:pPr>
                  <a:defRPr sz="2800" b="0" i="0" u="none" strike="noStrike" kern="1200" baseline="0">
                    <a:solidFill>
                      <a:sysClr val="windowText" lastClr="000000"/>
                    </a:solidFill>
                    <a:latin typeface="+mn-lt"/>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'2. SFS-RC'!$A$6:$A$24</c:f>
              <c:strCache>
                <c:ptCount val="19"/>
                <c:pt idx="0">
                  <c:v>Dic.2008</c:v>
                </c:pt>
                <c:pt idx="1">
                  <c:v>Dic.2009</c:v>
                </c:pt>
                <c:pt idx="2">
                  <c:v>Dic.2010</c:v>
                </c:pt>
                <c:pt idx="3">
                  <c:v>Dic.2011</c:v>
                </c:pt>
                <c:pt idx="4">
                  <c:v>Dic.2012</c:v>
                </c:pt>
                <c:pt idx="5">
                  <c:v>Dic.2013</c:v>
                </c:pt>
                <c:pt idx="6">
                  <c:v>Dic.2014</c:v>
                </c:pt>
                <c:pt idx="7">
                  <c:v>Dic.2015</c:v>
                </c:pt>
                <c:pt idx="8">
                  <c:v>Dic.2016</c:v>
                </c:pt>
                <c:pt idx="9">
                  <c:v>Dic.2017</c:v>
                </c:pt>
                <c:pt idx="10">
                  <c:v>Dic.2018</c:v>
                </c:pt>
                <c:pt idx="11">
                  <c:v>Dic.2019</c:v>
                </c:pt>
                <c:pt idx="12">
                  <c:v>Dic. 2020</c:v>
                </c:pt>
                <c:pt idx="13">
                  <c:v>Dic.2021</c:v>
                </c:pt>
                <c:pt idx="14">
                  <c:v>Dic.2022</c:v>
                </c:pt>
                <c:pt idx="15">
                  <c:v>Dic.2023</c:v>
                </c:pt>
                <c:pt idx="16">
                  <c:v>Dic. 2024</c:v>
                </c:pt>
                <c:pt idx="17">
                  <c:v>Dic. 2025</c:v>
                </c:pt>
                <c:pt idx="18">
                  <c:v>Ene. 2026</c:v>
                </c:pt>
              </c:strCache>
            </c:strRef>
          </c:cat>
          <c:val>
            <c:numRef>
              <c:f>'2. SFS-RC'!$B$6:$B$24</c:f>
              <c:numCache>
                <c:formatCode>#,##0</c:formatCode>
                <c:ptCount val="19"/>
                <c:pt idx="0">
                  <c:v>966146</c:v>
                </c:pt>
                <c:pt idx="1">
                  <c:v>1079602</c:v>
                </c:pt>
                <c:pt idx="2">
                  <c:v>1152861</c:v>
                </c:pt>
                <c:pt idx="3">
                  <c:v>1188345</c:v>
                </c:pt>
                <c:pt idx="4">
                  <c:v>1242830</c:v>
                </c:pt>
                <c:pt idx="5">
                  <c:v>1297821</c:v>
                </c:pt>
                <c:pt idx="6">
                  <c:v>1422986</c:v>
                </c:pt>
                <c:pt idx="7">
                  <c:v>1513634</c:v>
                </c:pt>
                <c:pt idx="8">
                  <c:v>1619670</c:v>
                </c:pt>
                <c:pt idx="9">
                  <c:v>1766077</c:v>
                </c:pt>
                <c:pt idx="10">
                  <c:v>1859359</c:v>
                </c:pt>
                <c:pt idx="11">
                  <c:v>1891406</c:v>
                </c:pt>
                <c:pt idx="12">
                  <c:v>1847991</c:v>
                </c:pt>
                <c:pt idx="13">
                  <c:v>1928263</c:v>
                </c:pt>
                <c:pt idx="14">
                  <c:v>2080797</c:v>
                </c:pt>
                <c:pt idx="15">
                  <c:v>2097791</c:v>
                </c:pt>
                <c:pt idx="16">
                  <c:v>2155212</c:v>
                </c:pt>
                <c:pt idx="17">
                  <c:v>2243031</c:v>
                </c:pt>
                <c:pt idx="18">
                  <c:v>2237319</c:v>
                </c:pt>
              </c:numCache>
            </c:numRef>
          </c:val>
          <c:smooth val="0"/>
          <c:extLst>
            <c:ext xmlns:c16="http://schemas.microsoft.com/office/drawing/2014/chart" uri="{C3380CC4-5D6E-409C-BE32-E72D297353CC}">
              <c16:uniqueId val="{00000011-36DF-4FE9-B148-CBD52F78CE64}"/>
            </c:ext>
          </c:extLst>
        </c:ser>
        <c:dLbls>
          <c:showLegendKey val="0"/>
          <c:showVal val="1"/>
          <c:showCatName val="0"/>
          <c:showSerName val="0"/>
          <c:showPercent val="0"/>
          <c:showBubbleSize val="0"/>
        </c:dLbls>
        <c:marker val="1"/>
        <c:smooth val="0"/>
        <c:axId val="402266624"/>
        <c:axId val="402267016"/>
      </c:lineChart>
      <c:catAx>
        <c:axId val="402266624"/>
        <c:scaling>
          <c:orientation val="minMax"/>
        </c:scaling>
        <c:delete val="0"/>
        <c:axPos val="b"/>
        <c:numFmt formatCode="General" sourceLinked="0"/>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2700000" spcFirstLastPara="1" vertOverflow="ellipsis" wrap="square" anchor="ctr" anchorCtr="1"/>
          <a:lstStyle/>
          <a:p>
            <a:pPr>
              <a:defRPr sz="2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402267016"/>
        <c:crosses val="autoZero"/>
        <c:auto val="1"/>
        <c:lblAlgn val="ctr"/>
        <c:lblOffset val="100"/>
        <c:noMultiLvlLbl val="0"/>
      </c:catAx>
      <c:valAx>
        <c:axId val="402267016"/>
        <c:scaling>
          <c:orientation val="minMax"/>
        </c:scaling>
        <c:delete val="1"/>
        <c:axPos val="l"/>
        <c:numFmt formatCode="#,##0" sourceLinked="1"/>
        <c:majorTickMark val="out"/>
        <c:minorTickMark val="none"/>
        <c:tickLblPos val="nextTo"/>
        <c:crossAx val="402266624"/>
        <c:crosses val="autoZero"/>
        <c:crossBetween val="between"/>
      </c:valAx>
      <c:spPr>
        <a:solidFill>
          <a:schemeClr val="bg1"/>
        </a:solidFill>
        <a:ln>
          <a:noFill/>
        </a:ln>
        <a:effectLst/>
      </c:spPr>
    </c:plotArea>
    <c:legend>
      <c:legendPos val="t"/>
      <c:layout>
        <c:manualLayout>
          <c:xMode val="edge"/>
          <c:yMode val="edge"/>
          <c:x val="0.249558781176348"/>
          <c:y val="9.308672310660189E-2"/>
          <c:w val="0.51406475728995416"/>
          <c:h val="5.1352554494990113E-2"/>
        </c:manualLayout>
      </c:layout>
      <c:overlay val="0"/>
      <c:spPr>
        <a:noFill/>
        <a:ln>
          <a:noFill/>
        </a:ln>
        <a:effectLst/>
      </c:spPr>
      <c:txPr>
        <a:bodyPr rot="0" spcFirstLastPara="1" vertOverflow="ellipsis" vert="horz" wrap="square" anchor="ctr" anchorCtr="1"/>
        <a:lstStyle/>
        <a:p>
          <a:pPr>
            <a:defRPr sz="2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ysClr val="window" lastClr="FFFFFF"/>
    </a:solidFill>
    <a:ln w="9525" cap="flat" cmpd="sng" algn="ctr">
      <a:noFill/>
      <a:prstDash val="solid"/>
      <a:round/>
    </a:ln>
    <a:effectLst/>
  </c:spPr>
  <c:txPr>
    <a:bodyPr/>
    <a:lstStyle/>
    <a:p>
      <a:pPr>
        <a:defRPr sz="20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3"/>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4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s-DO" b="1"/>
              <a:t>Afiliados al Seguro Familiar de  Salud del Régimen Contributivo por Sexo y Tipo de Afiliación</a:t>
            </a:r>
          </a:p>
        </c:rich>
      </c:tx>
      <c:layout>
        <c:manualLayout>
          <c:xMode val="edge"/>
          <c:yMode val="edge"/>
          <c:x val="0.19543095111207334"/>
          <c:y val="2.5151629940845958E-2"/>
        </c:manualLayout>
      </c:layout>
      <c:overlay val="0"/>
      <c:spPr>
        <a:noFill/>
        <a:ln>
          <a:noFill/>
        </a:ln>
        <a:effectLst/>
      </c:spPr>
      <c:txPr>
        <a:bodyPr rot="0" spcFirstLastPara="1" vertOverflow="ellipsis" vert="horz" wrap="square" anchor="ctr" anchorCtr="1"/>
        <a:lstStyle/>
        <a:p>
          <a:pPr>
            <a:defRPr sz="24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2.830847682800321E-2"/>
          <c:y val="0.12923028369278894"/>
          <c:w val="0.95429747579410318"/>
          <c:h val="0.71767944134430239"/>
        </c:manualLayout>
      </c:layout>
      <c:lineChart>
        <c:grouping val="standard"/>
        <c:varyColors val="0"/>
        <c:ser>
          <c:idx val="0"/>
          <c:order val="0"/>
          <c:tx>
            <c:strRef>
              <c:f>'3. SFS-RC'!$B$4</c:f>
              <c:strCache>
                <c:ptCount val="1"/>
                <c:pt idx="0">
                  <c:v>Titulares-Masc</c:v>
                </c:pt>
              </c:strCache>
            </c:strRef>
          </c:tx>
          <c:spPr>
            <a:ln w="28575" cap="rnd">
              <a:solidFill>
                <a:schemeClr val="accent1"/>
              </a:solidFill>
              <a:round/>
            </a:ln>
            <a:effectLst/>
          </c:spPr>
          <c:marker>
            <c:symbol val="circle"/>
            <c:size val="15"/>
            <c:spPr>
              <a:solidFill>
                <a:schemeClr val="accent1"/>
              </a:solidFill>
              <a:ln w="9525">
                <a:solidFill>
                  <a:schemeClr val="accent1"/>
                </a:solidFill>
              </a:ln>
              <a:effectLst/>
            </c:spPr>
          </c:marker>
          <c:dLbls>
            <c:dLbl>
              <c:idx val="3"/>
              <c:layout>
                <c:manualLayout>
                  <c:x val="-2.3463499395475439E-2"/>
                  <c:y val="1.16613464902234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E4A2-47B7-B4D3-4F8157311F6F}"/>
                </c:ext>
              </c:extLst>
            </c:dLbl>
            <c:spPr>
              <a:noFill/>
              <a:ln>
                <a:noFill/>
              </a:ln>
              <a:effectLst/>
            </c:spPr>
            <c:txPr>
              <a:bodyPr rot="0" spcFirstLastPara="1" vertOverflow="ellipsis" vert="horz" wrap="square" anchor="ctr" anchorCtr="1"/>
              <a:lstStyle/>
              <a:p>
                <a:pPr>
                  <a:defRPr sz="15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'3. SFS-RC'!$A$5:$A$22</c:f>
              <c:strCache>
                <c:ptCount val="18"/>
                <c:pt idx="0">
                  <c:v>Dic.2008</c:v>
                </c:pt>
                <c:pt idx="1">
                  <c:v>Dic.2009</c:v>
                </c:pt>
                <c:pt idx="2">
                  <c:v>Dic.2010</c:v>
                </c:pt>
                <c:pt idx="3">
                  <c:v>Dic.2011</c:v>
                </c:pt>
                <c:pt idx="4">
                  <c:v>Dic.2012</c:v>
                </c:pt>
                <c:pt idx="5">
                  <c:v>Dic.2013</c:v>
                </c:pt>
                <c:pt idx="6">
                  <c:v>Dic.2014</c:v>
                </c:pt>
                <c:pt idx="7">
                  <c:v>Dic.2015</c:v>
                </c:pt>
                <c:pt idx="8">
                  <c:v>Dic.2016</c:v>
                </c:pt>
                <c:pt idx="9">
                  <c:v>Dic.2017</c:v>
                </c:pt>
                <c:pt idx="10">
                  <c:v>Dic.2018</c:v>
                </c:pt>
                <c:pt idx="11">
                  <c:v>Dic.2019</c:v>
                </c:pt>
                <c:pt idx="12">
                  <c:v>Dic.2020</c:v>
                </c:pt>
                <c:pt idx="13">
                  <c:v>Dic.2021</c:v>
                </c:pt>
                <c:pt idx="14">
                  <c:v>Dic.2022</c:v>
                </c:pt>
                <c:pt idx="15">
                  <c:v>Dic.2023</c:v>
                </c:pt>
                <c:pt idx="16">
                  <c:v>Dic. 2024</c:v>
                </c:pt>
                <c:pt idx="17">
                  <c:v>Ene. 2026</c:v>
                </c:pt>
              </c:strCache>
            </c:strRef>
          </c:cat>
          <c:val>
            <c:numRef>
              <c:f>'3. SFS-RC'!$B$5:$B$22</c:f>
              <c:numCache>
                <c:formatCode>#,##0</c:formatCode>
                <c:ptCount val="18"/>
                <c:pt idx="0">
                  <c:v>554588</c:v>
                </c:pt>
                <c:pt idx="1">
                  <c:v>621549</c:v>
                </c:pt>
                <c:pt idx="2">
                  <c:v>666490</c:v>
                </c:pt>
                <c:pt idx="3">
                  <c:v>688507</c:v>
                </c:pt>
                <c:pt idx="4">
                  <c:v>719477</c:v>
                </c:pt>
                <c:pt idx="5">
                  <c:v>761550</c:v>
                </c:pt>
                <c:pt idx="6">
                  <c:v>816912</c:v>
                </c:pt>
                <c:pt idx="7">
                  <c:v>866421</c:v>
                </c:pt>
                <c:pt idx="8">
                  <c:v>934645</c:v>
                </c:pt>
                <c:pt idx="9">
                  <c:v>1031680</c:v>
                </c:pt>
                <c:pt idx="10">
                  <c:v>1080694</c:v>
                </c:pt>
                <c:pt idx="11">
                  <c:v>1092969</c:v>
                </c:pt>
                <c:pt idx="12">
                  <c:v>1057677</c:v>
                </c:pt>
                <c:pt idx="13">
                  <c:v>1101179</c:v>
                </c:pt>
                <c:pt idx="14">
                  <c:v>1177304</c:v>
                </c:pt>
                <c:pt idx="15">
                  <c:v>1191357</c:v>
                </c:pt>
                <c:pt idx="16">
                  <c:v>1212226</c:v>
                </c:pt>
                <c:pt idx="17">
                  <c:v>1245115</c:v>
                </c:pt>
              </c:numCache>
            </c:numRef>
          </c:val>
          <c:smooth val="0"/>
          <c:extLst>
            <c:ext xmlns:c16="http://schemas.microsoft.com/office/drawing/2014/chart" uri="{C3380CC4-5D6E-409C-BE32-E72D297353CC}">
              <c16:uniqueId val="{00000000-2AB2-4F05-9D2F-9E797FA9DC9F}"/>
            </c:ext>
          </c:extLst>
        </c:ser>
        <c:ser>
          <c:idx val="1"/>
          <c:order val="1"/>
          <c:tx>
            <c:strRef>
              <c:f>'3. SFS-RC'!$E$4</c:f>
              <c:strCache>
                <c:ptCount val="1"/>
                <c:pt idx="0">
                  <c:v>Total de Dep-Masc</c:v>
                </c:pt>
              </c:strCache>
            </c:strRef>
          </c:tx>
          <c:spPr>
            <a:ln w="28575" cap="rnd">
              <a:solidFill>
                <a:schemeClr val="accent3"/>
              </a:solidFill>
              <a:round/>
            </a:ln>
            <a:effectLst/>
          </c:spPr>
          <c:marker>
            <c:symbol val="circle"/>
            <c:size val="15"/>
            <c:spPr>
              <a:solidFill>
                <a:schemeClr val="accent3"/>
              </a:solidFill>
              <a:ln w="9525">
                <a:solidFill>
                  <a:schemeClr val="accent3"/>
                </a:solidFill>
              </a:ln>
              <a:effectLst/>
            </c:spPr>
          </c:marker>
          <c:dLbls>
            <c:dLbl>
              <c:idx val="2"/>
              <c:layout>
                <c:manualLayout>
                  <c:x val="-2.3463499395475373E-2"/>
                  <c:y val="-1.053727704908813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E4A2-47B7-B4D3-4F8157311F6F}"/>
                </c:ext>
              </c:extLst>
            </c:dLbl>
            <c:spPr>
              <a:noFill/>
              <a:ln>
                <a:noFill/>
              </a:ln>
              <a:effectLst/>
            </c:spPr>
            <c:txPr>
              <a:bodyPr rot="0" spcFirstLastPara="1" vertOverflow="ellipsis" vert="horz" wrap="square" anchor="ctr" anchorCtr="1"/>
              <a:lstStyle/>
              <a:p>
                <a:pPr>
                  <a:defRPr sz="15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'3. SFS-RC'!$A$5:$A$22</c:f>
              <c:strCache>
                <c:ptCount val="18"/>
                <c:pt idx="0">
                  <c:v>Dic.2008</c:v>
                </c:pt>
                <c:pt idx="1">
                  <c:v>Dic.2009</c:v>
                </c:pt>
                <c:pt idx="2">
                  <c:v>Dic.2010</c:v>
                </c:pt>
                <c:pt idx="3">
                  <c:v>Dic.2011</c:v>
                </c:pt>
                <c:pt idx="4">
                  <c:v>Dic.2012</c:v>
                </c:pt>
                <c:pt idx="5">
                  <c:v>Dic.2013</c:v>
                </c:pt>
                <c:pt idx="6">
                  <c:v>Dic.2014</c:v>
                </c:pt>
                <c:pt idx="7">
                  <c:v>Dic.2015</c:v>
                </c:pt>
                <c:pt idx="8">
                  <c:v>Dic.2016</c:v>
                </c:pt>
                <c:pt idx="9">
                  <c:v>Dic.2017</c:v>
                </c:pt>
                <c:pt idx="10">
                  <c:v>Dic.2018</c:v>
                </c:pt>
                <c:pt idx="11">
                  <c:v>Dic.2019</c:v>
                </c:pt>
                <c:pt idx="12">
                  <c:v>Dic.2020</c:v>
                </c:pt>
                <c:pt idx="13">
                  <c:v>Dic.2021</c:v>
                </c:pt>
                <c:pt idx="14">
                  <c:v>Dic.2022</c:v>
                </c:pt>
                <c:pt idx="15">
                  <c:v>Dic.2023</c:v>
                </c:pt>
                <c:pt idx="16">
                  <c:v>Dic. 2024</c:v>
                </c:pt>
                <c:pt idx="17">
                  <c:v>Ene. 2026</c:v>
                </c:pt>
              </c:strCache>
            </c:strRef>
          </c:cat>
          <c:val>
            <c:numRef>
              <c:f>'3. SFS-RC'!$E$5:$E$22</c:f>
              <c:numCache>
                <c:formatCode>#,##0</c:formatCode>
                <c:ptCount val="18"/>
                <c:pt idx="0">
                  <c:v>335814</c:v>
                </c:pt>
                <c:pt idx="1">
                  <c:v>457328</c:v>
                </c:pt>
                <c:pt idx="2">
                  <c:v>543692</c:v>
                </c:pt>
                <c:pt idx="3">
                  <c:v>590951</c:v>
                </c:pt>
                <c:pt idx="4">
                  <c:v>641311</c:v>
                </c:pt>
                <c:pt idx="5">
                  <c:v>700848</c:v>
                </c:pt>
                <c:pt idx="6">
                  <c:v>761413</c:v>
                </c:pt>
                <c:pt idx="7">
                  <c:v>808390</c:v>
                </c:pt>
                <c:pt idx="8">
                  <c:v>874605</c:v>
                </c:pt>
                <c:pt idx="9">
                  <c:v>945486</c:v>
                </c:pt>
                <c:pt idx="10">
                  <c:v>1015486</c:v>
                </c:pt>
                <c:pt idx="11">
                  <c:v>1033421</c:v>
                </c:pt>
                <c:pt idx="12">
                  <c:v>1050009</c:v>
                </c:pt>
                <c:pt idx="13">
                  <c:v>1039742</c:v>
                </c:pt>
                <c:pt idx="14">
                  <c:v>1101063</c:v>
                </c:pt>
                <c:pt idx="15">
                  <c:v>1093563</c:v>
                </c:pt>
                <c:pt idx="16">
                  <c:v>1126230</c:v>
                </c:pt>
                <c:pt idx="17">
                  <c:v>1140782</c:v>
                </c:pt>
              </c:numCache>
            </c:numRef>
          </c:val>
          <c:smooth val="0"/>
          <c:extLst>
            <c:ext xmlns:c16="http://schemas.microsoft.com/office/drawing/2014/chart" uri="{C3380CC4-5D6E-409C-BE32-E72D297353CC}">
              <c16:uniqueId val="{00000001-2AB2-4F05-9D2F-9E797FA9DC9F}"/>
            </c:ext>
          </c:extLst>
        </c:ser>
        <c:ser>
          <c:idx val="2"/>
          <c:order val="2"/>
          <c:tx>
            <c:strRef>
              <c:f>'3. SFS-RC'!$G$4</c:f>
              <c:strCache>
                <c:ptCount val="1"/>
                <c:pt idx="0">
                  <c:v>Titulares-Fem</c:v>
                </c:pt>
              </c:strCache>
            </c:strRef>
          </c:tx>
          <c:spPr>
            <a:ln w="28575" cap="rnd">
              <a:solidFill>
                <a:schemeClr val="accent5"/>
              </a:solidFill>
              <a:round/>
            </a:ln>
            <a:effectLst/>
          </c:spPr>
          <c:marker>
            <c:symbol val="circle"/>
            <c:size val="15"/>
            <c:spPr>
              <a:solidFill>
                <a:schemeClr val="accent5"/>
              </a:solidFill>
              <a:ln w="9525">
                <a:solidFill>
                  <a:schemeClr val="accent5"/>
                </a:solidFill>
              </a:ln>
              <a:effectLst/>
            </c:spPr>
          </c:marker>
          <c:dLbls>
            <c:dLbl>
              <c:idx val="1"/>
              <c:layout>
                <c:manualLayout>
                  <c:x val="-2.5226042058131101E-2"/>
                  <c:y val="-1.854568548853875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E4A2-47B7-B4D3-4F8157311F6F}"/>
                </c:ext>
              </c:extLst>
            </c:dLbl>
            <c:spPr>
              <a:noFill/>
              <a:ln>
                <a:noFill/>
              </a:ln>
              <a:effectLst/>
            </c:spPr>
            <c:txPr>
              <a:bodyPr rot="0" spcFirstLastPara="1" vertOverflow="ellipsis" vert="horz" wrap="square" anchor="ctr" anchorCtr="1"/>
              <a:lstStyle/>
              <a:p>
                <a:pPr>
                  <a:defRPr sz="15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'3. SFS-RC'!$A$5:$A$22</c:f>
              <c:strCache>
                <c:ptCount val="18"/>
                <c:pt idx="0">
                  <c:v>Dic.2008</c:v>
                </c:pt>
                <c:pt idx="1">
                  <c:v>Dic.2009</c:v>
                </c:pt>
                <c:pt idx="2">
                  <c:v>Dic.2010</c:v>
                </c:pt>
                <c:pt idx="3">
                  <c:v>Dic.2011</c:v>
                </c:pt>
                <c:pt idx="4">
                  <c:v>Dic.2012</c:v>
                </c:pt>
                <c:pt idx="5">
                  <c:v>Dic.2013</c:v>
                </c:pt>
                <c:pt idx="6">
                  <c:v>Dic.2014</c:v>
                </c:pt>
                <c:pt idx="7">
                  <c:v>Dic.2015</c:v>
                </c:pt>
                <c:pt idx="8">
                  <c:v>Dic.2016</c:v>
                </c:pt>
                <c:pt idx="9">
                  <c:v>Dic.2017</c:v>
                </c:pt>
                <c:pt idx="10">
                  <c:v>Dic.2018</c:v>
                </c:pt>
                <c:pt idx="11">
                  <c:v>Dic.2019</c:v>
                </c:pt>
                <c:pt idx="12">
                  <c:v>Dic.2020</c:v>
                </c:pt>
                <c:pt idx="13">
                  <c:v>Dic.2021</c:v>
                </c:pt>
                <c:pt idx="14">
                  <c:v>Dic.2022</c:v>
                </c:pt>
                <c:pt idx="15">
                  <c:v>Dic.2023</c:v>
                </c:pt>
                <c:pt idx="16">
                  <c:v>Dic. 2024</c:v>
                </c:pt>
                <c:pt idx="17">
                  <c:v>Ene. 2026</c:v>
                </c:pt>
              </c:strCache>
            </c:strRef>
          </c:cat>
          <c:val>
            <c:numRef>
              <c:f>'3. SFS-RC'!$G$5:$G$22</c:f>
              <c:numCache>
                <c:formatCode>#,##0</c:formatCode>
                <c:ptCount val="18"/>
                <c:pt idx="0">
                  <c:v>411558</c:v>
                </c:pt>
                <c:pt idx="1">
                  <c:v>458053</c:v>
                </c:pt>
                <c:pt idx="2">
                  <c:v>486371</c:v>
                </c:pt>
                <c:pt idx="3">
                  <c:v>499838</c:v>
                </c:pt>
                <c:pt idx="4">
                  <c:v>523353</c:v>
                </c:pt>
                <c:pt idx="5">
                  <c:v>557229</c:v>
                </c:pt>
                <c:pt idx="6">
                  <c:v>606074</c:v>
                </c:pt>
                <c:pt idx="7">
                  <c:v>647213</c:v>
                </c:pt>
                <c:pt idx="8">
                  <c:v>685025</c:v>
                </c:pt>
                <c:pt idx="9">
                  <c:v>734397</c:v>
                </c:pt>
                <c:pt idx="10">
                  <c:v>778665</c:v>
                </c:pt>
                <c:pt idx="11">
                  <c:v>798437</c:v>
                </c:pt>
                <c:pt idx="12">
                  <c:v>790314</c:v>
                </c:pt>
                <c:pt idx="13">
                  <c:v>827084</c:v>
                </c:pt>
                <c:pt idx="14">
                  <c:v>903493</c:v>
                </c:pt>
                <c:pt idx="15">
                  <c:v>906434</c:v>
                </c:pt>
                <c:pt idx="16">
                  <c:v>942986</c:v>
                </c:pt>
                <c:pt idx="17">
                  <c:v>992204</c:v>
                </c:pt>
              </c:numCache>
            </c:numRef>
          </c:val>
          <c:smooth val="0"/>
          <c:extLst>
            <c:ext xmlns:c16="http://schemas.microsoft.com/office/drawing/2014/chart" uri="{C3380CC4-5D6E-409C-BE32-E72D297353CC}">
              <c16:uniqueId val="{00000002-2AB2-4F05-9D2F-9E797FA9DC9F}"/>
            </c:ext>
          </c:extLst>
        </c:ser>
        <c:ser>
          <c:idx val="3"/>
          <c:order val="3"/>
          <c:tx>
            <c:strRef>
              <c:f>'3. SFS-RC'!$J$4</c:f>
              <c:strCache>
                <c:ptCount val="1"/>
                <c:pt idx="0">
                  <c:v>Total Dep-Fem</c:v>
                </c:pt>
              </c:strCache>
            </c:strRef>
          </c:tx>
          <c:spPr>
            <a:ln w="28575" cap="rnd">
              <a:solidFill>
                <a:srgbClr val="00539B"/>
              </a:solidFill>
              <a:round/>
            </a:ln>
            <a:effectLst/>
          </c:spPr>
          <c:marker>
            <c:symbol val="circle"/>
            <c:size val="15"/>
            <c:spPr>
              <a:solidFill>
                <a:srgbClr val="00539B"/>
              </a:solidFill>
              <a:ln w="9525">
                <a:solidFill>
                  <a:srgbClr val="00539B"/>
                </a:solidFill>
              </a:ln>
              <a:effectLst/>
            </c:spPr>
          </c:marker>
          <c:dLbls>
            <c:dLbl>
              <c:idx val="2"/>
              <c:layout>
                <c:manualLayout>
                  <c:x val="-2.638180773856107E-2"/>
                  <c:y val="2.416559018203534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01AF-47A5-B9A6-7118EDBFE970}"/>
                </c:ext>
              </c:extLst>
            </c:dLbl>
            <c:spPr>
              <a:noFill/>
              <a:ln>
                <a:noFill/>
              </a:ln>
              <a:effectLst/>
            </c:spPr>
            <c:txPr>
              <a:bodyPr rot="0" spcFirstLastPara="1" vertOverflow="ellipsis" vert="horz" wrap="square" anchor="ctr" anchorCtr="1"/>
              <a:lstStyle/>
              <a:p>
                <a:pPr>
                  <a:defRPr sz="15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'3. SFS-RC'!$A$5:$A$22</c:f>
              <c:strCache>
                <c:ptCount val="18"/>
                <c:pt idx="0">
                  <c:v>Dic.2008</c:v>
                </c:pt>
                <c:pt idx="1">
                  <c:v>Dic.2009</c:v>
                </c:pt>
                <c:pt idx="2">
                  <c:v>Dic.2010</c:v>
                </c:pt>
                <c:pt idx="3">
                  <c:v>Dic.2011</c:v>
                </c:pt>
                <c:pt idx="4">
                  <c:v>Dic.2012</c:v>
                </c:pt>
                <c:pt idx="5">
                  <c:v>Dic.2013</c:v>
                </c:pt>
                <c:pt idx="6">
                  <c:v>Dic.2014</c:v>
                </c:pt>
                <c:pt idx="7">
                  <c:v>Dic.2015</c:v>
                </c:pt>
                <c:pt idx="8">
                  <c:v>Dic.2016</c:v>
                </c:pt>
                <c:pt idx="9">
                  <c:v>Dic.2017</c:v>
                </c:pt>
                <c:pt idx="10">
                  <c:v>Dic.2018</c:v>
                </c:pt>
                <c:pt idx="11">
                  <c:v>Dic.2019</c:v>
                </c:pt>
                <c:pt idx="12">
                  <c:v>Dic.2020</c:v>
                </c:pt>
                <c:pt idx="13">
                  <c:v>Dic.2021</c:v>
                </c:pt>
                <c:pt idx="14">
                  <c:v>Dic.2022</c:v>
                </c:pt>
                <c:pt idx="15">
                  <c:v>Dic.2023</c:v>
                </c:pt>
                <c:pt idx="16">
                  <c:v>Dic. 2024</c:v>
                </c:pt>
                <c:pt idx="17">
                  <c:v>Ene. 2026</c:v>
                </c:pt>
              </c:strCache>
            </c:strRef>
          </c:cat>
          <c:val>
            <c:numRef>
              <c:f>'3. SFS-RC'!$J$5:$J$22</c:f>
              <c:numCache>
                <c:formatCode>#,##0</c:formatCode>
                <c:ptCount val="18"/>
                <c:pt idx="0">
                  <c:v>390299</c:v>
                </c:pt>
                <c:pt idx="1">
                  <c:v>551369</c:v>
                </c:pt>
                <c:pt idx="2">
                  <c:v>667530</c:v>
                </c:pt>
                <c:pt idx="3">
                  <c:v>738127</c:v>
                </c:pt>
                <c:pt idx="4">
                  <c:v>804270</c:v>
                </c:pt>
                <c:pt idx="5">
                  <c:v>881349</c:v>
                </c:pt>
                <c:pt idx="6">
                  <c:v>957200</c:v>
                </c:pt>
                <c:pt idx="7">
                  <c:v>1017814</c:v>
                </c:pt>
                <c:pt idx="8">
                  <c:v>1097013</c:v>
                </c:pt>
                <c:pt idx="9">
                  <c:v>1191029</c:v>
                </c:pt>
                <c:pt idx="10">
                  <c:v>1279142</c:v>
                </c:pt>
                <c:pt idx="11">
                  <c:v>1303834</c:v>
                </c:pt>
                <c:pt idx="12">
                  <c:v>1316903</c:v>
                </c:pt>
                <c:pt idx="13">
                  <c:v>1317354</c:v>
                </c:pt>
                <c:pt idx="14">
                  <c:v>1387050</c:v>
                </c:pt>
                <c:pt idx="15">
                  <c:v>1385714</c:v>
                </c:pt>
                <c:pt idx="16">
                  <c:v>1417924</c:v>
                </c:pt>
                <c:pt idx="17">
                  <c:v>1438617</c:v>
                </c:pt>
              </c:numCache>
            </c:numRef>
          </c:val>
          <c:smooth val="0"/>
          <c:extLst>
            <c:ext xmlns:c16="http://schemas.microsoft.com/office/drawing/2014/chart" uri="{C3380CC4-5D6E-409C-BE32-E72D297353CC}">
              <c16:uniqueId val="{00000003-2AB2-4F05-9D2F-9E797FA9DC9F}"/>
            </c:ext>
          </c:extLst>
        </c:ser>
        <c:dLbls>
          <c:showLegendKey val="0"/>
          <c:showVal val="0"/>
          <c:showCatName val="0"/>
          <c:showSerName val="0"/>
          <c:showPercent val="0"/>
          <c:showBubbleSize val="0"/>
        </c:dLbls>
        <c:marker val="1"/>
        <c:smooth val="0"/>
        <c:axId val="619247520"/>
        <c:axId val="619248176"/>
      </c:lineChart>
      <c:catAx>
        <c:axId val="61924752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1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619248176"/>
        <c:crosses val="autoZero"/>
        <c:auto val="1"/>
        <c:lblAlgn val="ctr"/>
        <c:lblOffset val="100"/>
        <c:noMultiLvlLbl val="0"/>
      </c:catAx>
      <c:valAx>
        <c:axId val="619248176"/>
        <c:scaling>
          <c:orientation val="minMax"/>
        </c:scaling>
        <c:delete val="1"/>
        <c:axPos val="l"/>
        <c:numFmt formatCode="#,##0" sourceLinked="1"/>
        <c:majorTickMark val="none"/>
        <c:minorTickMark val="none"/>
        <c:tickLblPos val="nextTo"/>
        <c:crossAx val="619247520"/>
        <c:crosses val="autoZero"/>
        <c:crossBetween val="between"/>
      </c:valAx>
      <c:spPr>
        <a:noFill/>
        <a:ln>
          <a:noFill/>
        </a:ln>
        <a:effectLst/>
      </c:spPr>
    </c:plotArea>
    <c:legend>
      <c:legendPos val="b"/>
      <c:layout>
        <c:manualLayout>
          <c:xMode val="edge"/>
          <c:yMode val="edge"/>
          <c:x val="0.23573055549610697"/>
          <c:y val="6.4994998480459865E-2"/>
          <c:w val="0.51100836358375368"/>
          <c:h val="4.4633810804506707E-2"/>
        </c:manualLayout>
      </c:layout>
      <c:overlay val="0"/>
      <c:spPr>
        <a:noFill/>
        <a:ln>
          <a:noFill/>
        </a:ln>
        <a:effectLst/>
      </c:spPr>
      <c:txPr>
        <a:bodyPr rot="0" spcFirstLastPara="1" vertOverflow="ellipsis" vert="horz" wrap="square" anchor="ctr" anchorCtr="1"/>
        <a:lstStyle/>
        <a:p>
          <a:pPr>
            <a:defRPr sz="1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round/>
    </a:ln>
    <a:effectLst/>
  </c:spPr>
  <c:txPr>
    <a:bodyPr/>
    <a:lstStyle/>
    <a:p>
      <a:pPr>
        <a:defRPr sz="20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3"/>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7"/>
    </mc:Choice>
    <mc:Fallback>
      <c:style val="7"/>
    </mc:Fallback>
  </mc:AlternateContent>
  <c:chart>
    <c:title>
      <c:tx>
        <c:rich>
          <a:bodyPr rot="0" spcFirstLastPara="1" vertOverflow="ellipsis" vert="horz" wrap="square" anchor="ctr" anchorCtr="1"/>
          <a:lstStyle/>
          <a:p>
            <a:pPr>
              <a:defRPr sz="5280" b="1" i="0" u="none" strike="noStrike" kern="1200" cap="none" spc="120" normalizeH="0" baseline="0">
                <a:solidFill>
                  <a:sysClr val="windowText" lastClr="000000"/>
                </a:solidFill>
                <a:latin typeface="Arial" panose="020B0604020202020204" pitchFamily="34" charset="0"/>
                <a:ea typeface="+mn-ea"/>
                <a:cs typeface="Arial" panose="020B0604020202020204" pitchFamily="34" charset="0"/>
              </a:defRPr>
            </a:pPr>
            <a:r>
              <a:rPr lang="es-DO" cap="none" baseline="0"/>
              <a:t>Ditribución de la Afiliación al SFS RC por Grupo de Edad y Género</a:t>
            </a:r>
          </a:p>
        </c:rich>
      </c:tx>
      <c:layout>
        <c:manualLayout>
          <c:xMode val="edge"/>
          <c:yMode val="edge"/>
          <c:x val="0.22280171449462785"/>
          <c:y val="1.894135573478847E-2"/>
        </c:manualLayout>
      </c:layout>
      <c:overlay val="0"/>
      <c:spPr>
        <a:noFill/>
        <a:ln>
          <a:noFill/>
        </a:ln>
        <a:effectLst/>
      </c:spPr>
      <c:txPr>
        <a:bodyPr rot="0" spcFirstLastPara="1" vertOverflow="ellipsis" vert="horz" wrap="square" anchor="ctr" anchorCtr="1"/>
        <a:lstStyle/>
        <a:p>
          <a:pPr>
            <a:defRPr sz="5280" b="1" i="0" u="none" strike="noStrike" kern="1200" cap="none" spc="120" normalizeH="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11505121891780602"/>
          <c:y val="0.14638375995683467"/>
          <c:w val="0.84232677025297142"/>
          <c:h val="0.78244112778585606"/>
        </c:manualLayout>
      </c:layout>
      <c:barChart>
        <c:barDir val="bar"/>
        <c:grouping val="stacked"/>
        <c:varyColors val="0"/>
        <c:ser>
          <c:idx val="1"/>
          <c:order val="0"/>
          <c:tx>
            <c:strRef>
              <c:f>'4. SFS-RC'!$D$36</c:f>
              <c:strCache>
                <c:ptCount val="1"/>
                <c:pt idx="0">
                  <c:v> Mujeres </c:v>
                </c:pt>
              </c:strCache>
            </c:strRef>
          </c:tx>
          <c:spPr>
            <a:solidFill>
              <a:srgbClr val="FF99FF"/>
            </a:solidFill>
            <a:ln>
              <a:noFill/>
            </a:ln>
            <a:effectLst/>
          </c:spPr>
          <c:invertIfNegative val="0"/>
          <c:dLbls>
            <c:dLbl>
              <c:idx val="0"/>
              <c:layout>
                <c:manualLayout>
                  <c:x val="-0.16046276770686219"/>
                  <c:y val="1.9230769230771112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2-79C0-4EB2-9AF2-0B05764C46AF}"/>
                </c:ext>
              </c:extLst>
            </c:dLbl>
            <c:dLbl>
              <c:idx val="1"/>
              <c:layout>
                <c:manualLayout>
                  <c:x val="-0.1817776509508793"/>
                  <c:y val="3.84615384615394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1-79C0-4EB2-9AF2-0B05764C46AF}"/>
                </c:ext>
              </c:extLst>
            </c:dLbl>
            <c:dLbl>
              <c:idx val="2"/>
              <c:layout>
                <c:manualLayout>
                  <c:x val="-0.17961052319320037"/>
                  <c:y val="1.9230769230769232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0-79C0-4EB2-9AF2-0B05764C46AF}"/>
                </c:ext>
              </c:extLst>
            </c:dLbl>
            <c:dLbl>
              <c:idx val="3"/>
              <c:layout>
                <c:manualLayout>
                  <c:x val="-0.16791090216287066"/>
                  <c:y val="9.1001190525440874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F-79C0-4EB2-9AF2-0B05764C46AF}"/>
                </c:ext>
              </c:extLst>
            </c:dLbl>
            <c:dLbl>
              <c:idx val="4"/>
              <c:layout>
                <c:manualLayout>
                  <c:x val="-0.17047346645771844"/>
                  <c:y val="1.7514054175801598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E-79C0-4EB2-9AF2-0B05764C46AF}"/>
                </c:ext>
              </c:extLst>
            </c:dLbl>
            <c:dLbl>
              <c:idx val="5"/>
              <c:layout>
                <c:manualLayout>
                  <c:x val="-0.18513413556720645"/>
                  <c:y val="3.8461538461538464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D-79C0-4EB2-9AF2-0B05764C46AF}"/>
                </c:ext>
              </c:extLst>
            </c:dLbl>
            <c:dLbl>
              <c:idx val="6"/>
              <c:layout>
                <c:manualLayout>
                  <c:x val="-0.19401042775058522"/>
                  <c:y val="-1.9230769230769232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C-79C0-4EB2-9AF2-0B05764C46AF}"/>
                </c:ext>
              </c:extLst>
            </c:dLbl>
            <c:dLbl>
              <c:idx val="7"/>
              <c:layout>
                <c:manualLayout>
                  <c:x val="-0.17142470673966737"/>
                  <c:y val="5.7692307692307696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B-79C0-4EB2-9AF2-0B05764C46AF}"/>
                </c:ext>
              </c:extLst>
            </c:dLbl>
            <c:dLbl>
              <c:idx val="8"/>
              <c:layout>
                <c:manualLayout>
                  <c:x val="-0.15053251175298421"/>
                  <c:y val="9.4016007936147637E-1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A-79C0-4EB2-9AF2-0B05764C46AF}"/>
                </c:ext>
              </c:extLst>
            </c:dLbl>
            <c:dLbl>
              <c:idx val="9"/>
              <c:layout>
                <c:manualLayout>
                  <c:x val="-0.13541946384466069"/>
                  <c:y val="5.7692307692307696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9-79C0-4EB2-9AF2-0B05764C46AF}"/>
                </c:ext>
              </c:extLst>
            </c:dLbl>
            <c:dLbl>
              <c:idx val="10"/>
              <c:layout>
                <c:manualLayout>
                  <c:x val="-0.11853389180160834"/>
                  <c:y val="-4.7008003968073819E-1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8-79C0-4EB2-9AF2-0B05764C46AF}"/>
                </c:ext>
              </c:extLst>
            </c:dLbl>
            <c:dLbl>
              <c:idx val="11"/>
              <c:layout>
                <c:manualLayout>
                  <c:x val="-0.10223216416129802"/>
                  <c:y val="1.92307692307697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7-79C0-4EB2-9AF2-0B05764C46AF}"/>
                </c:ext>
              </c:extLst>
            </c:dLbl>
            <c:dLbl>
              <c:idx val="12"/>
              <c:layout>
                <c:manualLayout>
                  <c:x val="-8.346788807418723E-2"/>
                  <c:y val="3.8461538461538932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6-79C0-4EB2-9AF2-0B05764C46AF}"/>
                </c:ext>
              </c:extLst>
            </c:dLbl>
            <c:dLbl>
              <c:idx val="13"/>
              <c:layout>
                <c:manualLayout>
                  <c:x val="-6.7006229565284681E-2"/>
                  <c:y val="1.9230769230769232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79C0-4EB2-9AF2-0B05764C46AF}"/>
                </c:ext>
              </c:extLst>
            </c:dLbl>
            <c:dLbl>
              <c:idx val="14"/>
              <c:layout>
                <c:manualLayout>
                  <c:x val="-6.0096023009408833E-2"/>
                  <c:y val="3.8461538461538932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4-79C0-4EB2-9AF2-0B05764C46AF}"/>
                </c:ext>
              </c:extLst>
            </c:dLbl>
            <c:dLbl>
              <c:idx val="15"/>
              <c:layout>
                <c:manualLayout>
                  <c:x val="-4.9723925786917915E-2"/>
                  <c:y val="2.3504001984036909E-1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3-79C0-4EB2-9AF2-0B05764C46AF}"/>
                </c:ext>
              </c:extLst>
            </c:dLbl>
            <c:dLbl>
              <c:idx val="16"/>
              <c:layout>
                <c:manualLayout>
                  <c:x val="-4.4012426886442635E-2"/>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79C0-4EB2-9AF2-0B05764C46AF}"/>
                </c:ext>
              </c:extLst>
            </c:dLbl>
            <c:dLbl>
              <c:idx val="17"/>
              <c:layout>
                <c:manualLayout>
                  <c:x val="-4.3219060148194065E-2"/>
                  <c:y val="-1.9230769230769232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79C0-4EB2-9AF2-0B05764C46AF}"/>
                </c:ext>
              </c:extLst>
            </c:dLbl>
            <c:numFmt formatCode="#,##0;[Red]#,##0" sourceLinked="0"/>
            <c:spPr>
              <a:noFill/>
              <a:ln>
                <a:noFill/>
              </a:ln>
              <a:effectLst/>
            </c:spPr>
            <c:txPr>
              <a:bodyPr rot="0" spcFirstLastPara="1" vertOverflow="ellipsis" vert="horz" wrap="square" anchor="ctr" anchorCtr="1"/>
              <a:lstStyle/>
              <a:p>
                <a:pPr>
                  <a:defRPr sz="4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'4. SFS-RC'!$C$37:$C$54</c:f>
              <c:strCache>
                <c:ptCount val="18"/>
                <c:pt idx="0">
                  <c:v> 0-4 </c:v>
                </c:pt>
                <c:pt idx="1">
                  <c:v> 5-9 </c:v>
                </c:pt>
                <c:pt idx="2">
                  <c:v> 10-14 </c:v>
                </c:pt>
                <c:pt idx="3">
                  <c:v> 15-19 </c:v>
                </c:pt>
                <c:pt idx="4">
                  <c:v> 20-24 </c:v>
                </c:pt>
                <c:pt idx="5">
                  <c:v> 25-29 </c:v>
                </c:pt>
                <c:pt idx="6">
                  <c:v> 30-34 </c:v>
                </c:pt>
                <c:pt idx="7">
                  <c:v> 35-39 </c:v>
                </c:pt>
                <c:pt idx="8">
                  <c:v> 40-44 </c:v>
                </c:pt>
                <c:pt idx="9">
                  <c:v> 45-49 </c:v>
                </c:pt>
                <c:pt idx="10">
                  <c:v> 50-54 </c:v>
                </c:pt>
                <c:pt idx="11">
                  <c:v> 55-59 </c:v>
                </c:pt>
                <c:pt idx="12">
                  <c:v> 60-64 </c:v>
                </c:pt>
                <c:pt idx="13">
                  <c:v> 65-69 </c:v>
                </c:pt>
                <c:pt idx="14">
                  <c:v> 70-74 </c:v>
                </c:pt>
                <c:pt idx="15">
                  <c:v> 75-79 </c:v>
                </c:pt>
                <c:pt idx="16">
                  <c:v> 80-84 </c:v>
                </c:pt>
                <c:pt idx="17">
                  <c:v> 85 y más </c:v>
                </c:pt>
              </c:strCache>
            </c:strRef>
          </c:cat>
          <c:val>
            <c:numRef>
              <c:f>'4. SFS-RC'!$D$37:$D$54</c:f>
              <c:numCache>
                <c:formatCode>0;0</c:formatCode>
                <c:ptCount val="18"/>
                <c:pt idx="0">
                  <c:v>-176710</c:v>
                </c:pt>
                <c:pt idx="1">
                  <c:v>-218835</c:v>
                </c:pt>
                <c:pt idx="2">
                  <c:v>-222331</c:v>
                </c:pt>
                <c:pt idx="3">
                  <c:v>-172814</c:v>
                </c:pt>
                <c:pt idx="4">
                  <c:v>-170540</c:v>
                </c:pt>
                <c:pt idx="5">
                  <c:v>-221572</c:v>
                </c:pt>
                <c:pt idx="6">
                  <c:v>-234826</c:v>
                </c:pt>
                <c:pt idx="7">
                  <c:v>-205990</c:v>
                </c:pt>
                <c:pt idx="8">
                  <c:v>-173246</c:v>
                </c:pt>
                <c:pt idx="9">
                  <c:v>-153676</c:v>
                </c:pt>
                <c:pt idx="10">
                  <c:v>-128467</c:v>
                </c:pt>
                <c:pt idx="11">
                  <c:v>-110898</c:v>
                </c:pt>
                <c:pt idx="12">
                  <c:v>-84015</c:v>
                </c:pt>
                <c:pt idx="13">
                  <c:v>-57479</c:v>
                </c:pt>
                <c:pt idx="14">
                  <c:v>-42170</c:v>
                </c:pt>
                <c:pt idx="15">
                  <c:v>-27840</c:v>
                </c:pt>
                <c:pt idx="16">
                  <c:v>-15370</c:v>
                </c:pt>
                <c:pt idx="17">
                  <c:v>-14042</c:v>
                </c:pt>
              </c:numCache>
            </c:numRef>
          </c:val>
          <c:extLst>
            <c:ext xmlns:c16="http://schemas.microsoft.com/office/drawing/2014/chart" uri="{C3380CC4-5D6E-409C-BE32-E72D297353CC}">
              <c16:uniqueId val="{0000001F-D26D-42FA-B202-77E023A8B30B}"/>
            </c:ext>
          </c:extLst>
        </c:ser>
        <c:ser>
          <c:idx val="0"/>
          <c:order val="1"/>
          <c:tx>
            <c:strRef>
              <c:f>'4. SFS-RC'!$E$36</c:f>
              <c:strCache>
                <c:ptCount val="1"/>
                <c:pt idx="0">
                  <c:v> Hombres </c:v>
                </c:pt>
              </c:strCache>
            </c:strRef>
          </c:tx>
          <c:spPr>
            <a:solidFill>
              <a:srgbClr val="0070C0"/>
            </a:solidFill>
            <a:ln>
              <a:noFill/>
            </a:ln>
            <a:effectLst/>
          </c:spPr>
          <c:invertIfNegative val="0"/>
          <c:dLbls>
            <c:dLbl>
              <c:idx val="0"/>
              <c:layout>
                <c:manualLayout>
                  <c:x val="0.16160279105160996"/>
                  <c:y val="1.9230769230769232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79C0-4EB2-9AF2-0B05764C46AF}"/>
                </c:ext>
              </c:extLst>
            </c:dLbl>
            <c:dLbl>
              <c:idx val="1"/>
              <c:layout>
                <c:manualLayout>
                  <c:x val="0.18756066732444673"/>
                  <c:y val="-1.9230769230769232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79C0-4EB2-9AF2-0B05764C46AF}"/>
                </c:ext>
              </c:extLst>
            </c:dLbl>
            <c:dLbl>
              <c:idx val="2"/>
              <c:layout>
                <c:manualLayout>
                  <c:x val="0.18669168810901082"/>
                  <c:y val="-1.9230769230769232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79C0-4EB2-9AF2-0B05764C46AF}"/>
                </c:ext>
              </c:extLst>
            </c:dLbl>
            <c:dLbl>
              <c:idx val="3"/>
              <c:layout>
                <c:manualLayout>
                  <c:x val="0.15355530190175859"/>
                  <c:y val="-1.9230769230770171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79C0-4EB2-9AF2-0B05764C46AF}"/>
                </c:ext>
              </c:extLst>
            </c:dLbl>
            <c:dLbl>
              <c:idx val="4"/>
              <c:layout>
                <c:manualLayout>
                  <c:x val="0.1519361953220221"/>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79C0-4EB2-9AF2-0B05764C46AF}"/>
                </c:ext>
              </c:extLst>
            </c:dLbl>
            <c:dLbl>
              <c:idx val="5"/>
              <c:layout>
                <c:manualLayout>
                  <c:x val="0.17164557900778374"/>
                  <c:y val="-9.4016007936147637E-1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79C0-4EB2-9AF2-0B05764C46AF}"/>
                </c:ext>
              </c:extLst>
            </c:dLbl>
            <c:dLbl>
              <c:idx val="6"/>
              <c:layout>
                <c:manualLayout>
                  <c:x val="0.17693616307789536"/>
                  <c:y val="1.9230769230769232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79C0-4EB2-9AF2-0B05764C46AF}"/>
                </c:ext>
              </c:extLst>
            </c:dLbl>
            <c:dLbl>
              <c:idx val="7"/>
              <c:layout>
                <c:manualLayout>
                  <c:x val="0.16559403354678945"/>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79C0-4EB2-9AF2-0B05764C46AF}"/>
                </c:ext>
              </c:extLst>
            </c:dLbl>
            <c:dLbl>
              <c:idx val="8"/>
              <c:layout>
                <c:manualLayout>
                  <c:x val="0.14870175472537678"/>
                  <c:y val="-1.9230769230769232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79C0-4EB2-9AF2-0B05764C46AF}"/>
                </c:ext>
              </c:extLst>
            </c:dLbl>
            <c:dLbl>
              <c:idx val="9"/>
              <c:layout>
                <c:manualLayout>
                  <c:x val="0.13885536574512952"/>
                  <c:y val="-1.9230769230770171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9C0-4EB2-9AF2-0B05764C46AF}"/>
                </c:ext>
              </c:extLst>
            </c:dLbl>
            <c:dLbl>
              <c:idx val="10"/>
              <c:layout>
                <c:manualLayout>
                  <c:x val="0.12221317237065268"/>
                  <c:y val="4.7008003968073819E-1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79C0-4EB2-9AF2-0B05764C46AF}"/>
                </c:ext>
              </c:extLst>
            </c:dLbl>
            <c:dLbl>
              <c:idx val="11"/>
              <c:layout>
                <c:manualLayout>
                  <c:x val="0.11090322247802563"/>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9C0-4EB2-9AF2-0B05764C46AF}"/>
                </c:ext>
              </c:extLst>
            </c:dLbl>
            <c:dLbl>
              <c:idx val="12"/>
              <c:layout>
                <c:manualLayout>
                  <c:x val="8.8520929662661951E-2"/>
                  <c:y val="-5.7692307692308164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79C0-4EB2-9AF2-0B05764C46AF}"/>
                </c:ext>
              </c:extLst>
            </c:dLbl>
            <c:dLbl>
              <c:idx val="13"/>
              <c:layout>
                <c:manualLayout>
                  <c:x val="7.1909271476200604E-2"/>
                  <c:y val="-4.7008003968073819E-1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79C0-4EB2-9AF2-0B05764C46AF}"/>
                </c:ext>
              </c:extLst>
            </c:dLbl>
            <c:dLbl>
              <c:idx val="14"/>
              <c:layout>
                <c:manualLayout>
                  <c:x val="5.9513726324749945E-2"/>
                  <c:y val="-3.8461538461538932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79C0-4EB2-9AF2-0B05764C46AF}"/>
                </c:ext>
              </c:extLst>
            </c:dLbl>
            <c:dLbl>
              <c:idx val="15"/>
              <c:layout>
                <c:manualLayout>
                  <c:x val="4.6262422049823622E-2"/>
                  <c:y val="-7.6923076923076927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79C0-4EB2-9AF2-0B05764C46AF}"/>
                </c:ext>
              </c:extLst>
            </c:dLbl>
            <c:dLbl>
              <c:idx val="16"/>
              <c:layout>
                <c:manualLayout>
                  <c:x val="4.0971515538444671E-2"/>
                  <c:y val="-5.7692307692307696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0-D26D-42FA-B202-77E023A8B30B}"/>
                </c:ext>
              </c:extLst>
            </c:dLbl>
            <c:dLbl>
              <c:idx val="17"/>
              <c:layout>
                <c:manualLayout>
                  <c:x val="3.4075818839598364E-2"/>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9C0-4EB2-9AF2-0B05764C46AF}"/>
                </c:ext>
              </c:extLst>
            </c:dLbl>
            <c:numFmt formatCode="#,##0_);\(#,##0\)" sourceLinked="0"/>
            <c:spPr>
              <a:noFill/>
              <a:ln>
                <a:noFill/>
              </a:ln>
              <a:effectLst/>
            </c:spPr>
            <c:txPr>
              <a:bodyPr rot="0" spcFirstLastPara="1" vertOverflow="ellipsis" vert="horz" wrap="square" anchor="ctr" anchorCtr="1"/>
              <a:lstStyle/>
              <a:p>
                <a:pPr>
                  <a:defRPr sz="4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'4. SFS-RC'!$C$37:$C$54</c:f>
              <c:strCache>
                <c:ptCount val="18"/>
                <c:pt idx="0">
                  <c:v> 0-4 </c:v>
                </c:pt>
                <c:pt idx="1">
                  <c:v> 5-9 </c:v>
                </c:pt>
                <c:pt idx="2">
                  <c:v> 10-14 </c:v>
                </c:pt>
                <c:pt idx="3">
                  <c:v> 15-19 </c:v>
                </c:pt>
                <c:pt idx="4">
                  <c:v> 20-24 </c:v>
                </c:pt>
                <c:pt idx="5">
                  <c:v> 25-29 </c:v>
                </c:pt>
                <c:pt idx="6">
                  <c:v> 30-34 </c:v>
                </c:pt>
                <c:pt idx="7">
                  <c:v> 35-39 </c:v>
                </c:pt>
                <c:pt idx="8">
                  <c:v> 40-44 </c:v>
                </c:pt>
                <c:pt idx="9">
                  <c:v> 45-49 </c:v>
                </c:pt>
                <c:pt idx="10">
                  <c:v> 50-54 </c:v>
                </c:pt>
                <c:pt idx="11">
                  <c:v> 55-59 </c:v>
                </c:pt>
                <c:pt idx="12">
                  <c:v> 60-64 </c:v>
                </c:pt>
                <c:pt idx="13">
                  <c:v> 65-69 </c:v>
                </c:pt>
                <c:pt idx="14">
                  <c:v> 70-74 </c:v>
                </c:pt>
                <c:pt idx="15">
                  <c:v> 75-79 </c:v>
                </c:pt>
                <c:pt idx="16">
                  <c:v> 80-84 </c:v>
                </c:pt>
                <c:pt idx="17">
                  <c:v> 85 y más </c:v>
                </c:pt>
              </c:strCache>
            </c:strRef>
          </c:cat>
          <c:val>
            <c:numRef>
              <c:f>'4. SFS-RC'!$E$37:$E$54</c:f>
              <c:numCache>
                <c:formatCode>0;0</c:formatCode>
                <c:ptCount val="18"/>
                <c:pt idx="0">
                  <c:v>183103</c:v>
                </c:pt>
                <c:pt idx="1">
                  <c:v>227273</c:v>
                </c:pt>
                <c:pt idx="2">
                  <c:v>231623</c:v>
                </c:pt>
                <c:pt idx="3">
                  <c:v>177940</c:v>
                </c:pt>
                <c:pt idx="4">
                  <c:v>167555</c:v>
                </c:pt>
                <c:pt idx="5">
                  <c:v>197011</c:v>
                </c:pt>
                <c:pt idx="6">
                  <c:v>211758</c:v>
                </c:pt>
                <c:pt idx="7">
                  <c:v>193967</c:v>
                </c:pt>
                <c:pt idx="8">
                  <c:v>168522</c:v>
                </c:pt>
                <c:pt idx="9">
                  <c:v>155313</c:v>
                </c:pt>
                <c:pt idx="10">
                  <c:v>131610</c:v>
                </c:pt>
                <c:pt idx="11">
                  <c:v>112239</c:v>
                </c:pt>
                <c:pt idx="12">
                  <c:v>85621</c:v>
                </c:pt>
                <c:pt idx="13">
                  <c:v>57564</c:v>
                </c:pt>
                <c:pt idx="14">
                  <c:v>39574</c:v>
                </c:pt>
                <c:pt idx="15">
                  <c:v>23752</c:v>
                </c:pt>
                <c:pt idx="16">
                  <c:v>11992</c:v>
                </c:pt>
                <c:pt idx="17">
                  <c:v>9480</c:v>
                </c:pt>
              </c:numCache>
            </c:numRef>
          </c:val>
          <c:extLst>
            <c:ext xmlns:c16="http://schemas.microsoft.com/office/drawing/2014/chart" uri="{C3380CC4-5D6E-409C-BE32-E72D297353CC}">
              <c16:uniqueId val="{0000000F-D26D-42FA-B202-77E023A8B30B}"/>
            </c:ext>
          </c:extLst>
        </c:ser>
        <c:dLbls>
          <c:dLblPos val="ctr"/>
          <c:showLegendKey val="0"/>
          <c:showVal val="1"/>
          <c:showCatName val="0"/>
          <c:showSerName val="0"/>
          <c:showPercent val="0"/>
          <c:showBubbleSize val="0"/>
        </c:dLbls>
        <c:gapWidth val="7"/>
        <c:overlap val="100"/>
        <c:axId val="408899024"/>
        <c:axId val="408899416"/>
      </c:barChart>
      <c:catAx>
        <c:axId val="408899024"/>
        <c:scaling>
          <c:orientation val="minMax"/>
        </c:scaling>
        <c:delete val="0"/>
        <c:axPos val="l"/>
        <c:numFmt formatCode="General" sourceLinked="1"/>
        <c:majorTickMark val="none"/>
        <c:minorTickMark val="none"/>
        <c:tickLblPos val="low"/>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4400" b="0" i="0" u="none" strike="noStrike" kern="1200" cap="all" spc="120" normalizeH="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408899416"/>
        <c:crosses val="autoZero"/>
        <c:auto val="1"/>
        <c:lblAlgn val="ctr"/>
        <c:lblOffset val="100"/>
        <c:noMultiLvlLbl val="0"/>
      </c:catAx>
      <c:valAx>
        <c:axId val="408899416"/>
        <c:scaling>
          <c:orientation val="minMax"/>
        </c:scaling>
        <c:delete val="1"/>
        <c:axPos val="b"/>
        <c:numFmt formatCode="0;0" sourceLinked="1"/>
        <c:majorTickMark val="none"/>
        <c:minorTickMark val="none"/>
        <c:tickLblPos val="nextTo"/>
        <c:crossAx val="408899024"/>
        <c:crosses val="autoZero"/>
        <c:crossBetween val="between"/>
      </c:valAx>
      <c:spPr>
        <a:noFill/>
        <a:ln>
          <a:noFill/>
        </a:ln>
        <a:effectLst/>
      </c:spPr>
    </c:plotArea>
    <c:legend>
      <c:legendPos val="t"/>
      <c:layout>
        <c:manualLayout>
          <c:xMode val="edge"/>
          <c:yMode val="edge"/>
          <c:x val="0.33363420420899897"/>
          <c:y val="5.7909499117488356E-2"/>
          <c:w val="0.32836952746993459"/>
          <c:h val="4.1215280059942426E-2"/>
        </c:manualLayout>
      </c:layout>
      <c:overlay val="0"/>
      <c:spPr>
        <a:noFill/>
        <a:ln>
          <a:noFill/>
        </a:ln>
        <a:effectLst/>
      </c:spPr>
      <c:txPr>
        <a:bodyPr rot="0" spcFirstLastPara="1" vertOverflow="ellipsis" vert="horz" wrap="square" anchor="ctr" anchorCtr="1"/>
        <a:lstStyle/>
        <a:p>
          <a:pPr>
            <a:defRPr sz="4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lt1"/>
    </a:solidFill>
    <a:ln w="9525" cap="flat" cmpd="sng" algn="ctr">
      <a:noFill/>
      <a:round/>
    </a:ln>
    <a:effectLst/>
  </c:spPr>
  <c:txPr>
    <a:bodyPr/>
    <a:lstStyle/>
    <a:p>
      <a:pPr>
        <a:defRPr sz="44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3"/>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1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000" b="1">
                <a:solidFill>
                  <a:sysClr val="windowText" lastClr="000000"/>
                </a:solidFill>
              </a:rPr>
              <a:t>Ditribución de la Afiliación al SFS por Región Geógráfica </a:t>
            </a:r>
          </a:p>
        </c:rich>
      </c:tx>
      <c:layout>
        <c:manualLayout>
          <c:xMode val="edge"/>
          <c:yMode val="edge"/>
          <c:x val="0.22986994634543409"/>
          <c:y val="1.3303543668611674E-2"/>
        </c:manualLayout>
      </c:layout>
      <c:overlay val="0"/>
      <c:spPr>
        <a:noFill/>
        <a:ln>
          <a:noFill/>
        </a:ln>
        <a:effectLst/>
      </c:spPr>
      <c:txPr>
        <a:bodyPr rot="0" spcFirstLastPara="1" vertOverflow="ellipsis" vert="horz" wrap="square" anchor="ctr" anchorCtr="1"/>
        <a:lstStyle/>
        <a:p>
          <a:pPr>
            <a:defRPr sz="1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2945848606529205"/>
          <c:y val="7.7477430705777145E-2"/>
          <c:w val="0.32830878553314791"/>
          <c:h val="0.74856306423235552"/>
        </c:manualLayout>
      </c:layout>
      <c:pieChart>
        <c:varyColors val="1"/>
        <c:ser>
          <c:idx val="0"/>
          <c:order val="0"/>
          <c:tx>
            <c:strRef>
              <c:f>'5. SFS-RC'!$B$6</c:f>
              <c:strCache>
                <c:ptCount val="1"/>
                <c:pt idx="0">
                  <c:v>Total</c:v>
                </c:pt>
              </c:strCache>
            </c:strRef>
          </c:tx>
          <c:explosion val="10"/>
          <c:dPt>
            <c:idx val="0"/>
            <c:bubble3D val="0"/>
            <c:spPr>
              <a:solidFill>
                <a:schemeClr val="accent1">
                  <a:shade val="53000"/>
                </a:schemeClr>
              </a:solidFill>
              <a:ln w="19050">
                <a:solidFill>
                  <a:schemeClr val="lt1"/>
                </a:solidFill>
              </a:ln>
              <a:effectLst/>
            </c:spPr>
            <c:extLst>
              <c:ext xmlns:c16="http://schemas.microsoft.com/office/drawing/2014/chart" uri="{C3380CC4-5D6E-409C-BE32-E72D297353CC}">
                <c16:uniqueId val="{00000001-A8FE-45C7-9278-B0EC4BDBD1E0}"/>
              </c:ext>
            </c:extLst>
          </c:dPt>
          <c:dPt>
            <c:idx val="1"/>
            <c:bubble3D val="0"/>
            <c:spPr>
              <a:solidFill>
                <a:schemeClr val="accent1">
                  <a:shade val="76000"/>
                </a:schemeClr>
              </a:solidFill>
              <a:ln w="19050">
                <a:solidFill>
                  <a:schemeClr val="lt1"/>
                </a:solidFill>
              </a:ln>
              <a:effectLst/>
            </c:spPr>
            <c:extLst>
              <c:ext xmlns:c16="http://schemas.microsoft.com/office/drawing/2014/chart" uri="{C3380CC4-5D6E-409C-BE32-E72D297353CC}">
                <c16:uniqueId val="{00000003-A8FE-45C7-9278-B0EC4BDBD1E0}"/>
              </c:ext>
            </c:extLst>
          </c:dPt>
          <c:dPt>
            <c:idx val="2"/>
            <c:bubble3D val="0"/>
            <c:spPr>
              <a:solidFill>
                <a:schemeClr val="accent1"/>
              </a:solidFill>
              <a:ln w="19050">
                <a:solidFill>
                  <a:schemeClr val="lt1"/>
                </a:solidFill>
              </a:ln>
              <a:effectLst/>
            </c:spPr>
            <c:extLst>
              <c:ext xmlns:c16="http://schemas.microsoft.com/office/drawing/2014/chart" uri="{C3380CC4-5D6E-409C-BE32-E72D297353CC}">
                <c16:uniqueId val="{00000004-A8FE-45C7-9278-B0EC4BDBD1E0}"/>
              </c:ext>
            </c:extLst>
          </c:dPt>
          <c:dPt>
            <c:idx val="3"/>
            <c:bubble3D val="0"/>
            <c:spPr>
              <a:solidFill>
                <a:schemeClr val="accent1">
                  <a:tint val="77000"/>
                </a:schemeClr>
              </a:solidFill>
              <a:ln w="19050">
                <a:solidFill>
                  <a:schemeClr val="lt1"/>
                </a:solidFill>
              </a:ln>
              <a:effectLst/>
            </c:spPr>
            <c:extLst>
              <c:ext xmlns:c16="http://schemas.microsoft.com/office/drawing/2014/chart" uri="{C3380CC4-5D6E-409C-BE32-E72D297353CC}">
                <c16:uniqueId val="{00000005-A8FE-45C7-9278-B0EC4BDBD1E0}"/>
              </c:ext>
            </c:extLst>
          </c:dPt>
          <c:dPt>
            <c:idx val="4"/>
            <c:bubble3D val="0"/>
            <c:spPr>
              <a:solidFill>
                <a:schemeClr val="accent1">
                  <a:tint val="54000"/>
                </a:schemeClr>
              </a:solidFill>
              <a:ln w="19050">
                <a:solidFill>
                  <a:schemeClr val="lt1"/>
                </a:solidFill>
              </a:ln>
              <a:effectLst/>
            </c:spPr>
            <c:extLst>
              <c:ext xmlns:c16="http://schemas.microsoft.com/office/drawing/2014/chart" uri="{C3380CC4-5D6E-409C-BE32-E72D297353CC}">
                <c16:uniqueId val="{00000002-A8FE-45C7-9278-B0EC4BDBD1E0}"/>
              </c:ext>
            </c:extLst>
          </c:dPt>
          <c:dLbls>
            <c:dLbl>
              <c:idx val="0"/>
              <c:layout>
                <c:manualLayout>
                  <c:x val="-1.8231189665421088E-2"/>
                  <c:y val="2.6538028900233625E-3"/>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A8FE-45C7-9278-B0EC4BDBD1E0}"/>
                </c:ext>
              </c:extLst>
            </c:dLbl>
            <c:dLbl>
              <c:idx val="1"/>
              <c:layout>
                <c:manualLayout>
                  <c:x val="2.5000000000000001E-2"/>
                  <c:y val="1.8392746248459064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A8FE-45C7-9278-B0EC4BDBD1E0}"/>
                </c:ext>
              </c:extLst>
            </c:dLbl>
            <c:dLbl>
              <c:idx val="2"/>
              <c:layout>
                <c:manualLayout>
                  <c:x val="-3.8888888888888917E-2"/>
                  <c:y val="7.3570984993834906E-3"/>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4-A8FE-45C7-9278-B0EC4BDBD1E0}"/>
                </c:ext>
              </c:extLst>
            </c:dLbl>
            <c:dLbl>
              <c:idx val="3"/>
              <c:layout>
                <c:manualLayout>
                  <c:x val="-3.8888888888888903E-2"/>
                  <c:y val="7.3570984993836259E-3"/>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5-A8FE-45C7-9278-B0EC4BDBD1E0}"/>
                </c:ext>
              </c:extLst>
            </c:dLbl>
            <c:dLbl>
              <c:idx val="4"/>
              <c:layout>
                <c:manualLayout>
                  <c:x val="-1.1111111111111136E-2"/>
                  <c:y val="5.1499689495685362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2-A8FE-45C7-9278-B0EC4BDBD1E0}"/>
                </c:ext>
              </c:extLst>
            </c:dLbl>
            <c:spPr>
              <a:no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outEnd"/>
            <c:showLegendKey val="1"/>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'5. SFS-RC'!$A$7:$A$11</c:f>
              <c:strCache>
                <c:ptCount val="5"/>
                <c:pt idx="0">
                  <c:v>Distrito Nacional</c:v>
                </c:pt>
                <c:pt idx="1">
                  <c:v>Este</c:v>
                </c:pt>
                <c:pt idx="2">
                  <c:v>Norte</c:v>
                </c:pt>
                <c:pt idx="3">
                  <c:v>Sur</c:v>
                </c:pt>
                <c:pt idx="4">
                  <c:v>Sin especificar</c:v>
                </c:pt>
              </c:strCache>
            </c:strRef>
          </c:cat>
          <c:val>
            <c:numRef>
              <c:f>'5. SFS-RC'!$B$7:$B$11</c:f>
              <c:numCache>
                <c:formatCode>_(* #,##0_);_(* \(#,##0\);_(* "-"??_);_(@_)</c:formatCode>
                <c:ptCount val="5"/>
                <c:pt idx="0">
                  <c:v>1584599</c:v>
                </c:pt>
                <c:pt idx="1">
                  <c:v>369083</c:v>
                </c:pt>
                <c:pt idx="2">
                  <c:v>1190503</c:v>
                </c:pt>
                <c:pt idx="3">
                  <c:v>605148</c:v>
                </c:pt>
                <c:pt idx="4">
                  <c:v>1067385</c:v>
                </c:pt>
              </c:numCache>
            </c:numRef>
          </c:val>
          <c:extLst>
            <c:ext xmlns:c16="http://schemas.microsoft.com/office/drawing/2014/chart" uri="{C3380CC4-5D6E-409C-BE32-E72D297353CC}">
              <c16:uniqueId val="{00000000-A8FE-45C7-9278-B0EC4BDBD1E0}"/>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1" i="0" u="none" strike="noStrike" kern="1200" spc="0" baseline="0">
                <a:solidFill>
                  <a:sysClr val="windowText" lastClr="000000"/>
                </a:solidFill>
                <a:latin typeface="+mn-lt"/>
                <a:ea typeface="+mn-ea"/>
                <a:cs typeface="+mn-cs"/>
              </a:defRPr>
            </a:pPr>
            <a:r>
              <a:rPr lang="en-US" sz="1100" b="1">
                <a:solidFill>
                  <a:sysClr val="windowText" lastClr="000000"/>
                </a:solidFill>
              </a:rPr>
              <a:t>Ditribución de la Afiliación al SFS por Región de Salud</a:t>
            </a:r>
          </a:p>
        </c:rich>
      </c:tx>
      <c:layout>
        <c:manualLayout>
          <c:xMode val="edge"/>
          <c:yMode val="edge"/>
          <c:x val="0.27175961033311385"/>
          <c:y val="5.0042565462685533E-2"/>
        </c:manualLayout>
      </c:layout>
      <c:overlay val="0"/>
      <c:spPr>
        <a:noFill/>
        <a:ln>
          <a:noFill/>
        </a:ln>
        <a:effectLst/>
      </c:spPr>
      <c:txPr>
        <a:bodyPr rot="0" spcFirstLastPara="1" vertOverflow="ellipsis" vert="horz" wrap="square" anchor="ctr" anchorCtr="1"/>
        <a:lstStyle/>
        <a:p>
          <a:pPr>
            <a:defRPr sz="1100" b="1" i="0" u="none" strike="noStrike" kern="1200" spc="0" baseline="0">
              <a:solidFill>
                <a:sysClr val="windowText" lastClr="000000"/>
              </a:solidFill>
              <a:latin typeface="+mn-lt"/>
              <a:ea typeface="+mn-ea"/>
              <a:cs typeface="+mn-cs"/>
            </a:defRPr>
          </a:pPr>
          <a:endParaRPr lang="es-DO"/>
        </a:p>
      </c:txPr>
    </c:title>
    <c:autoTitleDeleted val="0"/>
    <c:plotArea>
      <c:layout>
        <c:manualLayout>
          <c:layoutTarget val="inner"/>
          <c:xMode val="edge"/>
          <c:yMode val="edge"/>
          <c:x val="0.32258294565535212"/>
          <c:y val="0.18644398270416734"/>
          <c:w val="0.3152655188070374"/>
          <c:h val="0.62085326138986008"/>
        </c:manualLayout>
      </c:layout>
      <c:pieChart>
        <c:varyColors val="1"/>
        <c:ser>
          <c:idx val="0"/>
          <c:order val="0"/>
          <c:tx>
            <c:strRef>
              <c:f>'5. SFS-RC'!$B$25</c:f>
              <c:strCache>
                <c:ptCount val="1"/>
                <c:pt idx="0">
                  <c:v>Total</c:v>
                </c:pt>
              </c:strCache>
            </c:strRef>
          </c:tx>
          <c:dPt>
            <c:idx val="0"/>
            <c:bubble3D val="0"/>
            <c:explosion val="4"/>
            <c:spPr>
              <a:solidFill>
                <a:schemeClr val="accent1"/>
              </a:solidFill>
              <a:ln w="19050">
                <a:solidFill>
                  <a:schemeClr val="lt1"/>
                </a:solidFill>
              </a:ln>
              <a:effectLst/>
            </c:spPr>
            <c:extLst>
              <c:ext xmlns:c16="http://schemas.microsoft.com/office/drawing/2014/chart" uri="{C3380CC4-5D6E-409C-BE32-E72D297353CC}">
                <c16:uniqueId val="{00000001-F739-4254-B434-63DA03BE1A92}"/>
              </c:ext>
            </c:extLst>
          </c:dPt>
          <c:dPt>
            <c:idx val="1"/>
            <c:bubble3D val="0"/>
            <c:spPr>
              <a:solidFill>
                <a:schemeClr val="accent3"/>
              </a:solidFill>
              <a:ln w="19050">
                <a:solidFill>
                  <a:schemeClr val="lt1"/>
                </a:solidFill>
              </a:ln>
              <a:effectLst/>
            </c:spPr>
            <c:extLst>
              <c:ext xmlns:c16="http://schemas.microsoft.com/office/drawing/2014/chart" uri="{C3380CC4-5D6E-409C-BE32-E72D297353CC}">
                <c16:uniqueId val="{00000003-F739-4254-B434-63DA03BE1A92}"/>
              </c:ext>
            </c:extLst>
          </c:dPt>
          <c:dPt>
            <c:idx val="2"/>
            <c:bubble3D val="0"/>
            <c:spPr>
              <a:solidFill>
                <a:schemeClr val="accent5"/>
              </a:solidFill>
              <a:ln w="19050">
                <a:solidFill>
                  <a:schemeClr val="lt1"/>
                </a:solidFill>
              </a:ln>
              <a:effectLst/>
            </c:spPr>
            <c:extLst>
              <c:ext xmlns:c16="http://schemas.microsoft.com/office/drawing/2014/chart" uri="{C3380CC4-5D6E-409C-BE32-E72D297353CC}">
                <c16:uniqueId val="{00000005-F739-4254-B434-63DA03BE1A92}"/>
              </c:ext>
            </c:extLst>
          </c:dPt>
          <c:dPt>
            <c:idx val="3"/>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7-F739-4254-B434-63DA03BE1A92}"/>
              </c:ext>
            </c:extLst>
          </c:dPt>
          <c:dPt>
            <c:idx val="4"/>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9-F739-4254-B434-63DA03BE1A92}"/>
              </c:ext>
            </c:extLst>
          </c:dPt>
          <c:dPt>
            <c:idx val="5"/>
            <c:bubble3D val="0"/>
            <c:spPr>
              <a:solidFill>
                <a:schemeClr val="accent5">
                  <a:lumMod val="60000"/>
                </a:schemeClr>
              </a:solidFill>
              <a:ln w="19050">
                <a:solidFill>
                  <a:schemeClr val="lt1"/>
                </a:solidFill>
              </a:ln>
              <a:effectLst/>
            </c:spPr>
            <c:extLst>
              <c:ext xmlns:c16="http://schemas.microsoft.com/office/drawing/2014/chart" uri="{C3380CC4-5D6E-409C-BE32-E72D297353CC}">
                <c16:uniqueId val="{0000000D-F739-4254-B434-63DA03BE1A92}"/>
              </c:ext>
            </c:extLst>
          </c:dPt>
          <c:dPt>
            <c:idx val="6"/>
            <c:bubble3D val="0"/>
            <c:spPr>
              <a:solidFill>
                <a:schemeClr val="accent1">
                  <a:lumMod val="80000"/>
                  <a:lumOff val="20000"/>
                </a:schemeClr>
              </a:solidFill>
              <a:ln w="19050">
                <a:solidFill>
                  <a:schemeClr val="lt1"/>
                </a:solidFill>
              </a:ln>
              <a:effectLst/>
            </c:spPr>
            <c:extLst>
              <c:ext xmlns:c16="http://schemas.microsoft.com/office/drawing/2014/chart" uri="{C3380CC4-5D6E-409C-BE32-E72D297353CC}">
                <c16:uniqueId val="{0000000E-F739-4254-B434-63DA03BE1A92}"/>
              </c:ext>
            </c:extLst>
          </c:dPt>
          <c:dPt>
            <c:idx val="7"/>
            <c:bubble3D val="0"/>
            <c:spPr>
              <a:solidFill>
                <a:schemeClr val="accent3">
                  <a:lumMod val="80000"/>
                  <a:lumOff val="20000"/>
                </a:schemeClr>
              </a:solidFill>
              <a:ln w="19050">
                <a:solidFill>
                  <a:schemeClr val="lt1"/>
                </a:solidFill>
              </a:ln>
              <a:effectLst/>
            </c:spPr>
            <c:extLst>
              <c:ext xmlns:c16="http://schemas.microsoft.com/office/drawing/2014/chart" uri="{C3380CC4-5D6E-409C-BE32-E72D297353CC}">
                <c16:uniqueId val="{0000000F-F739-4254-B434-63DA03BE1A92}"/>
              </c:ext>
            </c:extLst>
          </c:dPt>
          <c:dPt>
            <c:idx val="8"/>
            <c:bubble3D val="0"/>
            <c:spPr>
              <a:solidFill>
                <a:schemeClr val="accent5">
                  <a:lumMod val="80000"/>
                  <a:lumOff val="20000"/>
                </a:schemeClr>
              </a:solidFill>
              <a:ln w="19050">
                <a:solidFill>
                  <a:schemeClr val="lt1"/>
                </a:solidFill>
              </a:ln>
              <a:effectLst/>
            </c:spPr>
            <c:extLst>
              <c:ext xmlns:c16="http://schemas.microsoft.com/office/drawing/2014/chart" uri="{C3380CC4-5D6E-409C-BE32-E72D297353CC}">
                <c16:uniqueId val="{0000000C-F739-4254-B434-63DA03BE1A92}"/>
              </c:ext>
            </c:extLst>
          </c:dPt>
          <c:dPt>
            <c:idx val="9"/>
            <c:bubble3D val="0"/>
            <c:spPr>
              <a:solidFill>
                <a:schemeClr val="accent1">
                  <a:lumMod val="80000"/>
                </a:schemeClr>
              </a:solidFill>
              <a:ln w="19050">
                <a:solidFill>
                  <a:schemeClr val="lt1"/>
                </a:solidFill>
              </a:ln>
              <a:effectLst/>
            </c:spPr>
            <c:extLst>
              <c:ext xmlns:c16="http://schemas.microsoft.com/office/drawing/2014/chart" uri="{C3380CC4-5D6E-409C-BE32-E72D297353CC}">
                <c16:uniqueId val="{0000000B-F739-4254-B434-63DA03BE1A92}"/>
              </c:ext>
            </c:extLst>
          </c:dPt>
          <c:dLbls>
            <c:dLbl>
              <c:idx val="0"/>
              <c:layout>
                <c:manualLayout>
                  <c:x val="-8.8151568353857332E-4"/>
                  <c:y val="1.4532513197936735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F739-4254-B434-63DA03BE1A92}"/>
                </c:ext>
              </c:extLst>
            </c:dLbl>
            <c:dLbl>
              <c:idx val="1"/>
              <c:layout>
                <c:manualLayout>
                  <c:x val="4.8237974142712088E-2"/>
                  <c:y val="-1.7190508335156049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F739-4254-B434-63DA03BE1A92}"/>
                </c:ext>
              </c:extLst>
            </c:dLbl>
            <c:dLbl>
              <c:idx val="2"/>
              <c:layout>
                <c:manualLayout>
                  <c:x val="4.5322147954299896E-2"/>
                  <c:y val="6.9196138622867151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5-F739-4254-B434-63DA03BE1A92}"/>
                </c:ext>
              </c:extLst>
            </c:dLbl>
            <c:dLbl>
              <c:idx val="3"/>
              <c:layout>
                <c:manualLayout>
                  <c:x val="6.0713889562184389E-2"/>
                  <c:y val="9.8016531288891137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7-F739-4254-B434-63DA03BE1A92}"/>
                </c:ext>
              </c:extLst>
            </c:dLbl>
            <c:dLbl>
              <c:idx val="4"/>
              <c:layout>
                <c:manualLayout>
                  <c:x val="-5.101227132486761E-2"/>
                  <c:y val="6.5833723987526099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9-F739-4254-B434-63DA03BE1A92}"/>
                </c:ext>
              </c:extLst>
            </c:dLbl>
            <c:dLbl>
              <c:idx val="5"/>
              <c:layout>
                <c:manualLayout>
                  <c:x val="-5.3930343961625049E-2"/>
                  <c:y val="4.0995084253066432E-3"/>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D-F739-4254-B434-63DA03BE1A92}"/>
                </c:ext>
              </c:extLst>
            </c:dLbl>
            <c:dLbl>
              <c:idx val="6"/>
              <c:layout>
                <c:manualLayout>
                  <c:x val="-6.959400990337003E-2"/>
                  <c:y val="-1.9447332970954554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E-F739-4254-B434-63DA03BE1A92}"/>
                </c:ext>
              </c:extLst>
            </c:dLbl>
            <c:dLbl>
              <c:idx val="7"/>
              <c:layout>
                <c:manualLayout>
                  <c:x val="-5.813534469904072E-2"/>
                  <c:y val="-5.9010824096613332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F-F739-4254-B434-63DA03BE1A92}"/>
                </c:ext>
              </c:extLst>
            </c:dLbl>
            <c:dLbl>
              <c:idx val="8"/>
              <c:layout>
                <c:manualLayout>
                  <c:x val="-2.1963579000031801E-2"/>
                  <c:y val="-0.1249113747548035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C-F739-4254-B434-63DA03BE1A92}"/>
                </c:ext>
              </c:extLst>
            </c:dLbl>
            <c:dLbl>
              <c:idx val="9"/>
              <c:layout>
                <c:manualLayout>
                  <c:x val="-1.5942030166411516E-2"/>
                  <c:y val="3.8965566138066316E-4"/>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B-F739-4254-B434-63DA03BE1A92}"/>
                </c:ext>
              </c:extLst>
            </c:dLbl>
            <c:spPr>
              <a:noFill/>
              <a:ln>
                <a:noFill/>
              </a:ln>
              <a:effectLst/>
            </c:spPr>
            <c:txPr>
              <a:bodyPr rot="0" spcFirstLastPara="1" vertOverflow="ellipsis" vert="horz" wrap="square" anchor="ctr" anchorCtr="1"/>
              <a:lstStyle/>
              <a:p>
                <a:pPr>
                  <a:defRPr sz="105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bestFit"/>
            <c:showLegendKey val="1"/>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'5. SFS-RC'!$A$26:$A$35</c:f>
              <c:strCache>
                <c:ptCount val="10"/>
                <c:pt idx="0">
                  <c:v>0 - Santo Domingo</c:v>
                </c:pt>
                <c:pt idx="1">
                  <c:v>II - Norcentral</c:v>
                </c:pt>
                <c:pt idx="2">
                  <c:v>V - Este</c:v>
                </c:pt>
                <c:pt idx="3">
                  <c:v>VIII - Cibao Central</c:v>
                </c:pt>
                <c:pt idx="4">
                  <c:v>I - Valdesia</c:v>
                </c:pt>
                <c:pt idx="5">
                  <c:v>VI - El Valle</c:v>
                </c:pt>
                <c:pt idx="6">
                  <c:v>III - Nordeste</c:v>
                </c:pt>
                <c:pt idx="7">
                  <c:v>IV - Enriquillo</c:v>
                </c:pt>
                <c:pt idx="8">
                  <c:v>VII - Cibao Occidental</c:v>
                </c:pt>
                <c:pt idx="9">
                  <c:v>No especificada</c:v>
                </c:pt>
              </c:strCache>
            </c:strRef>
          </c:cat>
          <c:val>
            <c:numRef>
              <c:f>'5. SFS-RC'!$B$26:$B$35</c:f>
              <c:numCache>
                <c:formatCode>_(* #,##0_);_(* \(#,##0\);_(* "-"??_);_(@_)</c:formatCode>
                <c:ptCount val="10"/>
                <c:pt idx="0">
                  <c:v>1584599</c:v>
                </c:pt>
                <c:pt idx="1">
                  <c:v>369083</c:v>
                </c:pt>
                <c:pt idx="2">
                  <c:v>588951</c:v>
                </c:pt>
                <c:pt idx="3">
                  <c:v>215381</c:v>
                </c:pt>
                <c:pt idx="4">
                  <c:v>135046</c:v>
                </c:pt>
                <c:pt idx="5">
                  <c:v>251125</c:v>
                </c:pt>
                <c:pt idx="6">
                  <c:v>242750</c:v>
                </c:pt>
                <c:pt idx="7">
                  <c:v>137686</c:v>
                </c:pt>
                <c:pt idx="8">
                  <c:v>224712</c:v>
                </c:pt>
                <c:pt idx="9">
                  <c:v>1067385</c:v>
                </c:pt>
              </c:numCache>
            </c:numRef>
          </c:val>
          <c:extLst>
            <c:ext xmlns:c16="http://schemas.microsoft.com/office/drawing/2014/chart" uri="{C3380CC4-5D6E-409C-BE32-E72D297353CC}">
              <c16:uniqueId val="{0000000A-F739-4254-B434-63DA03BE1A92}"/>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solidFill>
            <a:sysClr val="windowText" lastClr="000000"/>
          </a:solidFill>
        </a:defRPr>
      </a:pPr>
      <a:endParaRPr lang="es-DO"/>
    </a:p>
  </c:txPr>
  <c:printSettings>
    <c:headerFooter/>
    <c:pageMargins b="0.75" l="0.7" r="0.7" t="0.75" header="0.3" footer="0.3"/>
    <c:pageSetup/>
  </c:printSettings>
  <c:userShapes r:id="rId3"/>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600" b="1"/>
              <a:t>Población Afiliada en el Seguro Familiar de Salud y en Planes  Especiales de Salud para Pensionados y Jubilados por Provincia</a:t>
            </a:r>
          </a:p>
        </c:rich>
      </c:tx>
      <c:layout>
        <c:manualLayout>
          <c:xMode val="edge"/>
          <c:yMode val="edge"/>
          <c:x val="0.10019449219445971"/>
          <c:y val="7.7371815996104256E-3"/>
        </c:manualLayout>
      </c:layout>
      <c:overlay val="0"/>
      <c:spPr>
        <a:noFill/>
        <a:ln>
          <a:noFill/>
        </a:ln>
        <a:effectLst/>
      </c:spPr>
      <c:txPr>
        <a:bodyPr rot="0" spcFirstLastPara="1" vertOverflow="ellipsis" vert="horz" wrap="square" anchor="ctr" anchorCtr="1"/>
        <a:lstStyle/>
        <a:p>
          <a:pPr>
            <a:defRPr sz="16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2629766773932809"/>
          <c:y val="0.11409140056319485"/>
          <c:w val="0.69830035503921284"/>
          <c:h val="0.83315529048012382"/>
        </c:manualLayout>
      </c:layout>
      <c:barChart>
        <c:barDir val="bar"/>
        <c:grouping val="clustered"/>
        <c:varyColors val="0"/>
        <c:ser>
          <c:idx val="0"/>
          <c:order val="0"/>
          <c:tx>
            <c:strRef>
              <c:f>'6. SFS-RC'!$D$12</c:f>
              <c:strCache>
                <c:ptCount val="1"/>
                <c:pt idx="0">
                  <c:v>2025</c:v>
                </c:pt>
              </c:strCache>
            </c:strRef>
          </c:tx>
          <c:spPr>
            <a:solidFill>
              <a:schemeClr val="accent1"/>
            </a:solidFill>
            <a:ln>
              <a:noFill/>
            </a:ln>
            <a:effectLst/>
          </c:spPr>
          <c:invertIfNegative val="0"/>
          <c:dPt>
            <c:idx val="1"/>
            <c:invertIfNegative val="0"/>
            <c:bubble3D val="0"/>
            <c:spPr>
              <a:solidFill>
                <a:srgbClr val="FF0000"/>
              </a:solidFill>
              <a:ln>
                <a:noFill/>
              </a:ln>
              <a:effectLst/>
            </c:spPr>
            <c:extLst>
              <c:ext xmlns:c16="http://schemas.microsoft.com/office/drawing/2014/chart" uri="{C3380CC4-5D6E-409C-BE32-E72D297353CC}">
                <c16:uniqueId val="{00000001-BE7E-4E9F-B161-BF15C867C5CC}"/>
              </c:ext>
            </c:extLst>
          </c:dPt>
          <c:dLbls>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'6. SFS-RC'!$C$13:$C$44</c:f>
              <c:strCache>
                <c:ptCount val="32"/>
                <c:pt idx="0">
                  <c:v>Distrito Nacional</c:v>
                </c:pt>
                <c:pt idx="1">
                  <c:v>No Especificada</c:v>
                </c:pt>
                <c:pt idx="2">
                  <c:v>Santo Domingo</c:v>
                </c:pt>
                <c:pt idx="3">
                  <c:v>Santiago</c:v>
                </c:pt>
                <c:pt idx="4">
                  <c:v>San José de Ocoa</c:v>
                </c:pt>
                <c:pt idx="5">
                  <c:v>La vega</c:v>
                </c:pt>
                <c:pt idx="6">
                  <c:v>Puerto Plata</c:v>
                </c:pt>
                <c:pt idx="7">
                  <c:v>Elias Piña</c:v>
                </c:pt>
                <c:pt idx="8">
                  <c:v>San Pedro de Macorís</c:v>
                </c:pt>
                <c:pt idx="9">
                  <c:v>Duarte</c:v>
                </c:pt>
                <c:pt idx="10">
                  <c:v>La Romana</c:v>
                </c:pt>
                <c:pt idx="11">
                  <c:v>La Altagracia</c:v>
                </c:pt>
                <c:pt idx="12">
                  <c:v>Espaillat</c:v>
                </c:pt>
                <c:pt idx="13">
                  <c:v>Azua</c:v>
                </c:pt>
                <c:pt idx="14">
                  <c:v>Barahona</c:v>
                </c:pt>
                <c:pt idx="15">
                  <c:v>Monte Plata</c:v>
                </c:pt>
                <c:pt idx="16">
                  <c:v>Sanchez Ramirez</c:v>
                </c:pt>
                <c:pt idx="17">
                  <c:v>Monseñor Nouel</c:v>
                </c:pt>
                <c:pt idx="18">
                  <c:v>Valverde</c:v>
                </c:pt>
                <c:pt idx="19">
                  <c:v>Maria Trinidad Sanchez</c:v>
                </c:pt>
                <c:pt idx="20">
                  <c:v>Peravia</c:v>
                </c:pt>
                <c:pt idx="21">
                  <c:v>Hermanas Mirabal</c:v>
                </c:pt>
                <c:pt idx="22">
                  <c:v>Hato Mayor del Rey</c:v>
                </c:pt>
                <c:pt idx="23">
                  <c:v>Bahoruco</c:v>
                </c:pt>
                <c:pt idx="24">
                  <c:v>El Seybo</c:v>
                </c:pt>
                <c:pt idx="25">
                  <c:v>Montecristi</c:v>
                </c:pt>
                <c:pt idx="26">
                  <c:v>San Juan de la Maguana</c:v>
                </c:pt>
                <c:pt idx="27">
                  <c:v>Samaná</c:v>
                </c:pt>
                <c:pt idx="28">
                  <c:v>Dajabon</c:v>
                </c:pt>
                <c:pt idx="29">
                  <c:v>Independencia</c:v>
                </c:pt>
                <c:pt idx="30">
                  <c:v>Santiago Rodriguez</c:v>
                </c:pt>
                <c:pt idx="31">
                  <c:v>San Cristóbal</c:v>
                </c:pt>
              </c:strCache>
            </c:strRef>
          </c:cat>
          <c:val>
            <c:numRef>
              <c:f>'6. SFS-RC'!$D$13:$D$44</c:f>
              <c:numCache>
                <c:formatCode>_(* #,##0_);_(* \(#,##0\);_(* "-"_);_(@_)</c:formatCode>
                <c:ptCount val="32"/>
                <c:pt idx="0">
                  <c:v>1081843</c:v>
                </c:pt>
                <c:pt idx="1">
                  <c:v>1067385</c:v>
                </c:pt>
                <c:pt idx="2">
                  <c:v>443911</c:v>
                </c:pt>
                <c:pt idx="3">
                  <c:v>387855</c:v>
                </c:pt>
                <c:pt idx="4">
                  <c:v>22150</c:v>
                </c:pt>
                <c:pt idx="5">
                  <c:v>135769</c:v>
                </c:pt>
                <c:pt idx="6">
                  <c:v>115254</c:v>
                </c:pt>
                <c:pt idx="7">
                  <c:v>29168</c:v>
                </c:pt>
                <c:pt idx="8">
                  <c:v>109753</c:v>
                </c:pt>
                <c:pt idx="9">
                  <c:v>104345</c:v>
                </c:pt>
                <c:pt idx="10">
                  <c:v>98563</c:v>
                </c:pt>
                <c:pt idx="11">
                  <c:v>95677</c:v>
                </c:pt>
                <c:pt idx="12">
                  <c:v>85842</c:v>
                </c:pt>
                <c:pt idx="13">
                  <c:v>83644</c:v>
                </c:pt>
                <c:pt idx="14">
                  <c:v>70758</c:v>
                </c:pt>
                <c:pt idx="15">
                  <c:v>58845</c:v>
                </c:pt>
                <c:pt idx="16">
                  <c:v>56760</c:v>
                </c:pt>
                <c:pt idx="17">
                  <c:v>58596</c:v>
                </c:pt>
                <c:pt idx="18">
                  <c:v>50656</c:v>
                </c:pt>
                <c:pt idx="19">
                  <c:v>46142</c:v>
                </c:pt>
                <c:pt idx="20">
                  <c:v>44741</c:v>
                </c:pt>
                <c:pt idx="21">
                  <c:v>36476</c:v>
                </c:pt>
                <c:pt idx="22">
                  <c:v>32891</c:v>
                </c:pt>
                <c:pt idx="23">
                  <c:v>32612</c:v>
                </c:pt>
                <c:pt idx="24">
                  <c:v>32199</c:v>
                </c:pt>
                <c:pt idx="25">
                  <c:v>30886</c:v>
                </c:pt>
                <c:pt idx="26">
                  <c:v>111900</c:v>
                </c:pt>
                <c:pt idx="27">
                  <c:v>28418</c:v>
                </c:pt>
                <c:pt idx="28">
                  <c:v>26953</c:v>
                </c:pt>
                <c:pt idx="29">
                  <c:v>26758</c:v>
                </c:pt>
                <c:pt idx="30">
                  <c:v>26551</c:v>
                </c:pt>
                <c:pt idx="31">
                  <c:v>175859</c:v>
                </c:pt>
              </c:numCache>
            </c:numRef>
          </c:val>
          <c:extLst>
            <c:ext xmlns:c16="http://schemas.microsoft.com/office/drawing/2014/chart" uri="{C3380CC4-5D6E-409C-BE32-E72D297353CC}">
              <c16:uniqueId val="{00000000-21C1-47A0-A4D6-3A6784505E5A}"/>
            </c:ext>
          </c:extLst>
        </c:ser>
        <c:dLbls>
          <c:showLegendKey val="0"/>
          <c:showVal val="0"/>
          <c:showCatName val="0"/>
          <c:showSerName val="0"/>
          <c:showPercent val="0"/>
          <c:showBubbleSize val="0"/>
        </c:dLbls>
        <c:gapWidth val="52"/>
        <c:axId val="732888592"/>
        <c:axId val="732889008"/>
      </c:barChart>
      <c:catAx>
        <c:axId val="73288859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732889008"/>
        <c:crosses val="autoZero"/>
        <c:auto val="1"/>
        <c:lblAlgn val="ctr"/>
        <c:lblOffset val="100"/>
        <c:noMultiLvlLbl val="0"/>
      </c:catAx>
      <c:valAx>
        <c:axId val="732889008"/>
        <c:scaling>
          <c:orientation val="minMax"/>
        </c:scaling>
        <c:delete val="1"/>
        <c:axPos val="b"/>
        <c:numFmt formatCode="_(* #,##0_);_(* \(#,##0\);_(* &quot;-&quot;_);_(@_)" sourceLinked="1"/>
        <c:majorTickMark val="none"/>
        <c:minorTickMark val="none"/>
        <c:tickLblPos val="nextTo"/>
        <c:crossAx val="732888592"/>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4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1600" b="1" i="0" u="none" strike="noStrike" kern="1200" baseline="0">
                <a:solidFill>
                  <a:schemeClr val="tx1"/>
                </a:solidFill>
                <a:latin typeface="Arial" panose="020B0604020202020204" pitchFamily="34" charset="0"/>
                <a:ea typeface="+mn-ea"/>
                <a:cs typeface="Arial" panose="020B0604020202020204" pitchFamily="34" charset="0"/>
              </a:defRPr>
            </a:pPr>
            <a:r>
              <a:rPr lang="es-DO" sz="1600"/>
              <a:t>Afiliación del Seguro Familiar de Salud del Régimen Subsidiado por Tipo</a:t>
            </a:r>
          </a:p>
        </c:rich>
      </c:tx>
      <c:layout>
        <c:manualLayout>
          <c:xMode val="edge"/>
          <c:yMode val="edge"/>
          <c:x val="0.17196300164388054"/>
          <c:y val="2.2432355114828769E-2"/>
        </c:manualLayout>
      </c:layout>
      <c:overlay val="0"/>
      <c:spPr>
        <a:noFill/>
        <a:ln>
          <a:noFill/>
        </a:ln>
        <a:effectLst/>
      </c:spPr>
      <c:txPr>
        <a:bodyPr rot="0" spcFirstLastPara="1" vertOverflow="ellipsis" vert="horz" wrap="square" anchor="ctr" anchorCtr="1"/>
        <a:lstStyle/>
        <a:p>
          <a:pPr>
            <a:defRPr sz="16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6.6545809507018813E-2"/>
          <c:y val="6.2785488068225953E-2"/>
          <c:w val="0.90954387747872634"/>
          <c:h val="0.7105543956081497"/>
        </c:manualLayout>
      </c:layout>
      <c:barChart>
        <c:barDir val="col"/>
        <c:grouping val="clustered"/>
        <c:varyColors val="0"/>
        <c:ser>
          <c:idx val="0"/>
          <c:order val="0"/>
          <c:tx>
            <c:strRef>
              <c:f>'2. SFS-RS.'!$C$10</c:f>
              <c:strCache>
                <c:ptCount val="1"/>
                <c:pt idx="0">
                  <c:v> Afiliados Titulares  </c:v>
                </c:pt>
              </c:strCache>
            </c:strRef>
          </c:tx>
          <c:spPr>
            <a:gradFill rotWithShape="1">
              <a:gsLst>
                <a:gs pos="0">
                  <a:schemeClr val="accent1">
                    <a:tint val="65000"/>
                    <a:shade val="51000"/>
                    <a:satMod val="130000"/>
                  </a:schemeClr>
                </a:gs>
                <a:gs pos="80000">
                  <a:schemeClr val="accent1">
                    <a:tint val="65000"/>
                    <a:shade val="93000"/>
                    <a:satMod val="130000"/>
                  </a:schemeClr>
                </a:gs>
                <a:gs pos="100000">
                  <a:schemeClr val="accent1">
                    <a:tint val="65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5400000" spcFirstLastPara="1" vertOverflow="ellipsis" wrap="square" anchor="ctr" anchorCtr="1"/>
              <a:lstStyle/>
              <a:p>
                <a:pPr>
                  <a:defRPr sz="14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'2. SFS-RS.'!$B$11:$B$29</c:f>
              <c:strCache>
                <c:ptCount val="19"/>
                <c:pt idx="0">
                  <c:v>Dic. 2008</c:v>
                </c:pt>
                <c:pt idx="1">
                  <c:v>Dic. 2009</c:v>
                </c:pt>
                <c:pt idx="2">
                  <c:v>Dic. 2010</c:v>
                </c:pt>
                <c:pt idx="3">
                  <c:v>Dic. 2011</c:v>
                </c:pt>
                <c:pt idx="4">
                  <c:v>Dic. 2012</c:v>
                </c:pt>
                <c:pt idx="5">
                  <c:v>Dic. 2013</c:v>
                </c:pt>
                <c:pt idx="6">
                  <c:v>Dic. 2014</c:v>
                </c:pt>
                <c:pt idx="7">
                  <c:v>Dic. 2015</c:v>
                </c:pt>
                <c:pt idx="8">
                  <c:v>Dic. 2016</c:v>
                </c:pt>
                <c:pt idx="9">
                  <c:v>Dic. 2017</c:v>
                </c:pt>
                <c:pt idx="10">
                  <c:v>Dic.2018</c:v>
                </c:pt>
                <c:pt idx="11">
                  <c:v>Dic.2019</c:v>
                </c:pt>
                <c:pt idx="12">
                  <c:v>Dic. 2020</c:v>
                </c:pt>
                <c:pt idx="13">
                  <c:v>Dic.2021</c:v>
                </c:pt>
                <c:pt idx="14">
                  <c:v>Dic. 2022</c:v>
                </c:pt>
                <c:pt idx="15">
                  <c:v>Dic. 2023</c:v>
                </c:pt>
                <c:pt idx="16">
                  <c:v>Dic. 2024</c:v>
                </c:pt>
                <c:pt idx="17">
                  <c:v>Dic. 2025</c:v>
                </c:pt>
                <c:pt idx="18">
                  <c:v>Ene. 2026</c:v>
                </c:pt>
              </c:strCache>
            </c:strRef>
          </c:cat>
          <c:val>
            <c:numRef>
              <c:f>'2. SFS-RS.'!$C$11:$C$29</c:f>
              <c:numCache>
                <c:formatCode>_(* #,##0_);_(* \(#,##0\);_(* "-"??_);_(@_)</c:formatCode>
                <c:ptCount val="19"/>
                <c:pt idx="0">
                  <c:v>489949</c:v>
                </c:pt>
                <c:pt idx="1">
                  <c:v>622049</c:v>
                </c:pt>
                <c:pt idx="2">
                  <c:v>903250</c:v>
                </c:pt>
                <c:pt idx="3">
                  <c:v>883775</c:v>
                </c:pt>
                <c:pt idx="4">
                  <c:v>1178040</c:v>
                </c:pt>
                <c:pt idx="5">
                  <c:v>1568225</c:v>
                </c:pt>
                <c:pt idx="6">
                  <c:v>1795214</c:v>
                </c:pt>
                <c:pt idx="7">
                  <c:v>2164705</c:v>
                </c:pt>
                <c:pt idx="8">
                  <c:v>2168957</c:v>
                </c:pt>
                <c:pt idx="9">
                  <c:v>2428212</c:v>
                </c:pt>
                <c:pt idx="10">
                  <c:v>2550398</c:v>
                </c:pt>
                <c:pt idx="11">
                  <c:v>2726543</c:v>
                </c:pt>
                <c:pt idx="12">
                  <c:v>4656130</c:v>
                </c:pt>
                <c:pt idx="13">
                  <c:v>4751862</c:v>
                </c:pt>
                <c:pt idx="14">
                  <c:v>4830794</c:v>
                </c:pt>
                <c:pt idx="15">
                  <c:v>4769269</c:v>
                </c:pt>
                <c:pt idx="16">
                  <c:v>4854651</c:v>
                </c:pt>
                <c:pt idx="17">
                  <c:v>4808863</c:v>
                </c:pt>
                <c:pt idx="18">
                  <c:v>4788037</c:v>
                </c:pt>
              </c:numCache>
            </c:numRef>
          </c:val>
          <c:extLst>
            <c:ext xmlns:c16="http://schemas.microsoft.com/office/drawing/2014/chart" uri="{C3380CC4-5D6E-409C-BE32-E72D297353CC}">
              <c16:uniqueId val="{00000017-B864-4DFD-8645-6954BC6BDE8D}"/>
            </c:ext>
          </c:extLst>
        </c:ser>
        <c:ser>
          <c:idx val="1"/>
          <c:order val="1"/>
          <c:tx>
            <c:strRef>
              <c:f>'2. SFS-RS.'!$D$10</c:f>
              <c:strCache>
                <c:ptCount val="1"/>
                <c:pt idx="0">
                  <c:v> Afiliados Dependientes  </c:v>
                </c:pt>
              </c:strCache>
            </c:strRef>
          </c:tx>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5400000" spcFirstLastPara="1" vertOverflow="ellipsis" wrap="square" anchor="ctr" anchorCtr="1"/>
              <a:lstStyle/>
              <a:p>
                <a:pPr>
                  <a:defRPr sz="14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'2. SFS-RS.'!$B$11:$B$29</c:f>
              <c:strCache>
                <c:ptCount val="19"/>
                <c:pt idx="0">
                  <c:v>Dic. 2008</c:v>
                </c:pt>
                <c:pt idx="1">
                  <c:v>Dic. 2009</c:v>
                </c:pt>
                <c:pt idx="2">
                  <c:v>Dic. 2010</c:v>
                </c:pt>
                <c:pt idx="3">
                  <c:v>Dic. 2011</c:v>
                </c:pt>
                <c:pt idx="4">
                  <c:v>Dic. 2012</c:v>
                </c:pt>
                <c:pt idx="5">
                  <c:v>Dic. 2013</c:v>
                </c:pt>
                <c:pt idx="6">
                  <c:v>Dic. 2014</c:v>
                </c:pt>
                <c:pt idx="7">
                  <c:v>Dic. 2015</c:v>
                </c:pt>
                <c:pt idx="8">
                  <c:v>Dic. 2016</c:v>
                </c:pt>
                <c:pt idx="9">
                  <c:v>Dic. 2017</c:v>
                </c:pt>
                <c:pt idx="10">
                  <c:v>Dic.2018</c:v>
                </c:pt>
                <c:pt idx="11">
                  <c:v>Dic.2019</c:v>
                </c:pt>
                <c:pt idx="12">
                  <c:v>Dic. 2020</c:v>
                </c:pt>
                <c:pt idx="13">
                  <c:v>Dic.2021</c:v>
                </c:pt>
                <c:pt idx="14">
                  <c:v>Dic. 2022</c:v>
                </c:pt>
                <c:pt idx="15">
                  <c:v>Dic. 2023</c:v>
                </c:pt>
                <c:pt idx="16">
                  <c:v>Dic. 2024</c:v>
                </c:pt>
                <c:pt idx="17">
                  <c:v>Dic. 2025</c:v>
                </c:pt>
                <c:pt idx="18">
                  <c:v>Ene. 2026</c:v>
                </c:pt>
              </c:strCache>
            </c:strRef>
          </c:cat>
          <c:val>
            <c:numRef>
              <c:f>'2. SFS-RS.'!$D$11:$D$29</c:f>
              <c:numCache>
                <c:formatCode>_(* #,##0_);_(* \(#,##0\);_(* "-"??_);_(@_)</c:formatCode>
                <c:ptCount val="19"/>
                <c:pt idx="0">
                  <c:v>734694</c:v>
                </c:pt>
                <c:pt idx="1">
                  <c:v>782176</c:v>
                </c:pt>
                <c:pt idx="2">
                  <c:v>1110536</c:v>
                </c:pt>
                <c:pt idx="3">
                  <c:v>1119652</c:v>
                </c:pt>
                <c:pt idx="4">
                  <c:v>1125311</c:v>
                </c:pt>
                <c:pt idx="5">
                  <c:v>1183528</c:v>
                </c:pt>
                <c:pt idx="6">
                  <c:v>1220432</c:v>
                </c:pt>
                <c:pt idx="7">
                  <c:v>1152700</c:v>
                </c:pt>
                <c:pt idx="8">
                  <c:v>1178111</c:v>
                </c:pt>
                <c:pt idx="9">
                  <c:v>1118476</c:v>
                </c:pt>
                <c:pt idx="10">
                  <c:v>1069752</c:v>
                </c:pt>
                <c:pt idx="11">
                  <c:v>999719</c:v>
                </c:pt>
                <c:pt idx="12">
                  <c:v>1090709</c:v>
                </c:pt>
                <c:pt idx="13">
                  <c:v>995587</c:v>
                </c:pt>
                <c:pt idx="14">
                  <c:v>939407</c:v>
                </c:pt>
                <c:pt idx="15">
                  <c:v>920917</c:v>
                </c:pt>
                <c:pt idx="16">
                  <c:v>883741</c:v>
                </c:pt>
                <c:pt idx="17">
                  <c:v>846622</c:v>
                </c:pt>
                <c:pt idx="18">
                  <c:v>842701</c:v>
                </c:pt>
              </c:numCache>
            </c:numRef>
          </c:val>
          <c:extLst>
            <c:ext xmlns:c16="http://schemas.microsoft.com/office/drawing/2014/chart" uri="{C3380CC4-5D6E-409C-BE32-E72D297353CC}">
              <c16:uniqueId val="{0000000B-B864-4DFD-8645-6954BC6BDE8D}"/>
            </c:ext>
          </c:extLst>
        </c:ser>
        <c:dLbls>
          <c:showLegendKey val="0"/>
          <c:showVal val="0"/>
          <c:showCatName val="0"/>
          <c:showSerName val="0"/>
          <c:showPercent val="0"/>
          <c:showBubbleSize val="0"/>
        </c:dLbls>
        <c:gapWidth val="42"/>
        <c:axId val="403924992"/>
        <c:axId val="403925384"/>
        <c:extLst>
          <c:ext xmlns:c15="http://schemas.microsoft.com/office/drawing/2012/chart" uri="{02D57815-91ED-43cb-92C2-25804820EDAC}">
            <c15:filteredBarSeries>
              <c15:ser>
                <c:idx val="2"/>
                <c:order val="2"/>
                <c:tx>
                  <c:strRef>
                    <c:extLst>
                      <c:ext uri="{02D57815-91ED-43cb-92C2-25804820EDAC}">
                        <c15:formulaRef>
                          <c15:sqref>'2. SFS-RS.'!$H$10</c15:sqref>
                        </c15:formulaRef>
                      </c:ext>
                    </c:extLst>
                    <c:strCache>
                      <c:ptCount val="1"/>
                      <c:pt idx="0">
                        <c:v> Índice de dependencia RS </c:v>
                      </c:pt>
                    </c:strCache>
                  </c:strRef>
                </c:tx>
                <c:spPr>
                  <a:gradFill rotWithShape="1">
                    <a:gsLst>
                      <a:gs pos="0">
                        <a:schemeClr val="accent1">
                          <a:shade val="65000"/>
                          <a:shade val="51000"/>
                          <a:satMod val="130000"/>
                        </a:schemeClr>
                      </a:gs>
                      <a:gs pos="80000">
                        <a:schemeClr val="accent1">
                          <a:shade val="65000"/>
                          <a:shade val="93000"/>
                          <a:satMod val="130000"/>
                        </a:schemeClr>
                      </a:gs>
                      <a:gs pos="100000">
                        <a:schemeClr val="accent1">
                          <a:shade val="65000"/>
                          <a:shade val="94000"/>
                          <a:satMod val="135000"/>
                        </a:schemeClr>
                      </a:gs>
                    </a:gsLst>
                    <a:lin ang="16200000" scaled="0"/>
                  </a:gradFill>
                  <a:ln>
                    <a:noFill/>
                  </a:ln>
                  <a:effectLst>
                    <a:glow rad="228600">
                      <a:schemeClr val="accent2">
                        <a:satMod val="175000"/>
                        <a:alpha val="40000"/>
                      </a:schemeClr>
                    </a:glow>
                  </a:effectLst>
                  <a:scene3d>
                    <a:camera prst="orthographicFront">
                      <a:rot lat="0" lon="0" rev="0"/>
                    </a:camera>
                    <a:lightRig rig="threePt" dir="t">
                      <a:rot lat="0" lon="0" rev="1200000"/>
                    </a:lightRig>
                  </a:scene3d>
                  <a:sp3d>
                    <a:bevelT w="63500" h="25400"/>
                  </a:sp3d>
                </c:spPr>
                <c:invertIfNegative val="0"/>
                <c:cat>
                  <c:strRef>
                    <c:extLst>
                      <c:ext uri="{02D57815-91ED-43cb-92C2-25804820EDAC}">
                        <c15:formulaRef>
                          <c15:sqref>'2. SFS-RS.'!$B$11:$B$29</c15:sqref>
                        </c15:formulaRef>
                      </c:ext>
                    </c:extLst>
                    <c:strCache>
                      <c:ptCount val="19"/>
                      <c:pt idx="0">
                        <c:v>Dic. 2008</c:v>
                      </c:pt>
                      <c:pt idx="1">
                        <c:v>Dic. 2009</c:v>
                      </c:pt>
                      <c:pt idx="2">
                        <c:v>Dic. 2010</c:v>
                      </c:pt>
                      <c:pt idx="3">
                        <c:v>Dic. 2011</c:v>
                      </c:pt>
                      <c:pt idx="4">
                        <c:v>Dic. 2012</c:v>
                      </c:pt>
                      <c:pt idx="5">
                        <c:v>Dic. 2013</c:v>
                      </c:pt>
                      <c:pt idx="6">
                        <c:v>Dic. 2014</c:v>
                      </c:pt>
                      <c:pt idx="7">
                        <c:v>Dic. 2015</c:v>
                      </c:pt>
                      <c:pt idx="8">
                        <c:v>Dic. 2016</c:v>
                      </c:pt>
                      <c:pt idx="9">
                        <c:v>Dic. 2017</c:v>
                      </c:pt>
                      <c:pt idx="10">
                        <c:v>Dic.2018</c:v>
                      </c:pt>
                      <c:pt idx="11">
                        <c:v>Dic.2019</c:v>
                      </c:pt>
                      <c:pt idx="12">
                        <c:v>Dic. 2020</c:v>
                      </c:pt>
                      <c:pt idx="13">
                        <c:v>Dic.2021</c:v>
                      </c:pt>
                      <c:pt idx="14">
                        <c:v>Dic. 2022</c:v>
                      </c:pt>
                      <c:pt idx="15">
                        <c:v>Dic. 2023</c:v>
                      </c:pt>
                      <c:pt idx="16">
                        <c:v>Dic. 2024</c:v>
                      </c:pt>
                      <c:pt idx="17">
                        <c:v>Dic. 2025</c:v>
                      </c:pt>
                      <c:pt idx="18">
                        <c:v>Ene. 2026</c:v>
                      </c:pt>
                    </c:strCache>
                  </c:strRef>
                </c:cat>
                <c:val>
                  <c:numRef>
                    <c:extLst>
                      <c:ext uri="{02D57815-91ED-43cb-92C2-25804820EDAC}">
                        <c15:formulaRef>
                          <c15:sqref>'2. SFS-RS.'!$H$11:$H$29</c15:sqref>
                        </c15:formulaRef>
                      </c:ext>
                    </c:extLst>
                    <c:numCache>
                      <c:formatCode>_(* #,##0.00_);_(* \(#,##0.00\);_(* "-"??_);_(@_)</c:formatCode>
                      <c:ptCount val="19"/>
                      <c:pt idx="0">
                        <c:v>1.4995315838995487</c:v>
                      </c:pt>
                      <c:pt idx="1">
                        <c:v>1.2574186277929873</c:v>
                      </c:pt>
                      <c:pt idx="2">
                        <c:v>1.229489067257127</c:v>
                      </c:pt>
                      <c:pt idx="3">
                        <c:v>1.2668971174789962</c:v>
                      </c:pt>
                      <c:pt idx="4">
                        <c:v>0.95524005976027981</c:v>
                      </c:pt>
                      <c:pt idx="5">
                        <c:v>0.75469272585247649</c:v>
                      </c:pt>
                      <c:pt idx="6">
                        <c:v>0.67982535786819842</c:v>
                      </c:pt>
                      <c:pt idx="7">
                        <c:v>0.53249749965930693</c:v>
                      </c:pt>
                      <c:pt idx="8">
                        <c:v>0.54316936665872118</c:v>
                      </c:pt>
                      <c:pt idx="9">
                        <c:v>0.46061711250912196</c:v>
                      </c:pt>
                      <c:pt idx="10">
                        <c:v>0.41944512189862132</c:v>
                      </c:pt>
                      <c:pt idx="11">
                        <c:v>0.36666173979284389</c:v>
                      </c:pt>
                      <c:pt idx="12">
                        <c:v>0.23425226529328005</c:v>
                      </c:pt>
                      <c:pt idx="13">
                        <c:v>0.20951513322567028</c:v>
                      </c:pt>
                      <c:pt idx="14">
                        <c:v>0.19446223540064014</c:v>
                      </c:pt>
                      <c:pt idx="15">
                        <c:v>0.19309395213396435</c:v>
                      </c:pt>
                      <c:pt idx="16">
                        <c:v>0.18204006837978673</c:v>
                      </c:pt>
                      <c:pt idx="17">
                        <c:v>0.17605450602356523</c:v>
                      </c:pt>
                      <c:pt idx="18">
                        <c:v>0.1760013550438311</c:v>
                      </c:pt>
                    </c:numCache>
                  </c:numRef>
                </c:val>
                <c:extLst>
                  <c:ext xmlns:c16="http://schemas.microsoft.com/office/drawing/2014/chart" uri="{C3380CC4-5D6E-409C-BE32-E72D297353CC}">
                    <c16:uniqueId val="{00000023-B864-4DFD-8645-6954BC6BDE8D}"/>
                  </c:ext>
                </c:extLst>
              </c15:ser>
            </c15:filteredBarSeries>
          </c:ext>
        </c:extLst>
      </c:barChart>
      <c:catAx>
        <c:axId val="403924992"/>
        <c:scaling>
          <c:orientation val="minMax"/>
        </c:scaling>
        <c:delete val="0"/>
        <c:axPos val="b"/>
        <c:numFmt formatCode="General" sourceLinked="0"/>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2700000" spcFirstLastPara="1" vertOverflow="ellipsis" wrap="square" anchor="ctr" anchorCtr="1"/>
          <a:lstStyle/>
          <a:p>
            <a:pPr>
              <a:defRPr sz="12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03925384"/>
        <c:crosses val="autoZero"/>
        <c:auto val="1"/>
        <c:lblAlgn val="ctr"/>
        <c:lblOffset val="100"/>
        <c:noMultiLvlLbl val="0"/>
      </c:catAx>
      <c:valAx>
        <c:axId val="403925384"/>
        <c:scaling>
          <c:orientation val="minMax"/>
        </c:scaling>
        <c:delete val="0"/>
        <c:axPos val="l"/>
        <c:numFmt formatCode="_(* #,##0_);_(* \(#,##0\);_(* &quot;-&quot;??_);_(@_)"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1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403924992"/>
        <c:crosses val="autoZero"/>
        <c:crossBetween val="between"/>
        <c:dispUnits>
          <c:builtInUnit val="thousands"/>
          <c:dispUnitsLbl>
            <c:layout>
              <c:manualLayout>
                <c:xMode val="edge"/>
                <c:yMode val="edge"/>
                <c:x val="3.215195639178815E-3"/>
                <c:y val="0.37669945961698409"/>
              </c:manualLayout>
            </c:layout>
            <c:spPr>
              <a:noFill/>
              <a:ln>
                <a:noFill/>
              </a:ln>
              <a:effectLst/>
            </c:spPr>
            <c:txPr>
              <a:bodyPr rot="-5400000" spcFirstLastPara="1" vertOverflow="ellipsis" vert="horz" wrap="square" anchor="ctr" anchorCtr="1"/>
              <a:lstStyle/>
              <a:p>
                <a:pPr>
                  <a:defRPr sz="14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ispUnitsLbl>
        </c:dispUnits>
      </c:valAx>
      <c:spPr>
        <a:solidFill>
          <a:schemeClr val="bg1"/>
        </a:solidFill>
        <a:ln>
          <a:noFill/>
        </a:ln>
        <a:effectLst/>
      </c:spPr>
    </c:plotArea>
    <c:legend>
      <c:legendPos val="t"/>
      <c:layout>
        <c:manualLayout>
          <c:xMode val="edge"/>
          <c:yMode val="edge"/>
          <c:x val="0.21978869876808874"/>
          <c:y val="0.10114538558742799"/>
          <c:w val="0.55541213939949696"/>
          <c:h val="4.546797559172177E-2"/>
        </c:manualLayout>
      </c:layout>
      <c:overlay val="0"/>
      <c:spPr>
        <a:noFill/>
        <a:ln>
          <a:noFill/>
        </a:ln>
        <a:effectLst/>
      </c:spPr>
      <c:txPr>
        <a:bodyPr rot="0" spcFirstLastPara="1" vertOverflow="ellipsis" vert="horz" wrap="square" anchor="ctr" anchorCtr="1"/>
        <a:lstStyle/>
        <a:p>
          <a:pPr>
            <a:defRPr sz="14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14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s-DO" sz="1600" b="1"/>
              <a:t>%Afiliación del SFS del Régimen Subsidiado por Tipo</a:t>
            </a:r>
          </a:p>
        </c:rich>
      </c:tx>
      <c:layout>
        <c:manualLayout>
          <c:xMode val="edge"/>
          <c:yMode val="edge"/>
          <c:x val="0.16760468638785231"/>
          <c:y val="4.0398964649392632E-2"/>
        </c:manualLayout>
      </c:layout>
      <c:overlay val="0"/>
      <c:spPr>
        <a:noFill/>
        <a:ln>
          <a:noFill/>
        </a:ln>
        <a:effectLst/>
      </c:spPr>
      <c:txPr>
        <a:bodyPr rot="0" spcFirstLastPara="1" vertOverflow="ellipsis" vert="horz" wrap="square" anchor="ctr" anchorCtr="1"/>
        <a:lstStyle/>
        <a:p>
          <a:pPr>
            <a:defRPr sz="16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4.9905587801612396E-2"/>
          <c:y val="0.1969124459221655"/>
          <c:w val="0.92084593131800208"/>
          <c:h val="0.58026120449777252"/>
        </c:manualLayout>
      </c:layout>
      <c:lineChart>
        <c:grouping val="standard"/>
        <c:varyColors val="0"/>
        <c:ser>
          <c:idx val="0"/>
          <c:order val="0"/>
          <c:tx>
            <c:strRef>
              <c:f>'2. SFS-RS.'!$F$10</c:f>
              <c:strCache>
                <c:ptCount val="1"/>
                <c:pt idx="0">
                  <c:v> % Afiliados   titulares  </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dLbls>
            <c:dLbl>
              <c:idx val="0"/>
              <c:layout>
                <c:manualLayout>
                  <c:x val="-2.8129663543183032E-2"/>
                  <c:y val="5.643692339907462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D4BB-4698-B1F5-977380BD0270}"/>
                </c:ext>
              </c:extLst>
            </c:dLbl>
            <c:dLbl>
              <c:idx val="1"/>
              <c:layout>
                <c:manualLayout>
                  <c:x val="-1.7130784711236746E-2"/>
                  <c:y val="5.85678216246907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D4BB-4698-B1F5-977380BD0270}"/>
                </c:ext>
              </c:extLst>
            </c:dLbl>
            <c:dLbl>
              <c:idx val="2"/>
              <c:layout>
                <c:manualLayout>
                  <c:x val="-2.4987126734055523E-2"/>
                  <c:y val="6.282961807592306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D4BB-4698-B1F5-977380BD0270}"/>
                </c:ext>
              </c:extLst>
            </c:dLbl>
            <c:dLbl>
              <c:idx val="3"/>
              <c:layout>
                <c:manualLayout>
                  <c:x val="-2.3415858329491796E-2"/>
                  <c:y val="4.578243227099387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D4BB-4698-B1F5-977380BD0270}"/>
                </c:ext>
              </c:extLst>
            </c:dLbl>
            <c:spPr>
              <a:noFill/>
              <a:ln>
                <a:noFill/>
              </a:ln>
              <a:effectLst/>
            </c:spPr>
            <c:txPr>
              <a:bodyPr rot="-5400000" spcFirstLastPara="1" vertOverflow="ellipsis" wrap="square" anchor="ctr" anchorCtr="1"/>
              <a:lstStyle/>
              <a:p>
                <a:pPr>
                  <a:defRPr sz="1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'2. SFS-RS.'!$B$11:$B$29</c:f>
              <c:strCache>
                <c:ptCount val="19"/>
                <c:pt idx="0">
                  <c:v>Dic. 2008</c:v>
                </c:pt>
                <c:pt idx="1">
                  <c:v>Dic. 2009</c:v>
                </c:pt>
                <c:pt idx="2">
                  <c:v>Dic. 2010</c:v>
                </c:pt>
                <c:pt idx="3">
                  <c:v>Dic. 2011</c:v>
                </c:pt>
                <c:pt idx="4">
                  <c:v>Dic. 2012</c:v>
                </c:pt>
                <c:pt idx="5">
                  <c:v>Dic. 2013</c:v>
                </c:pt>
                <c:pt idx="6">
                  <c:v>Dic. 2014</c:v>
                </c:pt>
                <c:pt idx="7">
                  <c:v>Dic. 2015</c:v>
                </c:pt>
                <c:pt idx="8">
                  <c:v>Dic. 2016</c:v>
                </c:pt>
                <c:pt idx="9">
                  <c:v>Dic. 2017</c:v>
                </c:pt>
                <c:pt idx="10">
                  <c:v>Dic.2018</c:v>
                </c:pt>
                <c:pt idx="11">
                  <c:v>Dic.2019</c:v>
                </c:pt>
                <c:pt idx="12">
                  <c:v>Dic. 2020</c:v>
                </c:pt>
                <c:pt idx="13">
                  <c:v>Dic.2021</c:v>
                </c:pt>
                <c:pt idx="14">
                  <c:v>Dic. 2022</c:v>
                </c:pt>
                <c:pt idx="15">
                  <c:v>Dic. 2023</c:v>
                </c:pt>
                <c:pt idx="16">
                  <c:v>Dic. 2024</c:v>
                </c:pt>
                <c:pt idx="17">
                  <c:v>Dic. 2025</c:v>
                </c:pt>
                <c:pt idx="18">
                  <c:v>Ene. 2026</c:v>
                </c:pt>
              </c:strCache>
            </c:strRef>
          </c:cat>
          <c:val>
            <c:numRef>
              <c:f>'2. SFS-RS.'!$F$11:$F$29</c:f>
              <c:numCache>
                <c:formatCode>0.0%</c:formatCode>
                <c:ptCount val="19"/>
                <c:pt idx="0">
                  <c:v>0.40007496062117692</c:v>
                </c:pt>
                <c:pt idx="1">
                  <c:v>0.44298385230287168</c:v>
                </c:pt>
                <c:pt idx="2">
                  <c:v>0.44853326023718509</c:v>
                </c:pt>
                <c:pt idx="3">
                  <c:v>0.44113162096747222</c:v>
                </c:pt>
                <c:pt idx="4">
                  <c:v>0.51144614954472856</c:v>
                </c:pt>
                <c:pt idx="5">
                  <c:v>0.56990035079456625</c:v>
                </c:pt>
                <c:pt idx="6">
                  <c:v>0.5952999788436707</c:v>
                </c:pt>
                <c:pt idx="7">
                  <c:v>0.65252961275454757</c:v>
                </c:pt>
                <c:pt idx="8">
                  <c:v>0.64801701070907436</c:v>
                </c:pt>
                <c:pt idx="9">
                  <c:v>0.68464212245339873</c:v>
                </c:pt>
                <c:pt idx="10">
                  <c:v>0.70450064223858122</c:v>
                </c:pt>
                <c:pt idx="11">
                  <c:v>0.73170995490923607</c:v>
                </c:pt>
                <c:pt idx="12">
                  <c:v>0.81020714169998498</c:v>
                </c:pt>
                <c:pt idx="13">
                  <c:v>0.82677758428130466</c:v>
                </c:pt>
                <c:pt idx="14">
                  <c:v>0.83719683248469157</c:v>
                </c:pt>
                <c:pt idx="15">
                  <c:v>0.83815696007125251</c:v>
                </c:pt>
                <c:pt idx="16">
                  <c:v>0.84599501044892023</c:v>
                </c:pt>
                <c:pt idx="17">
                  <c:v>0.85030072575561599</c:v>
                </c:pt>
                <c:pt idx="18">
                  <c:v>0.85033915625269729</c:v>
                </c:pt>
              </c:numCache>
            </c:numRef>
          </c:val>
          <c:smooth val="0"/>
          <c:extLst>
            <c:ext xmlns:c16="http://schemas.microsoft.com/office/drawing/2014/chart" uri="{C3380CC4-5D6E-409C-BE32-E72D297353CC}">
              <c16:uniqueId val="{00000000-D4BB-4698-B1F5-977380BD0270}"/>
            </c:ext>
          </c:extLst>
        </c:ser>
        <c:ser>
          <c:idx val="1"/>
          <c:order val="1"/>
          <c:tx>
            <c:strRef>
              <c:f>'2. SFS-RS.'!$G$10</c:f>
              <c:strCache>
                <c:ptCount val="1"/>
                <c:pt idx="0">
                  <c:v>  % Afiliados Dependientes </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dLbls>
            <c:dLbl>
              <c:idx val="0"/>
              <c:layout>
                <c:manualLayout>
                  <c:x val="-2.0273321520364273E-2"/>
                  <c:y val="-4.578226448373201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D4BB-4698-B1F5-977380BD0270}"/>
                </c:ext>
              </c:extLst>
            </c:dLbl>
            <c:dLbl>
              <c:idx val="1"/>
              <c:layout>
                <c:manualLayout>
                  <c:x val="-1.8702053115800501E-2"/>
                  <c:y val="-5.430585738619660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D4BB-4698-B1F5-977380BD0270}"/>
                </c:ext>
              </c:extLst>
            </c:dLbl>
            <c:dLbl>
              <c:idx val="2"/>
              <c:layout>
                <c:manualLayout>
                  <c:x val="-2.3415858329491768E-2"/>
                  <c:y val="-5.004406093496439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D4BB-4698-B1F5-977380BD0270}"/>
                </c:ext>
              </c:extLst>
            </c:dLbl>
            <c:dLbl>
              <c:idx val="3"/>
              <c:layout>
                <c:manualLayout>
                  <c:x val="-2.0273321520364287E-2"/>
                  <c:y val="-4.791316270934812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D4BB-4698-B1F5-977380BD0270}"/>
                </c:ext>
              </c:extLst>
            </c:dLbl>
            <c:spPr>
              <a:noFill/>
              <a:ln>
                <a:noFill/>
              </a:ln>
              <a:effectLst/>
            </c:spPr>
            <c:txPr>
              <a:bodyPr rot="5400000" spcFirstLastPara="1" vertOverflow="ellipsis" wrap="square" anchor="ctr" anchorCtr="1"/>
              <a:lstStyle/>
              <a:p>
                <a:pPr>
                  <a:defRPr sz="1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'2. SFS-RS.'!$B$11:$B$29</c:f>
              <c:strCache>
                <c:ptCount val="19"/>
                <c:pt idx="0">
                  <c:v>Dic. 2008</c:v>
                </c:pt>
                <c:pt idx="1">
                  <c:v>Dic. 2009</c:v>
                </c:pt>
                <c:pt idx="2">
                  <c:v>Dic. 2010</c:v>
                </c:pt>
                <c:pt idx="3">
                  <c:v>Dic. 2011</c:v>
                </c:pt>
                <c:pt idx="4">
                  <c:v>Dic. 2012</c:v>
                </c:pt>
                <c:pt idx="5">
                  <c:v>Dic. 2013</c:v>
                </c:pt>
                <c:pt idx="6">
                  <c:v>Dic. 2014</c:v>
                </c:pt>
                <c:pt idx="7">
                  <c:v>Dic. 2015</c:v>
                </c:pt>
                <c:pt idx="8">
                  <c:v>Dic. 2016</c:v>
                </c:pt>
                <c:pt idx="9">
                  <c:v>Dic. 2017</c:v>
                </c:pt>
                <c:pt idx="10">
                  <c:v>Dic.2018</c:v>
                </c:pt>
                <c:pt idx="11">
                  <c:v>Dic.2019</c:v>
                </c:pt>
                <c:pt idx="12">
                  <c:v>Dic. 2020</c:v>
                </c:pt>
                <c:pt idx="13">
                  <c:v>Dic.2021</c:v>
                </c:pt>
                <c:pt idx="14">
                  <c:v>Dic. 2022</c:v>
                </c:pt>
                <c:pt idx="15">
                  <c:v>Dic. 2023</c:v>
                </c:pt>
                <c:pt idx="16">
                  <c:v>Dic. 2024</c:v>
                </c:pt>
                <c:pt idx="17">
                  <c:v>Dic. 2025</c:v>
                </c:pt>
                <c:pt idx="18">
                  <c:v>Ene. 2026</c:v>
                </c:pt>
              </c:strCache>
            </c:strRef>
          </c:cat>
          <c:val>
            <c:numRef>
              <c:f>'2. SFS-RS.'!$G$11:$G$29</c:f>
              <c:numCache>
                <c:formatCode>0.0%</c:formatCode>
                <c:ptCount val="19"/>
                <c:pt idx="0">
                  <c:v>0.59992503937882302</c:v>
                </c:pt>
                <c:pt idx="1">
                  <c:v>0.55701614769712826</c:v>
                </c:pt>
                <c:pt idx="2">
                  <c:v>0.55146673976281491</c:v>
                </c:pt>
                <c:pt idx="3">
                  <c:v>0.55886837903252773</c:v>
                </c:pt>
                <c:pt idx="4">
                  <c:v>0.4885538504552715</c:v>
                </c:pt>
                <c:pt idx="5">
                  <c:v>0.43009964920543375</c:v>
                </c:pt>
                <c:pt idx="6">
                  <c:v>0.40470002115632936</c:v>
                </c:pt>
                <c:pt idx="7">
                  <c:v>0.34747038724545237</c:v>
                </c:pt>
                <c:pt idx="8">
                  <c:v>0.3519829892909257</c:v>
                </c:pt>
                <c:pt idx="9">
                  <c:v>0.31535787754660122</c:v>
                </c:pt>
                <c:pt idx="10">
                  <c:v>0.29549935776141872</c:v>
                </c:pt>
                <c:pt idx="11">
                  <c:v>0.26829004509076387</c:v>
                </c:pt>
                <c:pt idx="12">
                  <c:v>0.18979285830001502</c:v>
                </c:pt>
                <c:pt idx="13">
                  <c:v>0.17322241571869537</c:v>
                </c:pt>
                <c:pt idx="14">
                  <c:v>0.16280316751530841</c:v>
                </c:pt>
                <c:pt idx="15">
                  <c:v>0.16184303992874749</c:v>
                </c:pt>
                <c:pt idx="16">
                  <c:v>0.1540049895510798</c:v>
                </c:pt>
                <c:pt idx="17">
                  <c:v>0.14969927424438398</c:v>
                </c:pt>
                <c:pt idx="18">
                  <c:v>0.14966084374730276</c:v>
                </c:pt>
              </c:numCache>
            </c:numRef>
          </c:val>
          <c:smooth val="0"/>
          <c:extLst>
            <c:ext xmlns:c16="http://schemas.microsoft.com/office/drawing/2014/chart" uri="{C3380CC4-5D6E-409C-BE32-E72D297353CC}">
              <c16:uniqueId val="{00000001-D4BB-4698-B1F5-977380BD0270}"/>
            </c:ext>
          </c:extLst>
        </c:ser>
        <c:dLbls>
          <c:showLegendKey val="0"/>
          <c:showVal val="0"/>
          <c:showCatName val="0"/>
          <c:showSerName val="0"/>
          <c:showPercent val="0"/>
          <c:showBubbleSize val="0"/>
        </c:dLbls>
        <c:marker val="1"/>
        <c:smooth val="0"/>
        <c:axId val="244318095"/>
        <c:axId val="244320175"/>
        <c:extLst>
          <c:ext xmlns:c15="http://schemas.microsoft.com/office/drawing/2012/chart" uri="{02D57815-91ED-43cb-92C2-25804820EDAC}">
            <c15:filteredLineSeries>
              <c15:ser>
                <c:idx val="2"/>
                <c:order val="2"/>
                <c:tx>
                  <c:strRef>
                    <c:extLst>
                      <c:ext uri="{02D57815-91ED-43cb-92C2-25804820EDAC}">
                        <c15:formulaRef>
                          <c15:sqref>'2. SFS-RS.'!$H$10</c15:sqref>
                        </c15:formulaRef>
                      </c:ext>
                    </c:extLst>
                    <c:strCache>
                      <c:ptCount val="1"/>
                      <c:pt idx="0">
                        <c:v> Índice de dependencia RS </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'2. SFS-RS.'!$B$11:$B$29</c15:sqref>
                        </c15:formulaRef>
                      </c:ext>
                    </c:extLst>
                    <c:strCache>
                      <c:ptCount val="19"/>
                      <c:pt idx="0">
                        <c:v>Dic. 2008</c:v>
                      </c:pt>
                      <c:pt idx="1">
                        <c:v>Dic. 2009</c:v>
                      </c:pt>
                      <c:pt idx="2">
                        <c:v>Dic. 2010</c:v>
                      </c:pt>
                      <c:pt idx="3">
                        <c:v>Dic. 2011</c:v>
                      </c:pt>
                      <c:pt idx="4">
                        <c:v>Dic. 2012</c:v>
                      </c:pt>
                      <c:pt idx="5">
                        <c:v>Dic. 2013</c:v>
                      </c:pt>
                      <c:pt idx="6">
                        <c:v>Dic. 2014</c:v>
                      </c:pt>
                      <c:pt idx="7">
                        <c:v>Dic. 2015</c:v>
                      </c:pt>
                      <c:pt idx="8">
                        <c:v>Dic. 2016</c:v>
                      </c:pt>
                      <c:pt idx="9">
                        <c:v>Dic. 2017</c:v>
                      </c:pt>
                      <c:pt idx="10">
                        <c:v>Dic.2018</c:v>
                      </c:pt>
                      <c:pt idx="11">
                        <c:v>Dic.2019</c:v>
                      </c:pt>
                      <c:pt idx="12">
                        <c:v>Dic. 2020</c:v>
                      </c:pt>
                      <c:pt idx="13">
                        <c:v>Dic.2021</c:v>
                      </c:pt>
                      <c:pt idx="14">
                        <c:v>Dic. 2022</c:v>
                      </c:pt>
                      <c:pt idx="15">
                        <c:v>Dic. 2023</c:v>
                      </c:pt>
                      <c:pt idx="16">
                        <c:v>Dic. 2024</c:v>
                      </c:pt>
                      <c:pt idx="17">
                        <c:v>Dic. 2025</c:v>
                      </c:pt>
                      <c:pt idx="18">
                        <c:v>Ene. 2026</c:v>
                      </c:pt>
                    </c:strCache>
                  </c:strRef>
                </c:cat>
                <c:val>
                  <c:numRef>
                    <c:extLst>
                      <c:ext uri="{02D57815-91ED-43cb-92C2-25804820EDAC}">
                        <c15:formulaRef>
                          <c15:sqref>'2. SFS-RS.'!$H$11:$H$29</c15:sqref>
                        </c15:formulaRef>
                      </c:ext>
                    </c:extLst>
                    <c:numCache>
                      <c:formatCode>_(* #,##0.00_);_(* \(#,##0.00\);_(* "-"??_);_(@_)</c:formatCode>
                      <c:ptCount val="19"/>
                      <c:pt idx="0">
                        <c:v>1.4995315838995487</c:v>
                      </c:pt>
                      <c:pt idx="1">
                        <c:v>1.2574186277929873</c:v>
                      </c:pt>
                      <c:pt idx="2">
                        <c:v>1.229489067257127</c:v>
                      </c:pt>
                      <c:pt idx="3">
                        <c:v>1.2668971174789962</c:v>
                      </c:pt>
                      <c:pt idx="4">
                        <c:v>0.95524005976027981</c:v>
                      </c:pt>
                      <c:pt idx="5">
                        <c:v>0.75469272585247649</c:v>
                      </c:pt>
                      <c:pt idx="6">
                        <c:v>0.67982535786819842</c:v>
                      </c:pt>
                      <c:pt idx="7">
                        <c:v>0.53249749965930693</c:v>
                      </c:pt>
                      <c:pt idx="8">
                        <c:v>0.54316936665872118</c:v>
                      </c:pt>
                      <c:pt idx="9">
                        <c:v>0.46061711250912196</c:v>
                      </c:pt>
                      <c:pt idx="10">
                        <c:v>0.41944512189862132</c:v>
                      </c:pt>
                      <c:pt idx="11">
                        <c:v>0.36666173979284389</c:v>
                      </c:pt>
                      <c:pt idx="12">
                        <c:v>0.23425226529328005</c:v>
                      </c:pt>
                      <c:pt idx="13">
                        <c:v>0.20951513322567028</c:v>
                      </c:pt>
                      <c:pt idx="14">
                        <c:v>0.19446223540064014</c:v>
                      </c:pt>
                      <c:pt idx="15">
                        <c:v>0.19309395213396435</c:v>
                      </c:pt>
                      <c:pt idx="16">
                        <c:v>0.18204006837978673</c:v>
                      </c:pt>
                      <c:pt idx="17">
                        <c:v>0.17605450602356523</c:v>
                      </c:pt>
                      <c:pt idx="18">
                        <c:v>0.1760013550438311</c:v>
                      </c:pt>
                    </c:numCache>
                  </c:numRef>
                </c:val>
                <c:smooth val="0"/>
                <c:extLst>
                  <c:ext xmlns:c16="http://schemas.microsoft.com/office/drawing/2014/chart" uri="{C3380CC4-5D6E-409C-BE32-E72D297353CC}">
                    <c16:uniqueId val="{0000000B-D4BB-4698-B1F5-977380BD0270}"/>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'2. SFS-RS.'!$I$10</c15:sqref>
                        </c15:formulaRef>
                      </c:ext>
                    </c:extLst>
                    <c:strCache>
                      <c:ptCount val="1"/>
                      <c:pt idx="0">
                        <c:v>  Dependendientes por cada 100 titulares </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strRef>
                    <c:extLst xmlns:c15="http://schemas.microsoft.com/office/drawing/2012/chart">
                      <c:ext xmlns:c15="http://schemas.microsoft.com/office/drawing/2012/chart" uri="{02D57815-91ED-43cb-92C2-25804820EDAC}">
                        <c15:formulaRef>
                          <c15:sqref>'2. SFS-RS.'!$B$11:$B$29</c15:sqref>
                        </c15:formulaRef>
                      </c:ext>
                    </c:extLst>
                    <c:strCache>
                      <c:ptCount val="19"/>
                      <c:pt idx="0">
                        <c:v>Dic. 2008</c:v>
                      </c:pt>
                      <c:pt idx="1">
                        <c:v>Dic. 2009</c:v>
                      </c:pt>
                      <c:pt idx="2">
                        <c:v>Dic. 2010</c:v>
                      </c:pt>
                      <c:pt idx="3">
                        <c:v>Dic. 2011</c:v>
                      </c:pt>
                      <c:pt idx="4">
                        <c:v>Dic. 2012</c:v>
                      </c:pt>
                      <c:pt idx="5">
                        <c:v>Dic. 2013</c:v>
                      </c:pt>
                      <c:pt idx="6">
                        <c:v>Dic. 2014</c:v>
                      </c:pt>
                      <c:pt idx="7">
                        <c:v>Dic. 2015</c:v>
                      </c:pt>
                      <c:pt idx="8">
                        <c:v>Dic. 2016</c:v>
                      </c:pt>
                      <c:pt idx="9">
                        <c:v>Dic. 2017</c:v>
                      </c:pt>
                      <c:pt idx="10">
                        <c:v>Dic.2018</c:v>
                      </c:pt>
                      <c:pt idx="11">
                        <c:v>Dic.2019</c:v>
                      </c:pt>
                      <c:pt idx="12">
                        <c:v>Dic. 2020</c:v>
                      </c:pt>
                      <c:pt idx="13">
                        <c:v>Dic.2021</c:v>
                      </c:pt>
                      <c:pt idx="14">
                        <c:v>Dic. 2022</c:v>
                      </c:pt>
                      <c:pt idx="15">
                        <c:v>Dic. 2023</c:v>
                      </c:pt>
                      <c:pt idx="16">
                        <c:v>Dic. 2024</c:v>
                      </c:pt>
                      <c:pt idx="17">
                        <c:v>Dic. 2025</c:v>
                      </c:pt>
                      <c:pt idx="18">
                        <c:v>Ene. 2026</c:v>
                      </c:pt>
                    </c:strCache>
                  </c:strRef>
                </c:cat>
                <c:val>
                  <c:numRef>
                    <c:extLst xmlns:c15="http://schemas.microsoft.com/office/drawing/2012/chart">
                      <c:ext xmlns:c15="http://schemas.microsoft.com/office/drawing/2012/chart" uri="{02D57815-91ED-43cb-92C2-25804820EDAC}">
                        <c15:formulaRef>
                          <c15:sqref>'2. SFS-RS.'!$I$11:$I$29</c15:sqref>
                        </c15:formulaRef>
                      </c:ext>
                    </c:extLst>
                    <c:numCache>
                      <c:formatCode>#,##0</c:formatCode>
                      <c:ptCount val="19"/>
                      <c:pt idx="0">
                        <c:v>149.95315838995487</c:v>
                      </c:pt>
                      <c:pt idx="1">
                        <c:v>125.74186277929873</c:v>
                      </c:pt>
                      <c:pt idx="2">
                        <c:v>122.9489067257127</c:v>
                      </c:pt>
                      <c:pt idx="3">
                        <c:v>126.68971174789962</c:v>
                      </c:pt>
                      <c:pt idx="4">
                        <c:v>95.524005976027979</c:v>
                      </c:pt>
                      <c:pt idx="5">
                        <c:v>75.469272585247651</c:v>
                      </c:pt>
                      <c:pt idx="6">
                        <c:v>67.982535786819838</c:v>
                      </c:pt>
                      <c:pt idx="7">
                        <c:v>53.24974996593069</c:v>
                      </c:pt>
                      <c:pt idx="8">
                        <c:v>54.31693666587212</c:v>
                      </c:pt>
                      <c:pt idx="9">
                        <c:v>46.061711250912197</c:v>
                      </c:pt>
                      <c:pt idx="10">
                        <c:v>41.944512189862131</c:v>
                      </c:pt>
                      <c:pt idx="11">
                        <c:v>36.666173979284387</c:v>
                      </c:pt>
                      <c:pt idx="12">
                        <c:v>23.425226529328004</c:v>
                      </c:pt>
                      <c:pt idx="13">
                        <c:v>20.951513322567028</c:v>
                      </c:pt>
                      <c:pt idx="14">
                        <c:v>19.446223540064015</c:v>
                      </c:pt>
                      <c:pt idx="15">
                        <c:v>19.309395213396435</c:v>
                      </c:pt>
                      <c:pt idx="16">
                        <c:v>18.204006837978675</c:v>
                      </c:pt>
                      <c:pt idx="17">
                        <c:v>17.605450602356523</c:v>
                      </c:pt>
                      <c:pt idx="18">
                        <c:v>17.600135504383111</c:v>
                      </c:pt>
                    </c:numCache>
                  </c:numRef>
                </c:val>
                <c:smooth val="0"/>
                <c:extLst xmlns:c15="http://schemas.microsoft.com/office/drawing/2012/chart">
                  <c:ext xmlns:c16="http://schemas.microsoft.com/office/drawing/2014/chart" uri="{C3380CC4-5D6E-409C-BE32-E72D297353CC}">
                    <c16:uniqueId val="{0000000C-D4BB-4698-B1F5-977380BD0270}"/>
                  </c:ext>
                </c:extLst>
              </c15:ser>
            </c15:filteredLineSeries>
          </c:ext>
        </c:extLst>
      </c:lineChart>
      <c:catAx>
        <c:axId val="244318095"/>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244320175"/>
        <c:crosses val="autoZero"/>
        <c:auto val="1"/>
        <c:lblAlgn val="ctr"/>
        <c:lblOffset val="100"/>
        <c:noMultiLvlLbl val="0"/>
      </c:catAx>
      <c:valAx>
        <c:axId val="244320175"/>
        <c:scaling>
          <c:orientation val="minMax"/>
          <c:max val="0.99"/>
        </c:scaling>
        <c:delete val="1"/>
        <c:axPos val="l"/>
        <c:numFmt formatCode="0.0%" sourceLinked="1"/>
        <c:majorTickMark val="none"/>
        <c:minorTickMark val="none"/>
        <c:tickLblPos val="nextTo"/>
        <c:crossAx val="244318095"/>
        <c:crosses val="autoZero"/>
        <c:crossBetween val="between"/>
      </c:valAx>
      <c:spPr>
        <a:noFill/>
        <a:ln>
          <a:noFill/>
        </a:ln>
        <a:effectLst/>
      </c:spPr>
    </c:plotArea>
    <c:legend>
      <c:legendPos val="b"/>
      <c:layout>
        <c:manualLayout>
          <c:xMode val="edge"/>
          <c:yMode val="edge"/>
          <c:x val="0.20896250524181226"/>
          <c:y val="9.5542979327090313E-2"/>
          <c:w val="0.60044473364024509"/>
          <c:h val="4.5779412100280407E-2"/>
        </c:manualLayout>
      </c:layout>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round/>
    </a:ln>
    <a:effectLst/>
  </c:spPr>
  <c:txPr>
    <a:bodyPr/>
    <a:lstStyle/>
    <a:p>
      <a:pPr>
        <a:defRPr sz="14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plotArea>
      <c:layout/>
      <c:barChart>
        <c:barDir val="col"/>
        <c:grouping val="stacked"/>
        <c:varyColors val="0"/>
        <c:ser>
          <c:idx val="0"/>
          <c:order val="0"/>
          <c:tx>
            <c:strRef>
              <c:f>'3. SFS-RS'!$C$10</c:f>
              <c:strCache>
                <c:ptCount val="1"/>
                <c:pt idx="0">
                  <c:v>Titulares_Masc</c:v>
                </c:pt>
              </c:strCache>
            </c:strRef>
          </c:tx>
          <c:spPr>
            <a:solidFill>
              <a:schemeClr val="accent1">
                <a:shade val="58000"/>
              </a:schemeClr>
            </a:solidFill>
            <a:ln>
              <a:noFill/>
            </a:ln>
            <a:effectLst/>
          </c:spPr>
          <c:invertIfNegative val="0"/>
          <c:dLbls>
            <c:spPr>
              <a:noFill/>
              <a:ln>
                <a:noFill/>
              </a:ln>
              <a:effectLst/>
            </c:spPr>
            <c:txPr>
              <a:bodyPr rot="0" spcFirstLastPara="1" vertOverflow="ellipsis" vert="horz" wrap="square" anchor="ctr" anchorCtr="1"/>
              <a:lstStyle/>
              <a:p>
                <a:pPr>
                  <a:defRPr sz="16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'3. SFS-RS'!$B$11:$B$29</c:f>
              <c:strCache>
                <c:ptCount val="19"/>
                <c:pt idx="0">
                  <c:v>Dic.08</c:v>
                </c:pt>
                <c:pt idx="1">
                  <c:v>Dic.09</c:v>
                </c:pt>
                <c:pt idx="2">
                  <c:v>Dic.10</c:v>
                </c:pt>
                <c:pt idx="3">
                  <c:v>Dic.11</c:v>
                </c:pt>
                <c:pt idx="4">
                  <c:v>Dic.12</c:v>
                </c:pt>
                <c:pt idx="5">
                  <c:v>Dic.13</c:v>
                </c:pt>
                <c:pt idx="6">
                  <c:v>Dic.14</c:v>
                </c:pt>
                <c:pt idx="7">
                  <c:v>Dic.15</c:v>
                </c:pt>
                <c:pt idx="8">
                  <c:v>Dic.16</c:v>
                </c:pt>
                <c:pt idx="9">
                  <c:v>Dic.17</c:v>
                </c:pt>
                <c:pt idx="10">
                  <c:v>Dic. 18</c:v>
                </c:pt>
                <c:pt idx="11">
                  <c:v>Dic.19</c:v>
                </c:pt>
                <c:pt idx="12">
                  <c:v>Dic.20</c:v>
                </c:pt>
                <c:pt idx="13">
                  <c:v>Dic.21</c:v>
                </c:pt>
                <c:pt idx="14">
                  <c:v>Dic.22</c:v>
                </c:pt>
                <c:pt idx="15">
                  <c:v>Dic.23</c:v>
                </c:pt>
                <c:pt idx="16">
                  <c:v>Dic.24</c:v>
                </c:pt>
                <c:pt idx="17">
                  <c:v>Dic.25</c:v>
                </c:pt>
                <c:pt idx="18">
                  <c:v>Ene.26</c:v>
                </c:pt>
              </c:strCache>
            </c:strRef>
          </c:cat>
          <c:val>
            <c:numRef>
              <c:f>'3. SFS-RS'!$C$11:$C$29</c:f>
              <c:numCache>
                <c:formatCode>#,##0</c:formatCode>
                <c:ptCount val="19"/>
                <c:pt idx="0">
                  <c:v>169198</c:v>
                </c:pt>
                <c:pt idx="1">
                  <c:v>213701</c:v>
                </c:pt>
                <c:pt idx="2">
                  <c:v>328922</c:v>
                </c:pt>
                <c:pt idx="3">
                  <c:v>319816</c:v>
                </c:pt>
                <c:pt idx="4">
                  <c:v>446880</c:v>
                </c:pt>
                <c:pt idx="5">
                  <c:v>625451</c:v>
                </c:pt>
                <c:pt idx="6">
                  <c:v>760801</c:v>
                </c:pt>
                <c:pt idx="7">
                  <c:v>965980</c:v>
                </c:pt>
                <c:pt idx="8">
                  <c:v>958091</c:v>
                </c:pt>
                <c:pt idx="9">
                  <c:v>1093168</c:v>
                </c:pt>
                <c:pt idx="10">
                  <c:v>1152483</c:v>
                </c:pt>
                <c:pt idx="11">
                  <c:v>1234201</c:v>
                </c:pt>
                <c:pt idx="12">
                  <c:v>2285213</c:v>
                </c:pt>
                <c:pt idx="13">
                  <c:v>2336934</c:v>
                </c:pt>
                <c:pt idx="14">
                  <c:v>2381458</c:v>
                </c:pt>
                <c:pt idx="15">
                  <c:v>2342695</c:v>
                </c:pt>
                <c:pt idx="16">
                  <c:v>2391300</c:v>
                </c:pt>
                <c:pt idx="17">
                  <c:v>2370759</c:v>
                </c:pt>
                <c:pt idx="18">
                  <c:v>2359771</c:v>
                </c:pt>
              </c:numCache>
            </c:numRef>
          </c:val>
          <c:extLst>
            <c:ext xmlns:c16="http://schemas.microsoft.com/office/drawing/2014/chart" uri="{C3380CC4-5D6E-409C-BE32-E72D297353CC}">
              <c16:uniqueId val="{00000000-3FBE-4DF2-9606-52B9512F9972}"/>
            </c:ext>
          </c:extLst>
        </c:ser>
        <c:ser>
          <c:idx val="1"/>
          <c:order val="1"/>
          <c:tx>
            <c:strRef>
              <c:f>'3. SFS-RS'!$D$10</c:f>
              <c:strCache>
                <c:ptCount val="1"/>
                <c:pt idx="0">
                  <c:v>Dependientes Directos_Masc</c:v>
                </c:pt>
              </c:strCache>
            </c:strRef>
          </c:tx>
          <c:spPr>
            <a:solidFill>
              <a:schemeClr val="accent1">
                <a:shade val="86000"/>
              </a:schemeClr>
            </a:solidFill>
            <a:ln>
              <a:noFill/>
            </a:ln>
            <a:effectLst/>
          </c:spPr>
          <c:invertIfNegative val="0"/>
          <c:dLbls>
            <c:spPr>
              <a:noFill/>
              <a:ln>
                <a:noFill/>
              </a:ln>
              <a:effectLst/>
            </c:spPr>
            <c:txPr>
              <a:bodyPr rot="0" spcFirstLastPara="1" vertOverflow="ellipsis" vert="horz" wrap="square" anchor="ctr" anchorCtr="1"/>
              <a:lstStyle/>
              <a:p>
                <a:pPr>
                  <a:defRPr sz="16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'3. SFS-RS'!$B$11:$B$29</c:f>
              <c:strCache>
                <c:ptCount val="19"/>
                <c:pt idx="0">
                  <c:v>Dic.08</c:v>
                </c:pt>
                <c:pt idx="1">
                  <c:v>Dic.09</c:v>
                </c:pt>
                <c:pt idx="2">
                  <c:v>Dic.10</c:v>
                </c:pt>
                <c:pt idx="3">
                  <c:v>Dic.11</c:v>
                </c:pt>
                <c:pt idx="4">
                  <c:v>Dic.12</c:v>
                </c:pt>
                <c:pt idx="5">
                  <c:v>Dic.13</c:v>
                </c:pt>
                <c:pt idx="6">
                  <c:v>Dic.14</c:v>
                </c:pt>
                <c:pt idx="7">
                  <c:v>Dic.15</c:v>
                </c:pt>
                <c:pt idx="8">
                  <c:v>Dic.16</c:v>
                </c:pt>
                <c:pt idx="9">
                  <c:v>Dic.17</c:v>
                </c:pt>
                <c:pt idx="10">
                  <c:v>Dic. 18</c:v>
                </c:pt>
                <c:pt idx="11">
                  <c:v>Dic.19</c:v>
                </c:pt>
                <c:pt idx="12">
                  <c:v>Dic.20</c:v>
                </c:pt>
                <c:pt idx="13">
                  <c:v>Dic.21</c:v>
                </c:pt>
                <c:pt idx="14">
                  <c:v>Dic.22</c:v>
                </c:pt>
                <c:pt idx="15">
                  <c:v>Dic.23</c:v>
                </c:pt>
                <c:pt idx="16">
                  <c:v>Dic.24</c:v>
                </c:pt>
                <c:pt idx="17">
                  <c:v>Dic.25</c:v>
                </c:pt>
                <c:pt idx="18">
                  <c:v>Ene.26</c:v>
                </c:pt>
              </c:strCache>
            </c:strRef>
          </c:cat>
          <c:val>
            <c:numRef>
              <c:f>'3. SFS-RS'!$D$11:$D$29</c:f>
              <c:numCache>
                <c:formatCode>#,##0</c:formatCode>
                <c:ptCount val="19"/>
                <c:pt idx="0">
                  <c:v>376240</c:v>
                </c:pt>
                <c:pt idx="1">
                  <c:v>401930</c:v>
                </c:pt>
                <c:pt idx="2">
                  <c:v>575714</c:v>
                </c:pt>
                <c:pt idx="3">
                  <c:v>579358</c:v>
                </c:pt>
                <c:pt idx="4">
                  <c:v>584446</c:v>
                </c:pt>
                <c:pt idx="5">
                  <c:v>617980</c:v>
                </c:pt>
                <c:pt idx="6">
                  <c:v>639717</c:v>
                </c:pt>
                <c:pt idx="7">
                  <c:v>606813</c:v>
                </c:pt>
                <c:pt idx="8">
                  <c:v>617507</c:v>
                </c:pt>
                <c:pt idx="9">
                  <c:v>584707</c:v>
                </c:pt>
                <c:pt idx="10">
                  <c:v>559698</c:v>
                </c:pt>
                <c:pt idx="11">
                  <c:v>524150</c:v>
                </c:pt>
                <c:pt idx="12">
                  <c:v>568211</c:v>
                </c:pt>
                <c:pt idx="13">
                  <c:v>520053</c:v>
                </c:pt>
                <c:pt idx="14">
                  <c:v>492034</c:v>
                </c:pt>
                <c:pt idx="15">
                  <c:v>482094</c:v>
                </c:pt>
                <c:pt idx="16">
                  <c:v>462948</c:v>
                </c:pt>
                <c:pt idx="17">
                  <c:v>444324</c:v>
                </c:pt>
                <c:pt idx="18">
                  <c:v>442137</c:v>
                </c:pt>
              </c:numCache>
            </c:numRef>
          </c:val>
          <c:extLst>
            <c:ext xmlns:c16="http://schemas.microsoft.com/office/drawing/2014/chart" uri="{C3380CC4-5D6E-409C-BE32-E72D297353CC}">
              <c16:uniqueId val="{00000001-3FBE-4DF2-9606-52B9512F9972}"/>
            </c:ext>
          </c:extLst>
        </c:ser>
        <c:ser>
          <c:idx val="2"/>
          <c:order val="2"/>
          <c:tx>
            <c:strRef>
              <c:f>'3. SFS-RS'!$F$10</c:f>
              <c:strCache>
                <c:ptCount val="1"/>
                <c:pt idx="0">
                  <c:v>Titulares_Fem</c:v>
                </c:pt>
              </c:strCache>
            </c:strRef>
          </c:tx>
          <c:spPr>
            <a:solidFill>
              <a:schemeClr val="accent1">
                <a:tint val="86000"/>
              </a:schemeClr>
            </a:solidFill>
            <a:ln>
              <a:noFill/>
            </a:ln>
            <a:effectLst/>
          </c:spPr>
          <c:invertIfNegative val="0"/>
          <c:dLbls>
            <c:spPr>
              <a:noFill/>
              <a:ln>
                <a:noFill/>
              </a:ln>
              <a:effectLst/>
            </c:spPr>
            <c:txPr>
              <a:bodyPr rot="0" spcFirstLastPara="1" vertOverflow="ellipsis" vert="horz" wrap="square" anchor="ctr" anchorCtr="1"/>
              <a:lstStyle/>
              <a:p>
                <a:pPr>
                  <a:defRPr sz="16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'3. SFS-RS'!$B$11:$B$29</c:f>
              <c:strCache>
                <c:ptCount val="19"/>
                <c:pt idx="0">
                  <c:v>Dic.08</c:v>
                </c:pt>
                <c:pt idx="1">
                  <c:v>Dic.09</c:v>
                </c:pt>
                <c:pt idx="2">
                  <c:v>Dic.10</c:v>
                </c:pt>
                <c:pt idx="3">
                  <c:v>Dic.11</c:v>
                </c:pt>
                <c:pt idx="4">
                  <c:v>Dic.12</c:v>
                </c:pt>
                <c:pt idx="5">
                  <c:v>Dic.13</c:v>
                </c:pt>
                <c:pt idx="6">
                  <c:v>Dic.14</c:v>
                </c:pt>
                <c:pt idx="7">
                  <c:v>Dic.15</c:v>
                </c:pt>
                <c:pt idx="8">
                  <c:v>Dic.16</c:v>
                </c:pt>
                <c:pt idx="9">
                  <c:v>Dic.17</c:v>
                </c:pt>
                <c:pt idx="10">
                  <c:v>Dic. 18</c:v>
                </c:pt>
                <c:pt idx="11">
                  <c:v>Dic.19</c:v>
                </c:pt>
                <c:pt idx="12">
                  <c:v>Dic.20</c:v>
                </c:pt>
                <c:pt idx="13">
                  <c:v>Dic.21</c:v>
                </c:pt>
                <c:pt idx="14">
                  <c:v>Dic.22</c:v>
                </c:pt>
                <c:pt idx="15">
                  <c:v>Dic.23</c:v>
                </c:pt>
                <c:pt idx="16">
                  <c:v>Dic.24</c:v>
                </c:pt>
                <c:pt idx="17">
                  <c:v>Dic.25</c:v>
                </c:pt>
                <c:pt idx="18">
                  <c:v>Ene.26</c:v>
                </c:pt>
              </c:strCache>
            </c:strRef>
          </c:cat>
          <c:val>
            <c:numRef>
              <c:f>'3. SFS-RS'!$F$11:$F$29</c:f>
              <c:numCache>
                <c:formatCode>#,##0</c:formatCode>
                <c:ptCount val="19"/>
                <c:pt idx="0">
                  <c:v>320751</c:v>
                </c:pt>
                <c:pt idx="1">
                  <c:v>408348</c:v>
                </c:pt>
                <c:pt idx="2">
                  <c:v>574328</c:v>
                </c:pt>
                <c:pt idx="3">
                  <c:v>563959</c:v>
                </c:pt>
                <c:pt idx="4">
                  <c:v>731160</c:v>
                </c:pt>
                <c:pt idx="5">
                  <c:v>942774</c:v>
                </c:pt>
                <c:pt idx="6">
                  <c:v>1034413</c:v>
                </c:pt>
                <c:pt idx="7">
                  <c:v>1198725</c:v>
                </c:pt>
                <c:pt idx="8">
                  <c:v>1210866</c:v>
                </c:pt>
                <c:pt idx="9">
                  <c:v>1335044</c:v>
                </c:pt>
                <c:pt idx="10">
                  <c:v>1397915</c:v>
                </c:pt>
                <c:pt idx="11">
                  <c:v>1492342</c:v>
                </c:pt>
                <c:pt idx="12">
                  <c:v>2370917</c:v>
                </c:pt>
                <c:pt idx="13">
                  <c:v>2414928</c:v>
                </c:pt>
                <c:pt idx="14">
                  <c:v>2449336</c:v>
                </c:pt>
                <c:pt idx="15">
                  <c:v>2426574</c:v>
                </c:pt>
                <c:pt idx="16">
                  <c:v>2463351</c:v>
                </c:pt>
                <c:pt idx="17">
                  <c:v>2438104</c:v>
                </c:pt>
                <c:pt idx="18">
                  <c:v>2428266</c:v>
                </c:pt>
              </c:numCache>
            </c:numRef>
          </c:val>
          <c:extLst>
            <c:ext xmlns:c16="http://schemas.microsoft.com/office/drawing/2014/chart" uri="{C3380CC4-5D6E-409C-BE32-E72D297353CC}">
              <c16:uniqueId val="{00000002-3FBE-4DF2-9606-52B9512F9972}"/>
            </c:ext>
          </c:extLst>
        </c:ser>
        <c:ser>
          <c:idx val="3"/>
          <c:order val="3"/>
          <c:tx>
            <c:strRef>
              <c:f>'3. SFS-RS'!$G$10</c:f>
              <c:strCache>
                <c:ptCount val="1"/>
                <c:pt idx="0">
                  <c:v>Dependientes Directos_Fem</c:v>
                </c:pt>
              </c:strCache>
            </c:strRef>
          </c:tx>
          <c:spPr>
            <a:solidFill>
              <a:schemeClr val="accent1">
                <a:tint val="58000"/>
              </a:schemeClr>
            </a:solidFill>
            <a:ln>
              <a:noFill/>
            </a:ln>
            <a:effectLst/>
          </c:spPr>
          <c:invertIfNegative val="0"/>
          <c:dLbls>
            <c:spPr>
              <a:noFill/>
              <a:ln>
                <a:noFill/>
              </a:ln>
              <a:effectLst/>
            </c:spPr>
            <c:txPr>
              <a:bodyPr rot="0" spcFirstLastPara="1" vertOverflow="ellipsis" vert="horz" wrap="square" anchor="ctr" anchorCtr="1"/>
              <a:lstStyle/>
              <a:p>
                <a:pPr>
                  <a:defRPr sz="16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'3. SFS-RS'!$B$11:$B$29</c:f>
              <c:strCache>
                <c:ptCount val="19"/>
                <c:pt idx="0">
                  <c:v>Dic.08</c:v>
                </c:pt>
                <c:pt idx="1">
                  <c:v>Dic.09</c:v>
                </c:pt>
                <c:pt idx="2">
                  <c:v>Dic.10</c:v>
                </c:pt>
                <c:pt idx="3">
                  <c:v>Dic.11</c:v>
                </c:pt>
                <c:pt idx="4">
                  <c:v>Dic.12</c:v>
                </c:pt>
                <c:pt idx="5">
                  <c:v>Dic.13</c:v>
                </c:pt>
                <c:pt idx="6">
                  <c:v>Dic.14</c:v>
                </c:pt>
                <c:pt idx="7">
                  <c:v>Dic.15</c:v>
                </c:pt>
                <c:pt idx="8">
                  <c:v>Dic.16</c:v>
                </c:pt>
                <c:pt idx="9">
                  <c:v>Dic.17</c:v>
                </c:pt>
                <c:pt idx="10">
                  <c:v>Dic. 18</c:v>
                </c:pt>
                <c:pt idx="11">
                  <c:v>Dic.19</c:v>
                </c:pt>
                <c:pt idx="12">
                  <c:v>Dic.20</c:v>
                </c:pt>
                <c:pt idx="13">
                  <c:v>Dic.21</c:v>
                </c:pt>
                <c:pt idx="14">
                  <c:v>Dic.22</c:v>
                </c:pt>
                <c:pt idx="15">
                  <c:v>Dic.23</c:v>
                </c:pt>
                <c:pt idx="16">
                  <c:v>Dic.24</c:v>
                </c:pt>
                <c:pt idx="17">
                  <c:v>Dic.25</c:v>
                </c:pt>
                <c:pt idx="18">
                  <c:v>Ene.26</c:v>
                </c:pt>
              </c:strCache>
            </c:strRef>
          </c:cat>
          <c:val>
            <c:numRef>
              <c:f>'3. SFS-RS'!$G$11:$G$29</c:f>
              <c:numCache>
                <c:formatCode>#,##0</c:formatCode>
                <c:ptCount val="19"/>
                <c:pt idx="0">
                  <c:v>358454</c:v>
                </c:pt>
                <c:pt idx="1">
                  <c:v>380246</c:v>
                </c:pt>
                <c:pt idx="2">
                  <c:v>534822</c:v>
                </c:pt>
                <c:pt idx="3">
                  <c:v>540294</c:v>
                </c:pt>
                <c:pt idx="4">
                  <c:v>540865</c:v>
                </c:pt>
                <c:pt idx="5">
                  <c:v>565548</c:v>
                </c:pt>
                <c:pt idx="6">
                  <c:v>580715</c:v>
                </c:pt>
                <c:pt idx="7">
                  <c:v>545887</c:v>
                </c:pt>
                <c:pt idx="8">
                  <c:v>560604</c:v>
                </c:pt>
                <c:pt idx="9">
                  <c:v>533769</c:v>
                </c:pt>
                <c:pt idx="10">
                  <c:v>510054</c:v>
                </c:pt>
                <c:pt idx="11">
                  <c:v>475569</c:v>
                </c:pt>
                <c:pt idx="12">
                  <c:v>522498</c:v>
                </c:pt>
                <c:pt idx="13">
                  <c:v>475534</c:v>
                </c:pt>
                <c:pt idx="14">
                  <c:v>447373</c:v>
                </c:pt>
                <c:pt idx="15">
                  <c:v>438823</c:v>
                </c:pt>
                <c:pt idx="16">
                  <c:v>420793</c:v>
                </c:pt>
                <c:pt idx="17">
                  <c:v>402298</c:v>
                </c:pt>
                <c:pt idx="18">
                  <c:v>400564</c:v>
                </c:pt>
              </c:numCache>
            </c:numRef>
          </c:val>
          <c:extLst>
            <c:ext xmlns:c16="http://schemas.microsoft.com/office/drawing/2014/chart" uri="{C3380CC4-5D6E-409C-BE32-E72D297353CC}">
              <c16:uniqueId val="{00000003-3FBE-4DF2-9606-52B9512F9972}"/>
            </c:ext>
          </c:extLst>
        </c:ser>
        <c:dLbls>
          <c:showLegendKey val="0"/>
          <c:showVal val="0"/>
          <c:showCatName val="0"/>
          <c:showSerName val="0"/>
          <c:showPercent val="0"/>
          <c:showBubbleSize val="0"/>
        </c:dLbls>
        <c:gapWidth val="27"/>
        <c:overlap val="100"/>
        <c:axId val="1106104735"/>
        <c:axId val="1106103487"/>
      </c:barChart>
      <c:catAx>
        <c:axId val="1106104735"/>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20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s-DO"/>
          </a:p>
        </c:txPr>
        <c:crossAx val="1106103487"/>
        <c:crosses val="autoZero"/>
        <c:auto val="1"/>
        <c:lblAlgn val="ctr"/>
        <c:lblOffset val="100"/>
        <c:noMultiLvlLbl val="0"/>
      </c:catAx>
      <c:valAx>
        <c:axId val="1106103487"/>
        <c:scaling>
          <c:orientation val="minMax"/>
        </c:scaling>
        <c:delete val="1"/>
        <c:axPos val="l"/>
        <c:numFmt formatCode="#,##0" sourceLinked="1"/>
        <c:majorTickMark val="none"/>
        <c:minorTickMark val="none"/>
        <c:tickLblPos val="nextTo"/>
        <c:crossAx val="1106104735"/>
        <c:crosses val="autoZero"/>
        <c:crossBetween val="between"/>
      </c:valAx>
      <c:spPr>
        <a:noFill/>
        <a:ln>
          <a:noFill/>
        </a:ln>
        <a:effectLst/>
      </c:spPr>
    </c:plotArea>
    <c:legend>
      <c:legendPos val="b"/>
      <c:layout>
        <c:manualLayout>
          <c:xMode val="edge"/>
          <c:yMode val="edge"/>
          <c:x val="0.12183418466769717"/>
          <c:y val="2.566056864898679E-2"/>
          <c:w val="0.78131384249614533"/>
          <c:h val="3.8861789871648011E-2"/>
        </c:manualLayout>
      </c:layout>
      <c:overlay val="0"/>
      <c:spPr>
        <a:noFill/>
        <a:ln>
          <a:noFill/>
        </a:ln>
        <a:effectLst/>
      </c:spPr>
      <c:txPr>
        <a:bodyPr rot="0" spcFirstLastPara="1" vertOverflow="ellipsis" vert="horz" wrap="square" anchor="ctr" anchorCtr="1"/>
        <a:lstStyle/>
        <a:p>
          <a:pPr>
            <a:defRPr sz="24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round/>
    </a:ln>
    <a:effectLst/>
  </c:spPr>
  <c:txPr>
    <a:bodyPr/>
    <a:lstStyle/>
    <a:p>
      <a:pPr>
        <a:defRPr sz="20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7"/>
    </mc:Choice>
    <mc:Fallback>
      <c:style val="7"/>
    </mc:Fallback>
  </mc:AlternateContent>
  <c:chart>
    <c:autoTitleDeleted val="1"/>
    <c:plotArea>
      <c:layout>
        <c:manualLayout>
          <c:layoutTarget val="inner"/>
          <c:xMode val="edge"/>
          <c:yMode val="edge"/>
          <c:x val="7.8507533509655184E-2"/>
          <c:y val="8.4966453006454529E-2"/>
          <c:w val="0.85924285444380288"/>
          <c:h val="0.87687962586205226"/>
        </c:manualLayout>
      </c:layout>
      <c:barChart>
        <c:barDir val="bar"/>
        <c:grouping val="stacked"/>
        <c:varyColors val="0"/>
        <c:ser>
          <c:idx val="1"/>
          <c:order val="0"/>
          <c:tx>
            <c:strRef>
              <c:f>'4. SFS-RS'!$D$36</c:f>
              <c:strCache>
                <c:ptCount val="1"/>
                <c:pt idx="0">
                  <c:v> Mujeres </c:v>
                </c:pt>
              </c:strCache>
            </c:strRef>
          </c:tx>
          <c:spPr>
            <a:solidFill>
              <a:srgbClr val="FF99FF"/>
            </a:solidFill>
            <a:ln>
              <a:noFill/>
            </a:ln>
            <a:effectLst/>
          </c:spPr>
          <c:invertIfNegative val="0"/>
          <c:dLbls>
            <c:numFmt formatCode="#,##0;[Red]#,##0" sourceLinked="0"/>
            <c:spPr>
              <a:noFill/>
              <a:ln>
                <a:noFill/>
              </a:ln>
              <a:effectLst/>
            </c:spPr>
            <c:txPr>
              <a:bodyPr rot="0" spcFirstLastPara="1" vertOverflow="ellipsis" vert="horz" wrap="square" anchor="ctr" anchorCtr="1"/>
              <a:lstStyle/>
              <a:p>
                <a:pPr>
                  <a:defRPr sz="5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'4. SFS-RS'!$C$37:$C$54</c:f>
              <c:strCache>
                <c:ptCount val="18"/>
                <c:pt idx="0">
                  <c:v> 0-4 </c:v>
                </c:pt>
                <c:pt idx="1">
                  <c:v> 5-9 </c:v>
                </c:pt>
                <c:pt idx="2">
                  <c:v> 10-14 </c:v>
                </c:pt>
                <c:pt idx="3">
                  <c:v> 15-19 </c:v>
                </c:pt>
                <c:pt idx="4">
                  <c:v> 20-24 </c:v>
                </c:pt>
                <c:pt idx="5">
                  <c:v> 25-29 </c:v>
                </c:pt>
                <c:pt idx="6">
                  <c:v> 30-34 </c:v>
                </c:pt>
                <c:pt idx="7">
                  <c:v> 35-39 </c:v>
                </c:pt>
                <c:pt idx="8">
                  <c:v> 40-44 </c:v>
                </c:pt>
                <c:pt idx="9">
                  <c:v> 45-49 </c:v>
                </c:pt>
                <c:pt idx="10">
                  <c:v> 50-54 </c:v>
                </c:pt>
                <c:pt idx="11">
                  <c:v> 55-59 </c:v>
                </c:pt>
                <c:pt idx="12">
                  <c:v> 60-64 </c:v>
                </c:pt>
                <c:pt idx="13">
                  <c:v> 65-69 </c:v>
                </c:pt>
                <c:pt idx="14">
                  <c:v> 70-74 </c:v>
                </c:pt>
                <c:pt idx="15">
                  <c:v> 75-79 </c:v>
                </c:pt>
                <c:pt idx="16">
                  <c:v> 80-84 </c:v>
                </c:pt>
                <c:pt idx="17">
                  <c:v> 85 y más </c:v>
                </c:pt>
              </c:strCache>
            </c:strRef>
          </c:cat>
          <c:val>
            <c:numRef>
              <c:f>'4. SFS-RS'!$D$37:$D$54</c:f>
              <c:numCache>
                <c:formatCode>0;0</c:formatCode>
                <c:ptCount val="18"/>
                <c:pt idx="0">
                  <c:v>-47031</c:v>
                </c:pt>
                <c:pt idx="1">
                  <c:v>-77515</c:v>
                </c:pt>
                <c:pt idx="2">
                  <c:v>-98147</c:v>
                </c:pt>
                <c:pt idx="3">
                  <c:v>-98818</c:v>
                </c:pt>
                <c:pt idx="4">
                  <c:v>-152622</c:v>
                </c:pt>
                <c:pt idx="5">
                  <c:v>-204579</c:v>
                </c:pt>
                <c:pt idx="6">
                  <c:v>-216469</c:v>
                </c:pt>
                <c:pt idx="7">
                  <c:v>-219227</c:v>
                </c:pt>
                <c:pt idx="8">
                  <c:v>-218588</c:v>
                </c:pt>
                <c:pt idx="9">
                  <c:v>-232135</c:v>
                </c:pt>
                <c:pt idx="10">
                  <c:v>-231304</c:v>
                </c:pt>
                <c:pt idx="11">
                  <c:v>-226212</c:v>
                </c:pt>
                <c:pt idx="12">
                  <c:v>-203193</c:v>
                </c:pt>
                <c:pt idx="13">
                  <c:v>-163444</c:v>
                </c:pt>
                <c:pt idx="14">
                  <c:v>-136003</c:v>
                </c:pt>
                <c:pt idx="15">
                  <c:v>-100966</c:v>
                </c:pt>
                <c:pt idx="16">
                  <c:v>-65355</c:v>
                </c:pt>
                <c:pt idx="17">
                  <c:v>-137222</c:v>
                </c:pt>
              </c:numCache>
            </c:numRef>
          </c:val>
          <c:extLst>
            <c:ext xmlns:c16="http://schemas.microsoft.com/office/drawing/2014/chart" uri="{C3380CC4-5D6E-409C-BE32-E72D297353CC}">
              <c16:uniqueId val="{00000012-619E-4A06-B26C-0D105EF27DAD}"/>
            </c:ext>
          </c:extLst>
        </c:ser>
        <c:ser>
          <c:idx val="0"/>
          <c:order val="1"/>
          <c:tx>
            <c:strRef>
              <c:f>'4. SFS-RS'!$E$36</c:f>
              <c:strCache>
                <c:ptCount val="1"/>
                <c:pt idx="0">
                  <c:v> Hombres </c:v>
                </c:pt>
              </c:strCache>
            </c:strRef>
          </c:tx>
          <c:spPr>
            <a:solidFill>
              <a:srgbClr val="0070C0"/>
            </a:solidFill>
            <a:ln>
              <a:noFill/>
            </a:ln>
            <a:effectLst/>
          </c:spPr>
          <c:invertIfNegative val="0"/>
          <c:dLbls>
            <c:numFmt formatCode="#,##0" sourceLinked="0"/>
            <c:spPr>
              <a:noFill/>
              <a:ln>
                <a:noFill/>
              </a:ln>
              <a:effectLst/>
            </c:spPr>
            <c:txPr>
              <a:bodyPr rot="0" spcFirstLastPara="1" vertOverflow="ellipsis" vert="horz" wrap="square" anchor="ctr" anchorCtr="1"/>
              <a:lstStyle/>
              <a:p>
                <a:pPr>
                  <a:defRPr sz="54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'4. SFS-RS'!$C$37:$C$54</c:f>
              <c:strCache>
                <c:ptCount val="18"/>
                <c:pt idx="0">
                  <c:v> 0-4 </c:v>
                </c:pt>
                <c:pt idx="1">
                  <c:v> 5-9 </c:v>
                </c:pt>
                <c:pt idx="2">
                  <c:v> 10-14 </c:v>
                </c:pt>
                <c:pt idx="3">
                  <c:v> 15-19 </c:v>
                </c:pt>
                <c:pt idx="4">
                  <c:v> 20-24 </c:v>
                </c:pt>
                <c:pt idx="5">
                  <c:v> 25-29 </c:v>
                </c:pt>
                <c:pt idx="6">
                  <c:v> 30-34 </c:v>
                </c:pt>
                <c:pt idx="7">
                  <c:v> 35-39 </c:v>
                </c:pt>
                <c:pt idx="8">
                  <c:v> 40-44 </c:v>
                </c:pt>
                <c:pt idx="9">
                  <c:v> 45-49 </c:v>
                </c:pt>
                <c:pt idx="10">
                  <c:v> 50-54 </c:v>
                </c:pt>
                <c:pt idx="11">
                  <c:v> 55-59 </c:v>
                </c:pt>
                <c:pt idx="12">
                  <c:v> 60-64 </c:v>
                </c:pt>
                <c:pt idx="13">
                  <c:v> 65-69 </c:v>
                </c:pt>
                <c:pt idx="14">
                  <c:v> 70-74 </c:v>
                </c:pt>
                <c:pt idx="15">
                  <c:v> 75-79 </c:v>
                </c:pt>
                <c:pt idx="16">
                  <c:v> 80-84 </c:v>
                </c:pt>
                <c:pt idx="17">
                  <c:v> 85 y más </c:v>
                </c:pt>
              </c:strCache>
            </c:strRef>
          </c:cat>
          <c:val>
            <c:numRef>
              <c:f>'4. SFS-RS'!$E$37:$E$54</c:f>
              <c:numCache>
                <c:formatCode>0;0</c:formatCode>
                <c:ptCount val="18"/>
                <c:pt idx="0">
                  <c:v>50896</c:v>
                </c:pt>
                <c:pt idx="1">
                  <c:v>82022</c:v>
                </c:pt>
                <c:pt idx="2">
                  <c:v>102582</c:v>
                </c:pt>
                <c:pt idx="3">
                  <c:v>92602</c:v>
                </c:pt>
                <c:pt idx="4">
                  <c:v>126073</c:v>
                </c:pt>
                <c:pt idx="5">
                  <c:v>226936</c:v>
                </c:pt>
                <c:pt idx="6">
                  <c:v>240220</c:v>
                </c:pt>
                <c:pt idx="7">
                  <c:v>235591</c:v>
                </c:pt>
                <c:pt idx="8">
                  <c:v>224618</c:v>
                </c:pt>
                <c:pt idx="9">
                  <c:v>230662</c:v>
                </c:pt>
                <c:pt idx="10">
                  <c:v>227139</c:v>
                </c:pt>
                <c:pt idx="11">
                  <c:v>218518</c:v>
                </c:pt>
                <c:pt idx="12">
                  <c:v>189905</c:v>
                </c:pt>
                <c:pt idx="13">
                  <c:v>153235</c:v>
                </c:pt>
                <c:pt idx="14">
                  <c:v>125667</c:v>
                </c:pt>
                <c:pt idx="15">
                  <c:v>92067</c:v>
                </c:pt>
                <c:pt idx="16">
                  <c:v>59477</c:v>
                </c:pt>
                <c:pt idx="17">
                  <c:v>123698</c:v>
                </c:pt>
              </c:numCache>
            </c:numRef>
          </c:val>
          <c:extLst>
            <c:ext xmlns:c16="http://schemas.microsoft.com/office/drawing/2014/chart" uri="{C3380CC4-5D6E-409C-BE32-E72D297353CC}">
              <c16:uniqueId val="{00000025-619E-4A06-B26C-0D105EF27DAD}"/>
            </c:ext>
          </c:extLst>
        </c:ser>
        <c:dLbls>
          <c:dLblPos val="ctr"/>
          <c:showLegendKey val="0"/>
          <c:showVal val="1"/>
          <c:showCatName val="0"/>
          <c:showSerName val="0"/>
          <c:showPercent val="0"/>
          <c:showBubbleSize val="0"/>
        </c:dLbls>
        <c:gapWidth val="7"/>
        <c:overlap val="100"/>
        <c:axId val="408899024"/>
        <c:axId val="408899416"/>
      </c:barChart>
      <c:catAx>
        <c:axId val="408899024"/>
        <c:scaling>
          <c:orientation val="minMax"/>
        </c:scaling>
        <c:delete val="0"/>
        <c:axPos val="l"/>
        <c:numFmt formatCode="General" sourceLinked="1"/>
        <c:majorTickMark val="none"/>
        <c:minorTickMark val="none"/>
        <c:tickLblPos val="low"/>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4400" b="1" i="0" u="none" strike="noStrike" kern="1200" cap="all" spc="120" normalizeH="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408899416"/>
        <c:crosses val="autoZero"/>
        <c:auto val="1"/>
        <c:lblAlgn val="ctr"/>
        <c:lblOffset val="100"/>
        <c:noMultiLvlLbl val="0"/>
      </c:catAx>
      <c:valAx>
        <c:axId val="408899416"/>
        <c:scaling>
          <c:orientation val="minMax"/>
        </c:scaling>
        <c:delete val="1"/>
        <c:axPos val="b"/>
        <c:numFmt formatCode="0;0" sourceLinked="1"/>
        <c:majorTickMark val="none"/>
        <c:minorTickMark val="none"/>
        <c:tickLblPos val="nextTo"/>
        <c:crossAx val="408899024"/>
        <c:crosses val="autoZero"/>
        <c:crossBetween val="between"/>
      </c:valAx>
      <c:spPr>
        <a:noFill/>
        <a:ln>
          <a:noFill/>
        </a:ln>
        <a:effectLst/>
      </c:spPr>
    </c:plotArea>
    <c:legend>
      <c:legendPos val="t"/>
      <c:layout>
        <c:manualLayout>
          <c:xMode val="edge"/>
          <c:yMode val="edge"/>
          <c:x val="0.35841090818004595"/>
          <c:y val="2.6751968503937008E-2"/>
          <c:w val="0.32836952746993459"/>
          <c:h val="4.1215280059942426E-2"/>
        </c:manualLayout>
      </c:layout>
      <c:overlay val="0"/>
      <c:spPr>
        <a:noFill/>
        <a:ln>
          <a:noFill/>
        </a:ln>
        <a:effectLst/>
      </c:spPr>
      <c:txPr>
        <a:bodyPr rot="0" spcFirstLastPara="1" vertOverflow="ellipsis" vert="horz" wrap="square" anchor="ctr" anchorCtr="1"/>
        <a:lstStyle/>
        <a:p>
          <a:pPr>
            <a:defRPr sz="48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lt1"/>
    </a:solidFill>
    <a:ln w="9525" cap="flat" cmpd="sng" algn="ctr">
      <a:noFill/>
      <a:round/>
    </a:ln>
    <a:effectLst/>
  </c:spPr>
  <c:txPr>
    <a:bodyPr/>
    <a:lstStyle/>
    <a:p>
      <a:pPr>
        <a:defRPr sz="44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3"/>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1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000" b="1">
                <a:solidFill>
                  <a:sysClr val="windowText" lastClr="000000"/>
                </a:solidFill>
              </a:rPr>
              <a:t>Ditribución de la Afiliación al SFS por Región Geográfica </a:t>
            </a:r>
          </a:p>
        </c:rich>
      </c:tx>
      <c:layout>
        <c:manualLayout>
          <c:xMode val="edge"/>
          <c:yMode val="edge"/>
          <c:x val="0.24193244773466127"/>
          <c:y val="2.002785154151715E-2"/>
        </c:manualLayout>
      </c:layout>
      <c:overlay val="0"/>
      <c:spPr>
        <a:noFill/>
        <a:ln>
          <a:noFill/>
        </a:ln>
        <a:effectLst/>
      </c:spPr>
      <c:txPr>
        <a:bodyPr rot="0" spcFirstLastPara="1" vertOverflow="ellipsis" vert="horz" wrap="square" anchor="ctr" anchorCtr="1"/>
        <a:lstStyle/>
        <a:p>
          <a:pPr>
            <a:defRPr sz="1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30657786821831462"/>
          <c:y val="0.17351043672278876"/>
          <c:w val="0.32519588424344359"/>
          <c:h val="0.6594730095300958"/>
        </c:manualLayout>
      </c:layout>
      <c:pieChart>
        <c:varyColors val="1"/>
        <c:ser>
          <c:idx val="0"/>
          <c:order val="0"/>
          <c:tx>
            <c:strRef>
              <c:f>'5. SFS-RS'!$B$7</c:f>
              <c:strCache>
                <c:ptCount val="1"/>
                <c:pt idx="0">
                  <c:v> Total </c:v>
                </c:pt>
              </c:strCache>
            </c:strRef>
          </c:tx>
          <c:explosion val="10"/>
          <c:dPt>
            <c:idx val="0"/>
            <c:bubble3D val="0"/>
            <c:spPr>
              <a:solidFill>
                <a:schemeClr val="accent1">
                  <a:shade val="53000"/>
                </a:schemeClr>
              </a:solidFill>
              <a:ln w="19050">
                <a:solidFill>
                  <a:schemeClr val="lt1"/>
                </a:solidFill>
              </a:ln>
              <a:effectLst/>
            </c:spPr>
            <c:extLst>
              <c:ext xmlns:c16="http://schemas.microsoft.com/office/drawing/2014/chart" uri="{C3380CC4-5D6E-409C-BE32-E72D297353CC}">
                <c16:uniqueId val="{00000001-B207-4EA6-A43B-CA2858BFA6D1}"/>
              </c:ext>
            </c:extLst>
          </c:dPt>
          <c:dPt>
            <c:idx val="1"/>
            <c:bubble3D val="0"/>
            <c:spPr>
              <a:solidFill>
                <a:schemeClr val="accent1">
                  <a:shade val="76000"/>
                </a:schemeClr>
              </a:solidFill>
              <a:ln w="19050">
                <a:solidFill>
                  <a:schemeClr val="lt1"/>
                </a:solidFill>
              </a:ln>
              <a:effectLst/>
            </c:spPr>
            <c:extLst>
              <c:ext xmlns:c16="http://schemas.microsoft.com/office/drawing/2014/chart" uri="{C3380CC4-5D6E-409C-BE32-E72D297353CC}">
                <c16:uniqueId val="{00000003-B207-4EA6-A43B-CA2858BFA6D1}"/>
              </c:ext>
            </c:extLst>
          </c:dPt>
          <c:dPt>
            <c:idx val="2"/>
            <c:bubble3D val="0"/>
            <c:spPr>
              <a:solidFill>
                <a:schemeClr val="accent1"/>
              </a:solidFill>
              <a:ln w="19050">
                <a:solidFill>
                  <a:schemeClr val="lt1"/>
                </a:solidFill>
              </a:ln>
              <a:effectLst/>
            </c:spPr>
            <c:extLst>
              <c:ext xmlns:c16="http://schemas.microsoft.com/office/drawing/2014/chart" uri="{C3380CC4-5D6E-409C-BE32-E72D297353CC}">
                <c16:uniqueId val="{00000005-B207-4EA6-A43B-CA2858BFA6D1}"/>
              </c:ext>
            </c:extLst>
          </c:dPt>
          <c:dPt>
            <c:idx val="3"/>
            <c:bubble3D val="0"/>
            <c:spPr>
              <a:solidFill>
                <a:schemeClr val="accent1">
                  <a:tint val="77000"/>
                </a:schemeClr>
              </a:solidFill>
              <a:ln w="19050">
                <a:solidFill>
                  <a:schemeClr val="lt1"/>
                </a:solidFill>
              </a:ln>
              <a:effectLst/>
            </c:spPr>
            <c:extLst>
              <c:ext xmlns:c16="http://schemas.microsoft.com/office/drawing/2014/chart" uri="{C3380CC4-5D6E-409C-BE32-E72D297353CC}">
                <c16:uniqueId val="{00000007-B207-4EA6-A43B-CA2858BFA6D1}"/>
              </c:ext>
            </c:extLst>
          </c:dPt>
          <c:dPt>
            <c:idx val="4"/>
            <c:bubble3D val="0"/>
            <c:spPr>
              <a:solidFill>
                <a:schemeClr val="accent1">
                  <a:tint val="54000"/>
                </a:schemeClr>
              </a:solidFill>
              <a:ln w="19050">
                <a:solidFill>
                  <a:schemeClr val="lt1"/>
                </a:solidFill>
              </a:ln>
              <a:effectLst/>
            </c:spPr>
            <c:extLst>
              <c:ext xmlns:c16="http://schemas.microsoft.com/office/drawing/2014/chart" uri="{C3380CC4-5D6E-409C-BE32-E72D297353CC}">
                <c16:uniqueId val="{00000009-B207-4EA6-A43B-CA2858BFA6D1}"/>
              </c:ext>
            </c:extLst>
          </c:dPt>
          <c:dLbls>
            <c:dLbl>
              <c:idx val="0"/>
              <c:layout>
                <c:manualLayout>
                  <c:x val="9.6988993032696043E-3"/>
                  <c:y val="-2.6650245866023124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B207-4EA6-A43B-CA2858BFA6D1}"/>
                </c:ext>
              </c:extLst>
            </c:dLbl>
            <c:dLbl>
              <c:idx val="1"/>
              <c:layout>
                <c:manualLayout>
                  <c:x val="2.5000000000000001E-2"/>
                  <c:y val="1.8392746248459064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B207-4EA6-A43B-CA2858BFA6D1}"/>
                </c:ext>
              </c:extLst>
            </c:dLbl>
            <c:dLbl>
              <c:idx val="2"/>
              <c:layout>
                <c:manualLayout>
                  <c:x val="-3.8888888888888917E-2"/>
                  <c:y val="7.3570984993834906E-3"/>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5-B207-4EA6-A43B-CA2858BFA6D1}"/>
                </c:ext>
              </c:extLst>
            </c:dLbl>
            <c:dLbl>
              <c:idx val="3"/>
              <c:layout>
                <c:manualLayout>
                  <c:x val="-3.8888888888888903E-2"/>
                  <c:y val="7.3570984993836259E-3"/>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7-B207-4EA6-A43B-CA2858BFA6D1}"/>
                </c:ext>
              </c:extLst>
            </c:dLbl>
            <c:dLbl>
              <c:idx val="4"/>
              <c:layout>
                <c:manualLayout>
                  <c:x val="-7.1210926632732617E-3"/>
                  <c:y val="2.9508382636086431E-3"/>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9-B207-4EA6-A43B-CA2858BFA6D1}"/>
                </c:ext>
              </c:extLst>
            </c:dLbl>
            <c:spPr>
              <a:noFill/>
              <a:ln>
                <a:noFill/>
              </a:ln>
              <a:effectLst/>
            </c:spPr>
            <c:txPr>
              <a:bodyPr rot="0" spcFirstLastPara="1" vertOverflow="ellipsis" vert="horz" wrap="square" anchor="ctr" anchorCtr="1"/>
              <a:lstStyle/>
              <a:p>
                <a:pPr>
                  <a:defRPr sz="105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outEnd"/>
            <c:showLegendKey val="1"/>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'5. SFS-RS'!$A$8:$A$12</c:f>
              <c:strCache>
                <c:ptCount val="5"/>
                <c:pt idx="0">
                  <c:v>Distrito Nacional</c:v>
                </c:pt>
                <c:pt idx="1">
                  <c:v>Este</c:v>
                </c:pt>
                <c:pt idx="2">
                  <c:v>Norte</c:v>
                </c:pt>
                <c:pt idx="3">
                  <c:v>Sur</c:v>
                </c:pt>
                <c:pt idx="4">
                  <c:v>Sin especificar</c:v>
                </c:pt>
              </c:strCache>
            </c:strRef>
          </c:cat>
          <c:val>
            <c:numRef>
              <c:f>'5. SFS-RS'!$B$8:$B$12</c:f>
              <c:numCache>
                <c:formatCode>_(* #,##0_);_(* \(#,##0\);_(* "-"??_);_(@_)</c:formatCode>
                <c:ptCount val="5"/>
                <c:pt idx="0">
                  <c:v>2468905</c:v>
                </c:pt>
                <c:pt idx="1">
                  <c:v>296930</c:v>
                </c:pt>
                <c:pt idx="2">
                  <c:v>1153091</c:v>
                </c:pt>
                <c:pt idx="3">
                  <c:v>657100</c:v>
                </c:pt>
                <c:pt idx="4">
                  <c:v>1054712</c:v>
                </c:pt>
              </c:numCache>
            </c:numRef>
          </c:val>
          <c:extLst>
            <c:ext xmlns:c16="http://schemas.microsoft.com/office/drawing/2014/chart" uri="{C3380CC4-5D6E-409C-BE32-E72D297353CC}">
              <c16:uniqueId val="{0000000A-B207-4EA6-A43B-CA2858BFA6D1}"/>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1" i="0" u="none" strike="noStrike" kern="1200" spc="0" baseline="0">
                <a:solidFill>
                  <a:sysClr val="windowText" lastClr="000000"/>
                </a:solidFill>
                <a:latin typeface="+mn-lt"/>
                <a:ea typeface="+mn-ea"/>
                <a:cs typeface="+mn-cs"/>
              </a:defRPr>
            </a:pPr>
            <a:r>
              <a:rPr lang="en-US" sz="1100" b="1">
                <a:solidFill>
                  <a:sysClr val="windowText" lastClr="000000"/>
                </a:solidFill>
              </a:rPr>
              <a:t>Ditribución de la Afiliación al SFS por Región de Salud</a:t>
            </a:r>
          </a:p>
        </c:rich>
      </c:tx>
      <c:layout>
        <c:manualLayout>
          <c:xMode val="edge"/>
          <c:yMode val="edge"/>
          <c:x val="0.30973360899246843"/>
          <c:y val="3.4439281132955794E-2"/>
        </c:manualLayout>
      </c:layout>
      <c:overlay val="0"/>
      <c:spPr>
        <a:noFill/>
        <a:ln>
          <a:noFill/>
        </a:ln>
        <a:effectLst/>
      </c:spPr>
      <c:txPr>
        <a:bodyPr rot="0" spcFirstLastPara="1" vertOverflow="ellipsis" vert="horz" wrap="square" anchor="ctr" anchorCtr="1"/>
        <a:lstStyle/>
        <a:p>
          <a:pPr>
            <a:defRPr sz="1100" b="1" i="0" u="none" strike="noStrike" kern="1200" spc="0" baseline="0">
              <a:solidFill>
                <a:sysClr val="windowText" lastClr="000000"/>
              </a:solidFill>
              <a:latin typeface="+mn-lt"/>
              <a:ea typeface="+mn-ea"/>
              <a:cs typeface="+mn-cs"/>
            </a:defRPr>
          </a:pPr>
          <a:endParaRPr lang="es-DO"/>
        </a:p>
      </c:txPr>
    </c:title>
    <c:autoTitleDeleted val="0"/>
    <c:plotArea>
      <c:layout>
        <c:manualLayout>
          <c:layoutTarget val="inner"/>
          <c:xMode val="edge"/>
          <c:yMode val="edge"/>
          <c:x val="0.30999673496315894"/>
          <c:y val="0.20130737824438613"/>
          <c:w val="0.39125120607372094"/>
          <c:h val="0.57626305045202686"/>
        </c:manualLayout>
      </c:layout>
      <c:pieChart>
        <c:varyColors val="1"/>
        <c:ser>
          <c:idx val="0"/>
          <c:order val="0"/>
          <c:tx>
            <c:strRef>
              <c:f>'5. SFS-RS'!$B$23</c:f>
              <c:strCache>
                <c:ptCount val="1"/>
                <c:pt idx="0">
                  <c:v>Total</c:v>
                </c:pt>
              </c:strCache>
            </c:strRef>
          </c:tx>
          <c:explosion val="3"/>
          <c:dPt>
            <c:idx val="0"/>
            <c:bubble3D val="0"/>
            <c:spPr>
              <a:solidFill>
                <a:schemeClr val="accent1"/>
              </a:solidFill>
              <a:ln w="19050">
                <a:solidFill>
                  <a:schemeClr val="lt1"/>
                </a:solidFill>
              </a:ln>
              <a:effectLst/>
            </c:spPr>
            <c:extLst>
              <c:ext xmlns:c16="http://schemas.microsoft.com/office/drawing/2014/chart" uri="{C3380CC4-5D6E-409C-BE32-E72D297353CC}">
                <c16:uniqueId val="{00000001-3E64-4432-853F-5F46EE439334}"/>
              </c:ext>
            </c:extLst>
          </c:dPt>
          <c:dPt>
            <c:idx val="1"/>
            <c:bubble3D val="0"/>
            <c:spPr>
              <a:solidFill>
                <a:schemeClr val="accent3"/>
              </a:solidFill>
              <a:ln w="19050">
                <a:solidFill>
                  <a:schemeClr val="lt1"/>
                </a:solidFill>
              </a:ln>
              <a:effectLst/>
            </c:spPr>
            <c:extLst>
              <c:ext xmlns:c16="http://schemas.microsoft.com/office/drawing/2014/chart" uri="{C3380CC4-5D6E-409C-BE32-E72D297353CC}">
                <c16:uniqueId val="{00000003-3E64-4432-853F-5F46EE439334}"/>
              </c:ext>
            </c:extLst>
          </c:dPt>
          <c:dPt>
            <c:idx val="2"/>
            <c:bubble3D val="0"/>
            <c:spPr>
              <a:solidFill>
                <a:schemeClr val="accent5"/>
              </a:solidFill>
              <a:ln w="19050">
                <a:solidFill>
                  <a:schemeClr val="lt1"/>
                </a:solidFill>
              </a:ln>
              <a:effectLst/>
            </c:spPr>
            <c:extLst>
              <c:ext xmlns:c16="http://schemas.microsoft.com/office/drawing/2014/chart" uri="{C3380CC4-5D6E-409C-BE32-E72D297353CC}">
                <c16:uniqueId val="{00000005-3E64-4432-853F-5F46EE439334}"/>
              </c:ext>
            </c:extLst>
          </c:dPt>
          <c:dPt>
            <c:idx val="3"/>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7-3E64-4432-853F-5F46EE439334}"/>
              </c:ext>
            </c:extLst>
          </c:dPt>
          <c:dPt>
            <c:idx val="4"/>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9-3E64-4432-853F-5F46EE439334}"/>
              </c:ext>
            </c:extLst>
          </c:dPt>
          <c:dPt>
            <c:idx val="5"/>
            <c:bubble3D val="0"/>
            <c:spPr>
              <a:solidFill>
                <a:schemeClr val="accent5">
                  <a:lumMod val="60000"/>
                </a:schemeClr>
              </a:solidFill>
              <a:ln w="19050">
                <a:solidFill>
                  <a:schemeClr val="lt1"/>
                </a:solidFill>
              </a:ln>
              <a:effectLst/>
            </c:spPr>
            <c:extLst>
              <c:ext xmlns:c16="http://schemas.microsoft.com/office/drawing/2014/chart" uri="{C3380CC4-5D6E-409C-BE32-E72D297353CC}">
                <c16:uniqueId val="{0000000B-3E64-4432-853F-5F46EE439334}"/>
              </c:ext>
            </c:extLst>
          </c:dPt>
          <c:dPt>
            <c:idx val="6"/>
            <c:bubble3D val="0"/>
            <c:spPr>
              <a:solidFill>
                <a:schemeClr val="accent1">
                  <a:lumMod val="80000"/>
                  <a:lumOff val="20000"/>
                </a:schemeClr>
              </a:solidFill>
              <a:ln w="19050">
                <a:solidFill>
                  <a:schemeClr val="lt1"/>
                </a:solidFill>
              </a:ln>
              <a:effectLst/>
            </c:spPr>
            <c:extLst>
              <c:ext xmlns:c16="http://schemas.microsoft.com/office/drawing/2014/chart" uri="{C3380CC4-5D6E-409C-BE32-E72D297353CC}">
                <c16:uniqueId val="{0000000D-3E64-4432-853F-5F46EE439334}"/>
              </c:ext>
            </c:extLst>
          </c:dPt>
          <c:dPt>
            <c:idx val="7"/>
            <c:bubble3D val="0"/>
            <c:spPr>
              <a:solidFill>
                <a:schemeClr val="accent3">
                  <a:lumMod val="80000"/>
                  <a:lumOff val="20000"/>
                </a:schemeClr>
              </a:solidFill>
              <a:ln w="19050">
                <a:solidFill>
                  <a:schemeClr val="lt1"/>
                </a:solidFill>
              </a:ln>
              <a:effectLst/>
            </c:spPr>
            <c:extLst>
              <c:ext xmlns:c16="http://schemas.microsoft.com/office/drawing/2014/chart" uri="{C3380CC4-5D6E-409C-BE32-E72D297353CC}">
                <c16:uniqueId val="{0000000F-3E64-4432-853F-5F46EE439334}"/>
              </c:ext>
            </c:extLst>
          </c:dPt>
          <c:dPt>
            <c:idx val="8"/>
            <c:bubble3D val="0"/>
            <c:spPr>
              <a:solidFill>
                <a:schemeClr val="accent5">
                  <a:lumMod val="80000"/>
                  <a:lumOff val="20000"/>
                </a:schemeClr>
              </a:solidFill>
              <a:ln w="19050">
                <a:solidFill>
                  <a:schemeClr val="lt1"/>
                </a:solidFill>
              </a:ln>
              <a:effectLst/>
            </c:spPr>
            <c:extLst>
              <c:ext xmlns:c16="http://schemas.microsoft.com/office/drawing/2014/chart" uri="{C3380CC4-5D6E-409C-BE32-E72D297353CC}">
                <c16:uniqueId val="{00000011-3E64-4432-853F-5F46EE439334}"/>
              </c:ext>
            </c:extLst>
          </c:dPt>
          <c:dPt>
            <c:idx val="9"/>
            <c:bubble3D val="0"/>
            <c:spPr>
              <a:solidFill>
                <a:schemeClr val="accent1">
                  <a:lumMod val="80000"/>
                </a:schemeClr>
              </a:solidFill>
              <a:ln w="19050">
                <a:solidFill>
                  <a:schemeClr val="lt1"/>
                </a:solidFill>
              </a:ln>
              <a:effectLst/>
            </c:spPr>
            <c:extLst>
              <c:ext xmlns:c16="http://schemas.microsoft.com/office/drawing/2014/chart" uri="{C3380CC4-5D6E-409C-BE32-E72D297353CC}">
                <c16:uniqueId val="{00000013-3E64-4432-853F-5F46EE439334}"/>
              </c:ext>
            </c:extLst>
          </c:dPt>
          <c:dLbls>
            <c:dLbl>
              <c:idx val="0"/>
              <c:layout>
                <c:manualLayout>
                  <c:x val="-8.8151568353857332E-4"/>
                  <c:y val="1.4532513197936735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3E64-4432-853F-5F46EE439334}"/>
                </c:ext>
              </c:extLst>
            </c:dLbl>
            <c:dLbl>
              <c:idx val="1"/>
              <c:layout>
                <c:manualLayout>
                  <c:x val="4.8237974142712088E-2"/>
                  <c:y val="-1.7190508335156049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3E64-4432-853F-5F46EE439334}"/>
                </c:ext>
              </c:extLst>
            </c:dLbl>
            <c:dLbl>
              <c:idx val="2"/>
              <c:layout>
                <c:manualLayout>
                  <c:x val="4.5322147954299896E-2"/>
                  <c:y val="6.9196138622867151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5-3E64-4432-853F-5F46EE439334}"/>
                </c:ext>
              </c:extLst>
            </c:dLbl>
            <c:dLbl>
              <c:idx val="3"/>
              <c:layout>
                <c:manualLayout>
                  <c:x val="-1.9908263869577631E-2"/>
                  <c:y val="0.10544196010425888"/>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7-3E64-4432-853F-5F46EE439334}"/>
                </c:ext>
              </c:extLst>
            </c:dLbl>
            <c:dLbl>
              <c:idx val="4"/>
              <c:layout>
                <c:manualLayout>
                  <c:x val="-5.101227132486761E-2"/>
                  <c:y val="6.5833723987526099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9-3E64-4432-853F-5F46EE439334}"/>
                </c:ext>
              </c:extLst>
            </c:dLbl>
            <c:dLbl>
              <c:idx val="5"/>
              <c:layout>
                <c:manualLayout>
                  <c:x val="-5.3930343961625049E-2"/>
                  <c:y val="4.0995084253066432E-3"/>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B-3E64-4432-853F-5F46EE439334}"/>
                </c:ext>
              </c:extLst>
            </c:dLbl>
            <c:dLbl>
              <c:idx val="6"/>
              <c:layout>
                <c:manualLayout>
                  <c:x val="-6.959400990337003E-2"/>
                  <c:y val="-1.9447332970954554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D-3E64-4432-853F-5F46EE439334}"/>
                </c:ext>
              </c:extLst>
            </c:dLbl>
            <c:dLbl>
              <c:idx val="7"/>
              <c:layout>
                <c:manualLayout>
                  <c:x val="-5.813534469904072E-2"/>
                  <c:y val="-5.9010824096613332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F-3E64-4432-853F-5F46EE439334}"/>
                </c:ext>
              </c:extLst>
            </c:dLbl>
            <c:dLbl>
              <c:idx val="8"/>
              <c:layout>
                <c:manualLayout>
                  <c:x val="-2.1963579000031801E-2"/>
                  <c:y val="-0.1249113747548035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11-3E64-4432-853F-5F46EE439334}"/>
                </c:ext>
              </c:extLst>
            </c:dLbl>
            <c:dLbl>
              <c:idx val="9"/>
              <c:layout>
                <c:manualLayout>
                  <c:x val="-1.5942030166411516E-2"/>
                  <c:y val="3.8965566138066316E-4"/>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13-3E64-4432-853F-5F46EE439334}"/>
                </c:ext>
              </c:extLst>
            </c:dLbl>
            <c:spPr>
              <a:noFill/>
              <a:ln>
                <a:noFill/>
              </a:ln>
              <a:effectLst/>
            </c:spPr>
            <c:txPr>
              <a:bodyPr rot="0" spcFirstLastPara="1" vertOverflow="ellipsis" vert="horz" wrap="square" anchor="ctr" anchorCtr="1"/>
              <a:lstStyle/>
              <a:p>
                <a:pPr>
                  <a:defRPr sz="105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bestFit"/>
            <c:showLegendKey val="1"/>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'5. SFS-RS'!$A$24:$A$33</c:f>
              <c:strCache>
                <c:ptCount val="10"/>
                <c:pt idx="0">
                  <c:v>Santo Domingo</c:v>
                </c:pt>
                <c:pt idx="1">
                  <c:v>Este</c:v>
                </c:pt>
                <c:pt idx="2">
                  <c:v>Norcentral</c:v>
                </c:pt>
                <c:pt idx="3">
                  <c:v>Nordeste</c:v>
                </c:pt>
                <c:pt idx="4">
                  <c:v>Cibao Occidental</c:v>
                </c:pt>
                <c:pt idx="5">
                  <c:v>Cibao Central</c:v>
                </c:pt>
                <c:pt idx="6">
                  <c:v>Valdesia</c:v>
                </c:pt>
                <c:pt idx="7">
                  <c:v>Enriquillo</c:v>
                </c:pt>
                <c:pt idx="8">
                  <c:v>El Valle</c:v>
                </c:pt>
                <c:pt idx="9">
                  <c:v>Sin especificar</c:v>
                </c:pt>
              </c:strCache>
            </c:strRef>
          </c:cat>
          <c:val>
            <c:numRef>
              <c:f>'5. SFS-RS'!$B$24:$B$33</c:f>
              <c:numCache>
                <c:formatCode>_(* #,##0_);_(* \(#,##0\);_(* "-"??_);_(@_)</c:formatCode>
                <c:ptCount val="10"/>
                <c:pt idx="0">
                  <c:v>2468905</c:v>
                </c:pt>
                <c:pt idx="1">
                  <c:v>296930</c:v>
                </c:pt>
                <c:pt idx="2">
                  <c:v>504291</c:v>
                </c:pt>
                <c:pt idx="3">
                  <c:v>259392</c:v>
                </c:pt>
                <c:pt idx="4">
                  <c:v>130727</c:v>
                </c:pt>
                <c:pt idx="5">
                  <c:v>258681</c:v>
                </c:pt>
                <c:pt idx="6">
                  <c:v>294324</c:v>
                </c:pt>
                <c:pt idx="7">
                  <c:v>170043</c:v>
                </c:pt>
                <c:pt idx="8">
                  <c:v>192733</c:v>
                </c:pt>
                <c:pt idx="9">
                  <c:v>1054712</c:v>
                </c:pt>
              </c:numCache>
            </c:numRef>
          </c:val>
          <c:extLst>
            <c:ext xmlns:c16="http://schemas.microsoft.com/office/drawing/2014/chart" uri="{C3380CC4-5D6E-409C-BE32-E72D297353CC}">
              <c16:uniqueId val="{00000014-3E64-4432-853F-5F46EE439334}"/>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solidFill>
            <a:sysClr val="windowText" lastClr="000000"/>
          </a:solidFill>
        </a:defRPr>
      </a:pPr>
      <a:endParaRPr lang="es-DO"/>
    </a:p>
  </c:txPr>
  <c:printSettings>
    <c:headerFooter/>
    <c:pageMargins b="0.75" l="0.7" r="0.7" t="0.75" header="0.3" footer="0.3"/>
    <c:pageSetup/>
  </c:printSettings>
  <c:userShapes r:id="rId3"/>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8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b="1"/>
              <a:t>Población Afiliada en el SFS y Planes Especiales de Salud para Pensionados y Jubilados por</a:t>
            </a:r>
            <a:r>
              <a:rPr lang="en-US" b="1" baseline="0"/>
              <a:t> </a:t>
            </a:r>
            <a:r>
              <a:rPr lang="en-US" b="1"/>
              <a:t>Provincia</a:t>
            </a:r>
          </a:p>
        </c:rich>
      </c:tx>
      <c:layout>
        <c:manualLayout>
          <c:xMode val="edge"/>
          <c:yMode val="edge"/>
          <c:x val="0.12625608339624217"/>
          <c:y val="1.4834438323778553E-2"/>
        </c:manualLayout>
      </c:layout>
      <c:overlay val="0"/>
      <c:spPr>
        <a:noFill/>
        <a:ln>
          <a:noFill/>
        </a:ln>
        <a:effectLst/>
      </c:spPr>
      <c:txPr>
        <a:bodyPr rot="0" spcFirstLastPara="1" vertOverflow="ellipsis" vert="horz" wrap="square" anchor="ctr" anchorCtr="1"/>
        <a:lstStyle/>
        <a:p>
          <a:pPr>
            <a:defRPr sz="168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17258384294617879"/>
          <c:y val="8.5774396616034906E-2"/>
          <c:w val="0.79798642973644873"/>
          <c:h val="0.84713500662682806"/>
        </c:manualLayout>
      </c:layout>
      <c:barChart>
        <c:barDir val="bar"/>
        <c:grouping val="clustered"/>
        <c:varyColors val="0"/>
        <c:ser>
          <c:idx val="0"/>
          <c:order val="0"/>
          <c:tx>
            <c:strRef>
              <c:f>'6. SFS-RS'!$D$12</c:f>
              <c:strCache>
                <c:ptCount val="1"/>
                <c:pt idx="0">
                  <c:v>2025</c:v>
                </c:pt>
              </c:strCache>
            </c:strRef>
          </c:tx>
          <c:spPr>
            <a:solidFill>
              <a:srgbClr val="002060"/>
            </a:solidFill>
            <a:ln>
              <a:noFill/>
            </a:ln>
            <a:effectLst/>
          </c:spPr>
          <c:invertIfNegative val="0"/>
          <c:dPt>
            <c:idx val="1"/>
            <c:invertIfNegative val="0"/>
            <c:bubble3D val="0"/>
            <c:spPr>
              <a:solidFill>
                <a:srgbClr val="C00000"/>
              </a:solidFill>
              <a:ln>
                <a:noFill/>
              </a:ln>
              <a:effectLst/>
            </c:spPr>
            <c:extLst>
              <c:ext xmlns:c16="http://schemas.microsoft.com/office/drawing/2014/chart" uri="{C3380CC4-5D6E-409C-BE32-E72D297353CC}">
                <c16:uniqueId val="{0000000B-E961-42FD-BC4D-3E91DC03409A}"/>
              </c:ext>
            </c:extLst>
          </c:dPt>
          <c:dPt>
            <c:idx val="32"/>
            <c:invertIfNegative val="0"/>
            <c:bubble3D val="0"/>
            <c:spPr>
              <a:solidFill>
                <a:srgbClr val="002060"/>
              </a:solidFill>
              <a:ln>
                <a:noFill/>
              </a:ln>
              <a:effectLst/>
            </c:spPr>
            <c:extLst>
              <c:ext xmlns:c16="http://schemas.microsoft.com/office/drawing/2014/chart" uri="{C3380CC4-5D6E-409C-BE32-E72D297353CC}">
                <c16:uniqueId val="{00000001-2A53-4E8D-AC7A-AF422D3A70A0}"/>
              </c:ext>
            </c:extLst>
          </c:dPt>
          <c:dLbls>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'6. SFS-RS'!$C$13:$C$45</c:f>
              <c:strCache>
                <c:ptCount val="33"/>
                <c:pt idx="0">
                  <c:v>Distrito Nacional</c:v>
                </c:pt>
                <c:pt idx="1">
                  <c:v>No Especificada</c:v>
                </c:pt>
                <c:pt idx="2">
                  <c:v>Santo Domingo</c:v>
                </c:pt>
                <c:pt idx="3">
                  <c:v>Santiago</c:v>
                </c:pt>
                <c:pt idx="4">
                  <c:v>San José de Ocoa</c:v>
                </c:pt>
                <c:pt idx="5">
                  <c:v>La vega</c:v>
                </c:pt>
                <c:pt idx="6">
                  <c:v>Duarte</c:v>
                </c:pt>
                <c:pt idx="7">
                  <c:v>Elias Piña</c:v>
                </c:pt>
                <c:pt idx="8">
                  <c:v>San Pedro de Macorís</c:v>
                </c:pt>
                <c:pt idx="9">
                  <c:v>Monte Plata</c:v>
                </c:pt>
                <c:pt idx="10">
                  <c:v>Puerto Plata</c:v>
                </c:pt>
                <c:pt idx="11">
                  <c:v>La Romana</c:v>
                </c:pt>
                <c:pt idx="12">
                  <c:v>Azua</c:v>
                </c:pt>
                <c:pt idx="13">
                  <c:v>Barahona</c:v>
                </c:pt>
                <c:pt idx="14">
                  <c:v>Espaillat</c:v>
                </c:pt>
                <c:pt idx="15">
                  <c:v>Peravia</c:v>
                </c:pt>
                <c:pt idx="16">
                  <c:v>La Altagracia</c:v>
                </c:pt>
                <c:pt idx="17">
                  <c:v>Sánchez Ramírez</c:v>
                </c:pt>
                <c:pt idx="18">
                  <c:v>Monseñor Nouel</c:v>
                </c:pt>
                <c:pt idx="19">
                  <c:v>Valverde</c:v>
                </c:pt>
                <c:pt idx="20">
                  <c:v>María Trinidad Sánchez</c:v>
                </c:pt>
                <c:pt idx="21">
                  <c:v>Independencia</c:v>
                </c:pt>
                <c:pt idx="22">
                  <c:v>Hermanas Mirabal</c:v>
                </c:pt>
                <c:pt idx="23">
                  <c:v>Bahoruco</c:v>
                </c:pt>
                <c:pt idx="24">
                  <c:v>Montecristi</c:v>
                </c:pt>
                <c:pt idx="25">
                  <c:v>Samaná</c:v>
                </c:pt>
                <c:pt idx="26">
                  <c:v>Hato Mayor del Rey</c:v>
                </c:pt>
                <c:pt idx="27">
                  <c:v>San Cristóbal</c:v>
                </c:pt>
                <c:pt idx="28">
                  <c:v>El Seybo</c:v>
                </c:pt>
                <c:pt idx="29">
                  <c:v>Santiago Rodríguez</c:v>
                </c:pt>
                <c:pt idx="30">
                  <c:v>Dajabón</c:v>
                </c:pt>
                <c:pt idx="31">
                  <c:v>San Juan de la Maguana</c:v>
                </c:pt>
                <c:pt idx="32">
                  <c:v>Pedernales</c:v>
                </c:pt>
              </c:strCache>
            </c:strRef>
          </c:cat>
          <c:val>
            <c:numRef>
              <c:f>'6. SFS-RS'!$D$13:$D$45</c:f>
              <c:numCache>
                <c:formatCode>_(* #,##0_);_(* \(#,##0\);_(* "-"_);_(@_)</c:formatCode>
                <c:ptCount val="33"/>
                <c:pt idx="0">
                  <c:v>1778848</c:v>
                </c:pt>
                <c:pt idx="1">
                  <c:v>1054712</c:v>
                </c:pt>
                <c:pt idx="2">
                  <c:v>595948</c:v>
                </c:pt>
                <c:pt idx="3">
                  <c:v>341137</c:v>
                </c:pt>
                <c:pt idx="4">
                  <c:v>28721</c:v>
                </c:pt>
                <c:pt idx="5">
                  <c:v>145319</c:v>
                </c:pt>
                <c:pt idx="6">
                  <c:v>135363</c:v>
                </c:pt>
                <c:pt idx="7">
                  <c:v>17435</c:v>
                </c:pt>
                <c:pt idx="8">
                  <c:v>94586</c:v>
                </c:pt>
                <c:pt idx="9">
                  <c:v>94109</c:v>
                </c:pt>
                <c:pt idx="10">
                  <c:v>92879</c:v>
                </c:pt>
                <c:pt idx="11">
                  <c:v>83962</c:v>
                </c:pt>
                <c:pt idx="12">
                  <c:v>80383</c:v>
                </c:pt>
                <c:pt idx="13">
                  <c:v>74188</c:v>
                </c:pt>
                <c:pt idx="14">
                  <c:v>70275</c:v>
                </c:pt>
                <c:pt idx="15">
                  <c:v>67697</c:v>
                </c:pt>
                <c:pt idx="16">
                  <c:v>64979</c:v>
                </c:pt>
                <c:pt idx="17">
                  <c:v>55468</c:v>
                </c:pt>
                <c:pt idx="18">
                  <c:v>57894</c:v>
                </c:pt>
                <c:pt idx="19">
                  <c:v>53142</c:v>
                </c:pt>
                <c:pt idx="20">
                  <c:v>52209</c:v>
                </c:pt>
                <c:pt idx="21">
                  <c:v>51741</c:v>
                </c:pt>
                <c:pt idx="22">
                  <c:v>37138</c:v>
                </c:pt>
                <c:pt idx="23">
                  <c:v>36809</c:v>
                </c:pt>
                <c:pt idx="24">
                  <c:v>35510</c:v>
                </c:pt>
                <c:pt idx="25">
                  <c:v>34682</c:v>
                </c:pt>
                <c:pt idx="26">
                  <c:v>28951</c:v>
                </c:pt>
                <c:pt idx="27">
                  <c:v>197906</c:v>
                </c:pt>
                <c:pt idx="28">
                  <c:v>24452</c:v>
                </c:pt>
                <c:pt idx="29">
                  <c:v>21684</c:v>
                </c:pt>
                <c:pt idx="30">
                  <c:v>20391</c:v>
                </c:pt>
                <c:pt idx="31">
                  <c:v>94915</c:v>
                </c:pt>
                <c:pt idx="32">
                  <c:v>7305</c:v>
                </c:pt>
              </c:numCache>
            </c:numRef>
          </c:val>
          <c:extLst>
            <c:ext xmlns:c16="http://schemas.microsoft.com/office/drawing/2014/chart" uri="{C3380CC4-5D6E-409C-BE32-E72D297353CC}">
              <c16:uniqueId val="{00000002-2A53-4E8D-AC7A-AF422D3A70A0}"/>
            </c:ext>
          </c:extLst>
        </c:ser>
        <c:dLbls>
          <c:showLegendKey val="0"/>
          <c:showVal val="0"/>
          <c:showCatName val="0"/>
          <c:showSerName val="0"/>
          <c:showPercent val="0"/>
          <c:showBubbleSize val="0"/>
        </c:dLbls>
        <c:gapWidth val="52"/>
        <c:axId val="732888592"/>
        <c:axId val="732889008"/>
      </c:barChart>
      <c:catAx>
        <c:axId val="73288859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732889008"/>
        <c:crosses val="autoZero"/>
        <c:auto val="1"/>
        <c:lblAlgn val="ctr"/>
        <c:lblOffset val="100"/>
        <c:noMultiLvlLbl val="0"/>
      </c:catAx>
      <c:valAx>
        <c:axId val="732889008"/>
        <c:scaling>
          <c:orientation val="minMax"/>
        </c:scaling>
        <c:delete val="1"/>
        <c:axPos val="b"/>
        <c:numFmt formatCode="_(* #,##0_);_(* \(#,##0\);_(* &quot;-&quot;_);_(@_)" sourceLinked="1"/>
        <c:majorTickMark val="none"/>
        <c:minorTickMark val="none"/>
        <c:tickLblPos val="nextTo"/>
        <c:crossAx val="732888592"/>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4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plotArea>
      <c:layout>
        <c:manualLayout>
          <c:layoutTarget val="inner"/>
          <c:xMode val="edge"/>
          <c:yMode val="edge"/>
          <c:x val="0.16159900749007627"/>
          <c:y val="0.16801752856098151"/>
          <c:w val="0.58942601475161405"/>
          <c:h val="0.71737198738205865"/>
        </c:manualLayout>
      </c:layout>
      <c:doughnutChart>
        <c:varyColors val="1"/>
        <c:ser>
          <c:idx val="0"/>
          <c:order val="0"/>
          <c:explosion val="2"/>
          <c:dPt>
            <c:idx val="0"/>
            <c:bubble3D val="0"/>
            <c:spPr>
              <a:solidFill>
                <a:schemeClr val="accent1">
                  <a:shade val="53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0-FF5A-443A-A5B8-A28427A8AFAE}"/>
              </c:ext>
            </c:extLst>
          </c:dPt>
          <c:dPt>
            <c:idx val="1"/>
            <c:bubble3D val="0"/>
            <c:spPr>
              <a:solidFill>
                <a:schemeClr val="accent1">
                  <a:shade val="76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1-FF5A-443A-A5B8-A28427A8AFAE}"/>
              </c:ext>
            </c:extLst>
          </c:dPt>
          <c:dPt>
            <c:idx val="2"/>
            <c:bubble3D val="0"/>
            <c:spPr>
              <a:solidFill>
                <a:schemeClr val="accent1"/>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2-FF5A-443A-A5B8-A28427A8AFAE}"/>
              </c:ext>
            </c:extLst>
          </c:dPt>
          <c:dPt>
            <c:idx val="3"/>
            <c:bubble3D val="0"/>
            <c:spPr>
              <a:solidFill>
                <a:schemeClr val="accent1">
                  <a:tint val="77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3-FF5A-443A-A5B8-A28427A8AFAE}"/>
              </c:ext>
            </c:extLst>
          </c:dPt>
          <c:dPt>
            <c:idx val="4"/>
            <c:bubble3D val="0"/>
            <c:spPr>
              <a:solidFill>
                <a:schemeClr val="accent1">
                  <a:tint val="54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4-FF5A-443A-A5B8-A28427A8AFAE}"/>
              </c:ext>
            </c:extLst>
          </c:dPt>
          <c:dLbls>
            <c:dLbl>
              <c:idx val="0"/>
              <c:layout>
                <c:manualLayout>
                  <c:x val="0.11061928735436195"/>
                  <c:y val="-9.2334737616916421E-2"/>
                </c:manualLayout>
              </c:layout>
              <c:tx>
                <c:rich>
                  <a:bodyPr/>
                  <a:lstStyle/>
                  <a:p>
                    <a:fld id="{8BF170E5-A4B0-417B-97C9-91CAB59D81A3}" type="VALUE">
                      <a:rPr lang="en-US"/>
                      <a:pPr/>
                      <a:t>[VALOR]</a:t>
                    </a:fld>
                    <a:endParaRPr lang="en-US"/>
                  </a:p>
                  <a:p>
                    <a:r>
                      <a:rPr lang="en-US" baseline="0"/>
                      <a:t> </a:t>
                    </a:r>
                    <a:fld id="{06BD712D-4E34-4C0D-B423-BFF1A4A51C27}" type="PERCENTAGE">
                      <a:rPr lang="en-US" baseline="0"/>
                      <a:pPr/>
                      <a:t>[PORCENTAJE]</a:t>
                    </a:fld>
                    <a:endParaRPr lang="en-US" baseline="0"/>
                  </a:p>
                </c:rich>
              </c:tx>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0-FF5A-443A-A5B8-A28427A8AFAE}"/>
                </c:ext>
              </c:extLst>
            </c:dLbl>
            <c:dLbl>
              <c:idx val="1"/>
              <c:layout>
                <c:manualLayout>
                  <c:x val="0.15467312203043243"/>
                  <c:y val="-2.0695717052067523E-2"/>
                </c:manualLayout>
              </c:layout>
              <c:tx>
                <c:rich>
                  <a:bodyPr/>
                  <a:lstStyle/>
                  <a:p>
                    <a:fld id="{4107A7B6-D93B-4CC2-B38C-2D029312F37A}" type="VALUE">
                      <a:rPr lang="en-US"/>
                      <a:pPr/>
                      <a:t>[VALOR]</a:t>
                    </a:fld>
                    <a:r>
                      <a:rPr lang="en-US" baseline="0"/>
                      <a:t> </a:t>
                    </a:r>
                  </a:p>
                  <a:p>
                    <a:fld id="{CE5B3900-1DB4-4F16-A00B-608CB6DCD748}" type="PERCENTAGE">
                      <a:rPr lang="en-US" baseline="0"/>
                      <a:pPr/>
                      <a:t>[PORCENTAJE]</a:t>
                    </a:fld>
                    <a:endParaRPr lang="es-US"/>
                  </a:p>
                </c:rich>
              </c:tx>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1-FF5A-443A-A5B8-A28427A8AFAE}"/>
                </c:ext>
              </c:extLst>
            </c:dLbl>
            <c:dLbl>
              <c:idx val="2"/>
              <c:layout>
                <c:manualLayout>
                  <c:x val="0.11361791062729296"/>
                  <c:y val="0.13054221525150247"/>
                </c:manualLayout>
              </c:layout>
              <c:tx>
                <c:rich>
                  <a:bodyPr/>
                  <a:lstStyle/>
                  <a:p>
                    <a:fld id="{4742DB3F-700F-4D95-A876-924913EF7CDA}" type="VALUE">
                      <a:rPr lang="en-US"/>
                      <a:pPr/>
                      <a:t>[VALOR]</a:t>
                    </a:fld>
                    <a:r>
                      <a:rPr lang="en-US" baseline="0"/>
                      <a:t> </a:t>
                    </a:r>
                  </a:p>
                  <a:p>
                    <a:fld id="{CBDDED11-DC90-4C05-BCFB-6E87A9DCEEC5}" type="PERCENTAGE">
                      <a:rPr lang="en-US" baseline="0"/>
                      <a:pPr/>
                      <a:t>[PORCENTAJE]</a:t>
                    </a:fld>
                    <a:endParaRPr lang="es-US"/>
                  </a:p>
                </c:rich>
              </c:tx>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2-FF5A-443A-A5B8-A28427A8AFAE}"/>
                </c:ext>
              </c:extLst>
            </c:dLbl>
            <c:dLbl>
              <c:idx val="3"/>
              <c:layout>
                <c:manualLayout>
                  <c:x val="-0.12030131713478077"/>
                  <c:y val="0.10029462879078849"/>
                </c:manualLayout>
              </c:layout>
              <c:tx>
                <c:rich>
                  <a:bodyPr/>
                  <a:lstStyle/>
                  <a:p>
                    <a:fld id="{40CE3149-EF4C-494E-A37C-A1B65012DA68}" type="VALUE">
                      <a:rPr lang="en-US"/>
                      <a:pPr/>
                      <a:t>[VALOR]</a:t>
                    </a:fld>
                    <a:r>
                      <a:rPr lang="en-US" baseline="0"/>
                      <a:t> </a:t>
                    </a:r>
                  </a:p>
                  <a:p>
                    <a:fld id="{493998E2-3382-43AA-A174-D2291DA250B8}" type="PERCENTAGE">
                      <a:rPr lang="en-US" baseline="0"/>
                      <a:pPr/>
                      <a:t>[PORCENTAJE]</a:t>
                    </a:fld>
                    <a:endParaRPr lang="es-US"/>
                  </a:p>
                </c:rich>
              </c:tx>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3-FF5A-443A-A5B8-A28427A8AFAE}"/>
                </c:ext>
              </c:extLst>
            </c:dLbl>
            <c:dLbl>
              <c:idx val="4"/>
              <c:layout>
                <c:manualLayout>
                  <c:x val="-0.1222108618512059"/>
                  <c:y val="-9.0742759382141991E-2"/>
                </c:manualLayout>
              </c:layout>
              <c:tx>
                <c:rich>
                  <a:bodyPr/>
                  <a:lstStyle/>
                  <a:p>
                    <a:fld id="{09E12811-8378-4294-A584-0DC57BE252FB}" type="VALUE">
                      <a:rPr lang="en-US"/>
                      <a:pPr/>
                      <a:t>[VALOR]</a:t>
                    </a:fld>
                    <a:r>
                      <a:rPr lang="en-US" baseline="0"/>
                      <a:t> </a:t>
                    </a:r>
                  </a:p>
                  <a:p>
                    <a:fld id="{D869FEC8-F5B2-4860-941F-B292C67F9B4A}" type="PERCENTAGE">
                      <a:rPr lang="en-US" baseline="0"/>
                      <a:pPr/>
                      <a:t>[PORCENTAJE]</a:t>
                    </a:fld>
                    <a:endParaRPr lang="es-US"/>
                  </a:p>
                </c:rich>
              </c:tx>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4-FF5A-443A-A5B8-A28427A8AFAE}"/>
                </c:ext>
              </c:extLst>
            </c:dLbl>
            <c:spPr>
              <a:noFill/>
              <a:ln>
                <a:noFill/>
              </a:ln>
              <a:effectLst/>
            </c:spPr>
            <c:txPr>
              <a:bodyPr rot="0" spcFirstLastPara="1" vertOverflow="ellipsis" vert="horz" wrap="square" anchor="ctr" anchorCtr="1"/>
              <a:lstStyle/>
              <a:p>
                <a:pPr>
                  <a:defRPr sz="16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1"/>
            <c:showVal val="1"/>
            <c:showCatName val="1"/>
            <c:showSerName val="0"/>
            <c:showPercent val="1"/>
            <c:showBubbleSize val="0"/>
            <c:separator> </c:separator>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'2. SFS-RET.'!$D$12:$H$12</c:f>
              <c:strCache>
                <c:ptCount val="5"/>
                <c:pt idx="0">
                  <c:v>Decreto No. 342-09</c:v>
                </c:pt>
                <c:pt idx="1">
                  <c:v>Decreto No.18-19</c:v>
                </c:pt>
                <c:pt idx="2">
                  <c:v>Decreto No. 371-16</c:v>
                </c:pt>
                <c:pt idx="3">
                  <c:v>Decreto No. 159-17</c:v>
                </c:pt>
                <c:pt idx="4">
                  <c:v>Res. SISALRIL No. 207-2016</c:v>
                </c:pt>
              </c:strCache>
            </c:strRef>
          </c:cat>
          <c:val>
            <c:numRef>
              <c:f>'2. SFS-RET.'!$D$30:$H$30</c:f>
              <c:numCache>
                <c:formatCode>_(* #,##0_);_(* \(#,##0\);_(* "-"_);_(@_)</c:formatCode>
                <c:ptCount val="5"/>
                <c:pt idx="0">
                  <c:v>15304</c:v>
                </c:pt>
                <c:pt idx="1">
                  <c:v>31825</c:v>
                </c:pt>
                <c:pt idx="2">
                  <c:v>5422</c:v>
                </c:pt>
                <c:pt idx="3">
                  <c:v>32062</c:v>
                </c:pt>
                <c:pt idx="4">
                  <c:v>33996</c:v>
                </c:pt>
              </c:numCache>
            </c:numRef>
          </c:val>
          <c:extLst>
            <c:ext xmlns:c16="http://schemas.microsoft.com/office/drawing/2014/chart" uri="{C3380CC4-5D6E-409C-BE32-E72D297353CC}">
              <c16:uniqueId val="{00000000-18AC-49CF-AA9E-ECAA2E8F19CD}"/>
            </c:ext>
          </c:extLst>
        </c:ser>
        <c:dLbls>
          <c:showLegendKey val="0"/>
          <c:showVal val="0"/>
          <c:showCatName val="0"/>
          <c:showSerName val="0"/>
          <c:showPercent val="1"/>
          <c:showBubbleSize val="0"/>
          <c:showLeaderLines val="1"/>
        </c:dLbls>
        <c:firstSliceAng val="0"/>
        <c:holeSize val="50"/>
      </c:doughnut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2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11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100" b="1"/>
              <a:t>Ditribución de la Afiliación al SFS Pensionados</a:t>
            </a:r>
          </a:p>
        </c:rich>
      </c:tx>
      <c:layout>
        <c:manualLayout>
          <c:xMode val="edge"/>
          <c:yMode val="edge"/>
          <c:x val="0.1486319512713225"/>
          <c:y val="8.153697223799837E-2"/>
        </c:manualLayout>
      </c:layout>
      <c:overlay val="0"/>
      <c:spPr>
        <a:noFill/>
        <a:ln>
          <a:noFill/>
        </a:ln>
        <a:effectLst/>
      </c:spPr>
      <c:txPr>
        <a:bodyPr rot="0" spcFirstLastPara="1" vertOverflow="ellipsis" vert="horz" wrap="square" anchor="ctr" anchorCtr="1"/>
        <a:lstStyle/>
        <a:p>
          <a:pPr>
            <a:defRPr sz="11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23856540876464102"/>
          <c:y val="0.2419022306730676"/>
          <c:w val="0.46907450030284686"/>
          <c:h val="0.6600155449775974"/>
        </c:manualLayout>
      </c:layout>
      <c:pieChart>
        <c:varyColors val="1"/>
        <c:ser>
          <c:idx val="0"/>
          <c:order val="0"/>
          <c:tx>
            <c:strRef>
              <c:f>'3.SFS-RET'!$B$6</c:f>
              <c:strCache>
                <c:ptCount val="1"/>
                <c:pt idx="0">
                  <c:v>Total</c:v>
                </c:pt>
              </c:strCache>
            </c:strRef>
          </c:tx>
          <c:explosion val="10"/>
          <c:dPt>
            <c:idx val="0"/>
            <c:bubble3D val="0"/>
            <c:spPr>
              <a:solidFill>
                <a:schemeClr val="accent1">
                  <a:shade val="53000"/>
                </a:schemeClr>
              </a:solidFill>
              <a:ln w="19050">
                <a:solidFill>
                  <a:schemeClr val="lt1"/>
                </a:solidFill>
              </a:ln>
              <a:effectLst/>
            </c:spPr>
            <c:extLst>
              <c:ext xmlns:c16="http://schemas.microsoft.com/office/drawing/2014/chart" uri="{C3380CC4-5D6E-409C-BE32-E72D297353CC}">
                <c16:uniqueId val="{00000001-BD7B-42AD-8226-1C940F451F12}"/>
              </c:ext>
            </c:extLst>
          </c:dPt>
          <c:dPt>
            <c:idx val="1"/>
            <c:bubble3D val="0"/>
            <c:spPr>
              <a:solidFill>
                <a:schemeClr val="accent1">
                  <a:shade val="76000"/>
                </a:schemeClr>
              </a:solidFill>
              <a:ln w="19050">
                <a:solidFill>
                  <a:schemeClr val="lt1"/>
                </a:solidFill>
              </a:ln>
              <a:effectLst/>
            </c:spPr>
            <c:extLst>
              <c:ext xmlns:c16="http://schemas.microsoft.com/office/drawing/2014/chart" uri="{C3380CC4-5D6E-409C-BE32-E72D297353CC}">
                <c16:uniqueId val="{00000003-BD7B-42AD-8226-1C940F451F12}"/>
              </c:ext>
            </c:extLst>
          </c:dPt>
          <c:dLbls>
            <c:dLbl>
              <c:idx val="0"/>
              <c:layout>
                <c:manualLayout>
                  <c:x val="3.7102330596151624E-2"/>
                  <c:y val="-5.0620870852992113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BD7B-42AD-8226-1C940F451F12}"/>
                </c:ext>
              </c:extLst>
            </c:dLbl>
            <c:dLbl>
              <c:idx val="1"/>
              <c:layout>
                <c:manualLayout>
                  <c:x val="-8.3707578854624164E-3"/>
                  <c:y val="-1.7390254479236679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BD7B-42AD-8226-1C940F451F12}"/>
                </c:ext>
              </c:extLst>
            </c:dLbl>
            <c:numFmt formatCode="0.00%" sourceLinked="0"/>
            <c:spPr>
              <a:noFill/>
              <a:ln>
                <a:noFill/>
              </a:ln>
              <a:effectLst/>
            </c:spPr>
            <c:txPr>
              <a:bodyPr rot="0" spcFirstLastPara="1" vertOverflow="ellipsis" vert="horz" wrap="square" anchor="ctr" anchorCtr="1"/>
              <a:lstStyle/>
              <a:p>
                <a:pPr>
                  <a:defRPr sz="11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bestFit"/>
            <c:showLegendKey val="1"/>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'3.SFS-RET'!$A$7:$A$8</c:f>
              <c:strCache>
                <c:ptCount val="2"/>
                <c:pt idx="0">
                  <c:v>Titular</c:v>
                </c:pt>
                <c:pt idx="1">
                  <c:v>Dependientes</c:v>
                </c:pt>
              </c:strCache>
            </c:strRef>
          </c:cat>
          <c:val>
            <c:numRef>
              <c:f>'3.SFS-RET'!$B$7:$B$8</c:f>
              <c:numCache>
                <c:formatCode>_(* #,##0_);_(* \(#,##0\);_(* "-"??_);_(@_)</c:formatCode>
                <c:ptCount val="2"/>
                <c:pt idx="0">
                  <c:v>84574</c:v>
                </c:pt>
                <c:pt idx="1">
                  <c:v>34409</c:v>
                </c:pt>
              </c:numCache>
            </c:numRef>
          </c:val>
          <c:extLst>
            <c:ext xmlns:c16="http://schemas.microsoft.com/office/drawing/2014/chart" uri="{C3380CC4-5D6E-409C-BE32-E72D297353CC}">
              <c16:uniqueId val="{00000006-BD7B-42AD-8226-1C940F451F12}"/>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chart>
  <c:spPr>
    <a:noFill/>
    <a:ln w="9525" cap="flat" cmpd="sng" algn="ctr">
      <a:noFill/>
      <a:round/>
    </a:ln>
    <a:effectLst/>
  </c:spPr>
  <c:txPr>
    <a:bodyPr/>
    <a:lstStyle/>
    <a:p>
      <a:pPr>
        <a:defRPr sz="11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11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100" b="1">
                <a:solidFill>
                  <a:sysClr val="windowText" lastClr="000000"/>
                </a:solidFill>
              </a:rPr>
              <a:t>Ditribución de la Afiliación al SFS por Categoría</a:t>
            </a:r>
            <a:r>
              <a:rPr lang="en-US" sz="1100" b="1" baseline="0">
                <a:solidFill>
                  <a:sysClr val="windowText" lastClr="000000"/>
                </a:solidFill>
              </a:rPr>
              <a:t> de ARS</a:t>
            </a:r>
            <a:endParaRPr lang="en-US" sz="1100" b="1">
              <a:solidFill>
                <a:sysClr val="windowText" lastClr="000000"/>
              </a:solidFill>
            </a:endParaRPr>
          </a:p>
        </c:rich>
      </c:tx>
      <c:layout>
        <c:manualLayout>
          <c:xMode val="edge"/>
          <c:yMode val="edge"/>
          <c:x val="0.14657333468883349"/>
          <c:y val="5.2251843403106867E-2"/>
        </c:manualLayout>
      </c:layout>
      <c:overlay val="0"/>
      <c:spPr>
        <a:noFill/>
        <a:ln>
          <a:noFill/>
        </a:ln>
        <a:effectLst/>
      </c:spPr>
      <c:txPr>
        <a:bodyPr rot="0" spcFirstLastPara="1" vertOverflow="ellipsis" vert="horz" wrap="square" anchor="ctr" anchorCtr="1"/>
        <a:lstStyle/>
        <a:p>
          <a:pPr>
            <a:defRPr sz="11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0.22657594351583032"/>
          <c:y val="0.26661723481501709"/>
          <c:w val="0.43046667180939352"/>
          <c:h val="0.63451320503140618"/>
        </c:manualLayout>
      </c:layout>
      <c:pieChart>
        <c:varyColors val="1"/>
        <c:ser>
          <c:idx val="0"/>
          <c:order val="0"/>
          <c:tx>
            <c:strRef>
              <c:f>'4. SFS-RET'!$B$7</c:f>
              <c:strCache>
                <c:ptCount val="1"/>
                <c:pt idx="0">
                  <c:v>Total</c:v>
                </c:pt>
              </c:strCache>
            </c:strRef>
          </c:tx>
          <c:explosion val="10"/>
          <c:dPt>
            <c:idx val="0"/>
            <c:bubble3D val="0"/>
            <c:spPr>
              <a:solidFill>
                <a:schemeClr val="accent1">
                  <a:shade val="53000"/>
                </a:schemeClr>
              </a:solidFill>
              <a:ln w="19050">
                <a:solidFill>
                  <a:schemeClr val="lt1"/>
                </a:solidFill>
              </a:ln>
              <a:effectLst/>
            </c:spPr>
            <c:extLst>
              <c:ext xmlns:c16="http://schemas.microsoft.com/office/drawing/2014/chart" uri="{C3380CC4-5D6E-409C-BE32-E72D297353CC}">
                <c16:uniqueId val="{00000001-D506-4867-83AB-F446A00484C8}"/>
              </c:ext>
            </c:extLst>
          </c:dPt>
          <c:dPt>
            <c:idx val="1"/>
            <c:bubble3D val="0"/>
            <c:spPr>
              <a:solidFill>
                <a:schemeClr val="accent1">
                  <a:shade val="76000"/>
                </a:schemeClr>
              </a:solidFill>
              <a:ln w="19050">
                <a:solidFill>
                  <a:schemeClr val="lt1"/>
                </a:solidFill>
              </a:ln>
              <a:effectLst/>
            </c:spPr>
            <c:extLst>
              <c:ext xmlns:c16="http://schemas.microsoft.com/office/drawing/2014/chart" uri="{C3380CC4-5D6E-409C-BE32-E72D297353CC}">
                <c16:uniqueId val="{00000003-D506-4867-83AB-F446A00484C8}"/>
              </c:ext>
            </c:extLst>
          </c:dPt>
          <c:dPt>
            <c:idx val="2"/>
            <c:bubble3D val="0"/>
            <c:spPr>
              <a:solidFill>
                <a:schemeClr val="accent1"/>
              </a:solidFill>
              <a:ln w="19050">
                <a:solidFill>
                  <a:schemeClr val="lt1"/>
                </a:solidFill>
              </a:ln>
              <a:effectLst/>
            </c:spPr>
            <c:extLst>
              <c:ext xmlns:c16="http://schemas.microsoft.com/office/drawing/2014/chart" uri="{C3380CC4-5D6E-409C-BE32-E72D297353CC}">
                <c16:uniqueId val="{00000005-D506-4867-83AB-F446A00484C8}"/>
              </c:ext>
            </c:extLst>
          </c:dPt>
          <c:dLbls>
            <c:dLbl>
              <c:idx val="0"/>
              <c:layout>
                <c:manualLayout>
                  <c:x val="7.1232726951345471E-2"/>
                  <c:y val="-2.544744694693879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D506-4867-83AB-F446A00484C8}"/>
                </c:ext>
              </c:extLst>
            </c:dLbl>
            <c:dLbl>
              <c:idx val="1"/>
              <c:layout>
                <c:manualLayout>
                  <c:x val="-4.8946498782178445E-2"/>
                  <c:y val="3.4045978650259441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D506-4867-83AB-F446A00484C8}"/>
                </c:ext>
              </c:extLst>
            </c:dLbl>
            <c:dLbl>
              <c:idx val="2"/>
              <c:layout>
                <c:manualLayout>
                  <c:x val="0.14784317952663414"/>
                  <c:y val="1.6877028145030414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5-D506-4867-83AB-F446A00484C8}"/>
                </c:ext>
              </c:extLst>
            </c:dLbl>
            <c:numFmt formatCode="0.00%" sourceLinked="0"/>
            <c:spPr>
              <a:noFill/>
              <a:ln>
                <a:noFill/>
              </a:ln>
              <a:effectLst/>
            </c:spPr>
            <c:txPr>
              <a:bodyPr rot="0" spcFirstLastPara="1" vertOverflow="ellipsis" vert="horz" wrap="square" anchor="ctr" anchorCtr="1"/>
              <a:lstStyle/>
              <a:p>
                <a:pPr>
                  <a:defRPr sz="11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bestFit"/>
            <c:showLegendKey val="1"/>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'4. SFS-RET'!$A$8:$A$10</c:f>
              <c:strCache>
                <c:ptCount val="3"/>
                <c:pt idx="0">
                  <c:v>Pública</c:v>
                </c:pt>
                <c:pt idx="1">
                  <c:v>Privado</c:v>
                </c:pt>
                <c:pt idx="2">
                  <c:v>Autogestión</c:v>
                </c:pt>
              </c:strCache>
            </c:strRef>
          </c:cat>
          <c:val>
            <c:numRef>
              <c:f>'4. SFS-RET'!$B$8:$B$10</c:f>
              <c:numCache>
                <c:formatCode>_(* #,##0_);_(* \(#,##0\);_(* "-"??_);_(@_)</c:formatCode>
                <c:ptCount val="3"/>
                <c:pt idx="0">
                  <c:v>114328.49735676526</c:v>
                </c:pt>
                <c:pt idx="1">
                  <c:v>477.49435633661955</c:v>
                </c:pt>
                <c:pt idx="2">
                  <c:v>3803.0082868981285</c:v>
                </c:pt>
              </c:numCache>
            </c:numRef>
          </c:val>
          <c:extLst>
            <c:ext xmlns:c16="http://schemas.microsoft.com/office/drawing/2014/chart" uri="{C3380CC4-5D6E-409C-BE32-E72D297353CC}">
              <c16:uniqueId val="{0000000A-D506-4867-83AB-F446A00484C8}"/>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chart>
  <c:spPr>
    <a:no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s-DO" sz="1800" b="1">
                <a:solidFill>
                  <a:sysClr val="windowText" lastClr="000000"/>
                </a:solidFill>
              </a:rPr>
              <a:t>Empresas y Empleados Afiliados Activos al SDSS por Sector</a:t>
            </a:r>
          </a:p>
        </c:rich>
      </c:tx>
      <c:layout>
        <c:manualLayout>
          <c:xMode val="edge"/>
          <c:yMode val="edge"/>
          <c:x val="0.22115383390451246"/>
          <c:y val="3.3190651632570296E-2"/>
        </c:manualLayout>
      </c:layout>
      <c:overlay val="0"/>
      <c:spPr>
        <a:noFill/>
        <a:ln>
          <a:noFill/>
        </a:ln>
        <a:effectLst/>
      </c:spPr>
      <c:txPr>
        <a:bodyPr rot="0" spcFirstLastPara="1" vertOverflow="ellipsis" vert="horz" wrap="square" anchor="ctr" anchorCtr="1"/>
        <a:lstStyle/>
        <a:p>
          <a:pPr>
            <a:defRPr sz="18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9.6559054149224291E-3"/>
          <c:y val="0.15414016852128554"/>
          <c:w val="0.9820866863063028"/>
          <c:h val="0.72661631442451213"/>
        </c:manualLayout>
      </c:layout>
      <c:lineChart>
        <c:grouping val="standard"/>
        <c:varyColors val="0"/>
        <c:ser>
          <c:idx val="0"/>
          <c:order val="0"/>
          <c:tx>
            <c:strRef>
              <c:f>'3.SRL'!$F$6</c:f>
              <c:strCache>
                <c:ptCount val="1"/>
                <c:pt idx="0">
                  <c:v> Total Empresas </c:v>
                </c:pt>
              </c:strCache>
            </c:strRef>
          </c:tx>
          <c:spPr>
            <a:ln w="28575" cap="rnd">
              <a:solidFill>
                <a:schemeClr val="accent3">
                  <a:lumMod val="75000"/>
                </a:schemeClr>
              </a:solidFill>
              <a:round/>
            </a:ln>
            <a:effectLst/>
          </c:spPr>
          <c:marker>
            <c:symbol val="circle"/>
            <c:size val="8"/>
            <c:spPr>
              <a:solidFill>
                <a:schemeClr val="bg1"/>
              </a:solidFill>
              <a:ln w="9525">
                <a:solidFill>
                  <a:schemeClr val="accent6"/>
                </a:solidFill>
              </a:ln>
              <a:effectLst/>
            </c:spPr>
          </c:marker>
          <c:dLbls>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'3.SRL'!$A$14:$A$25</c:f>
              <c:strCache>
                <c:ptCount val="12"/>
                <c:pt idx="0">
                  <c:v> Dic.15 </c:v>
                </c:pt>
                <c:pt idx="1">
                  <c:v> Dic.16 </c:v>
                </c:pt>
                <c:pt idx="2">
                  <c:v> Dic.17 </c:v>
                </c:pt>
                <c:pt idx="3">
                  <c:v> Dic.18 </c:v>
                </c:pt>
                <c:pt idx="4">
                  <c:v> Dic.19 </c:v>
                </c:pt>
                <c:pt idx="5">
                  <c:v> Dic.20 </c:v>
                </c:pt>
                <c:pt idx="6">
                  <c:v> Dic.21 </c:v>
                </c:pt>
                <c:pt idx="7">
                  <c:v> Dic.22 </c:v>
                </c:pt>
                <c:pt idx="8">
                  <c:v> Dic.23 </c:v>
                </c:pt>
                <c:pt idx="9">
                  <c:v> Dic.24 </c:v>
                </c:pt>
                <c:pt idx="10">
                  <c:v> Dic.25 </c:v>
                </c:pt>
                <c:pt idx="11">
                  <c:v> Ene. 2026 </c:v>
                </c:pt>
              </c:strCache>
            </c:strRef>
          </c:cat>
          <c:val>
            <c:numRef>
              <c:f>'3.SRL'!$F$14:$F$25</c:f>
              <c:numCache>
                <c:formatCode>_(* #,##0_);_(* \(#,##0\);_(* "-"??_);_(@_)</c:formatCode>
                <c:ptCount val="12"/>
                <c:pt idx="0">
                  <c:v>69992</c:v>
                </c:pt>
                <c:pt idx="1">
                  <c:v>74746</c:v>
                </c:pt>
                <c:pt idx="2">
                  <c:v>79477</c:v>
                </c:pt>
                <c:pt idx="3">
                  <c:v>85332</c:v>
                </c:pt>
                <c:pt idx="4">
                  <c:v>91227</c:v>
                </c:pt>
                <c:pt idx="5">
                  <c:v>89964</c:v>
                </c:pt>
                <c:pt idx="6">
                  <c:v>103189</c:v>
                </c:pt>
                <c:pt idx="7">
                  <c:v>98795</c:v>
                </c:pt>
                <c:pt idx="8">
                  <c:v>103527</c:v>
                </c:pt>
                <c:pt idx="9">
                  <c:v>110808</c:v>
                </c:pt>
                <c:pt idx="10">
                  <c:v>113986</c:v>
                </c:pt>
                <c:pt idx="11">
                  <c:v>114423</c:v>
                </c:pt>
              </c:numCache>
            </c:numRef>
          </c:val>
          <c:smooth val="0"/>
          <c:extLst>
            <c:ext xmlns:c16="http://schemas.microsoft.com/office/drawing/2014/chart" uri="{C3380CC4-5D6E-409C-BE32-E72D297353CC}">
              <c16:uniqueId val="{00000000-8A68-4BCA-8D98-5AC38135E727}"/>
            </c:ext>
          </c:extLst>
        </c:ser>
        <c:ser>
          <c:idx val="1"/>
          <c:order val="1"/>
          <c:tx>
            <c:strRef>
              <c:f>'3.SRL'!$J$6</c:f>
              <c:strCache>
                <c:ptCount val="1"/>
                <c:pt idx="0">
                  <c:v> Total  Empleados </c:v>
                </c:pt>
              </c:strCache>
            </c:strRef>
          </c:tx>
          <c:spPr>
            <a:ln w="28575" cap="rnd">
              <a:solidFill>
                <a:schemeClr val="accent5"/>
              </a:solidFill>
              <a:round/>
            </a:ln>
            <a:effectLst/>
          </c:spPr>
          <c:marker>
            <c:symbol val="circle"/>
            <c:size val="8"/>
            <c:spPr>
              <a:solidFill>
                <a:schemeClr val="bg1"/>
              </a:solidFill>
              <a:ln w="9525">
                <a:solidFill>
                  <a:schemeClr val="accent5"/>
                </a:solidFill>
              </a:ln>
              <a:effectLst/>
            </c:spPr>
          </c:marker>
          <c:dLbls>
            <c:dLbl>
              <c:idx val="3"/>
              <c:layout>
                <c:manualLayout>
                  <c:x val="-3.6255999645613921E-2"/>
                  <c:y val="4.387522547335904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22BE-496D-ABC5-F0C0B0DAB087}"/>
                </c:ext>
              </c:extLst>
            </c:dLbl>
            <c:dLbl>
              <c:idx val="4"/>
              <c:layout>
                <c:manualLayout>
                  <c:x val="-3.3245224093823716E-2"/>
                  <c:y val="-2.7410215698346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2BE-496D-ABC5-F0C0B0DAB087}"/>
                </c:ext>
              </c:extLst>
            </c:dLbl>
            <c:dLbl>
              <c:idx val="5"/>
              <c:layout>
                <c:manualLayout>
                  <c:x val="-3.4005648028173775E-2"/>
                  <c:y val="-4.391626972554356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22BE-496D-ABC5-F0C0B0DAB087}"/>
                </c:ext>
              </c:extLst>
            </c:dLbl>
            <c:dLbl>
              <c:idx val="6"/>
              <c:layout>
                <c:manualLayout>
                  <c:x val="-3.6255999645613921E-2"/>
                  <c:y val="-3.568581705064647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2BE-496D-ABC5-F0C0B0DAB087}"/>
                </c:ext>
              </c:extLst>
            </c:dLbl>
            <c:dLbl>
              <c:idx val="7"/>
              <c:layout>
                <c:manualLayout>
                  <c:x val="-3.6255999645613921E-2"/>
                  <c:y val="-3.568581705064644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22BE-496D-ABC5-F0C0B0DAB087}"/>
                </c:ext>
              </c:extLst>
            </c:dLbl>
            <c:dLbl>
              <c:idx val="8"/>
              <c:layout>
                <c:manualLayout>
                  <c:x val="-3.4005648028173692E-2"/>
                  <c:y val="-3.568581705064644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2BE-496D-ABC5-F0C0B0DAB087}"/>
                </c:ext>
              </c:extLst>
            </c:dLbl>
            <c:dLbl>
              <c:idx val="11"/>
              <c:layout>
                <c:manualLayout>
                  <c:x val="-8.3868355099190658E-3"/>
                  <c:y val="-4.174109486314210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9B27-4F56-85BF-83447FE53130}"/>
                </c:ext>
              </c:extLst>
            </c:dLbl>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'3.SRL'!$A$14:$A$25</c:f>
              <c:strCache>
                <c:ptCount val="12"/>
                <c:pt idx="0">
                  <c:v> Dic.15 </c:v>
                </c:pt>
                <c:pt idx="1">
                  <c:v> Dic.16 </c:v>
                </c:pt>
                <c:pt idx="2">
                  <c:v> Dic.17 </c:v>
                </c:pt>
                <c:pt idx="3">
                  <c:v> Dic.18 </c:v>
                </c:pt>
                <c:pt idx="4">
                  <c:v> Dic.19 </c:v>
                </c:pt>
                <c:pt idx="5">
                  <c:v> Dic.20 </c:v>
                </c:pt>
                <c:pt idx="6">
                  <c:v> Dic.21 </c:v>
                </c:pt>
                <c:pt idx="7">
                  <c:v> Dic.22 </c:v>
                </c:pt>
                <c:pt idx="8">
                  <c:v> Dic.23 </c:v>
                </c:pt>
                <c:pt idx="9">
                  <c:v> Dic.24 </c:v>
                </c:pt>
                <c:pt idx="10">
                  <c:v> Dic.25 </c:v>
                </c:pt>
                <c:pt idx="11">
                  <c:v> Ene. 2026 </c:v>
                </c:pt>
              </c:strCache>
            </c:strRef>
          </c:cat>
          <c:val>
            <c:numRef>
              <c:f>'3.SRL'!$J$14:$J$25</c:f>
              <c:numCache>
                <c:formatCode>_(* #,##0_);_(* \(#,##0\);_(* "-"??_);_(@_)</c:formatCode>
                <c:ptCount val="12"/>
                <c:pt idx="0">
                  <c:v>1750959</c:v>
                </c:pt>
                <c:pt idx="1">
                  <c:v>1870702</c:v>
                </c:pt>
                <c:pt idx="2">
                  <c:v>2029636</c:v>
                </c:pt>
                <c:pt idx="3">
                  <c:v>2150960</c:v>
                </c:pt>
                <c:pt idx="4">
                  <c:v>2234794</c:v>
                </c:pt>
                <c:pt idx="5">
                  <c:v>2051483</c:v>
                </c:pt>
                <c:pt idx="6">
                  <c:v>2319511</c:v>
                </c:pt>
                <c:pt idx="7">
                  <c:v>2376178</c:v>
                </c:pt>
                <c:pt idx="8">
                  <c:v>2414753</c:v>
                </c:pt>
                <c:pt idx="9">
                  <c:v>2515541</c:v>
                </c:pt>
                <c:pt idx="10">
                  <c:v>2570275</c:v>
                </c:pt>
                <c:pt idx="11">
                  <c:v>2574839</c:v>
                </c:pt>
              </c:numCache>
            </c:numRef>
          </c:val>
          <c:smooth val="0"/>
          <c:extLst>
            <c:ext xmlns:c16="http://schemas.microsoft.com/office/drawing/2014/chart" uri="{C3380CC4-5D6E-409C-BE32-E72D297353CC}">
              <c16:uniqueId val="{00000001-8A68-4BCA-8D98-5AC38135E727}"/>
            </c:ext>
          </c:extLst>
        </c:ser>
        <c:dLbls>
          <c:showLegendKey val="0"/>
          <c:showVal val="0"/>
          <c:showCatName val="0"/>
          <c:showSerName val="0"/>
          <c:showPercent val="0"/>
          <c:showBubbleSize val="0"/>
        </c:dLbls>
        <c:marker val="1"/>
        <c:smooth val="0"/>
        <c:axId val="266227407"/>
        <c:axId val="266227823"/>
      </c:lineChart>
      <c:lineChart>
        <c:grouping val="standard"/>
        <c:varyColors val="0"/>
        <c:ser>
          <c:idx val="2"/>
          <c:order val="2"/>
          <c:tx>
            <c:strRef>
              <c:f>'3.SRL'!$L$6</c:f>
              <c:strCache>
                <c:ptCount val="1"/>
                <c:pt idx="0">
                  <c:v> Relación Promedio Empleados / Empresas </c:v>
                </c:pt>
              </c:strCache>
            </c:strRef>
          </c:tx>
          <c:spPr>
            <a:ln w="28575" cap="rnd">
              <a:solidFill>
                <a:schemeClr val="tx2">
                  <a:lumMod val="60000"/>
                  <a:lumOff val="40000"/>
                </a:schemeClr>
              </a:solidFill>
              <a:round/>
            </a:ln>
            <a:effectLst/>
          </c:spPr>
          <c:marker>
            <c:symbol val="circle"/>
            <c:size val="8"/>
            <c:spPr>
              <a:solidFill>
                <a:schemeClr val="bg1"/>
              </a:solidFill>
              <a:ln w="9525">
                <a:solidFill>
                  <a:schemeClr val="accent4"/>
                </a:solidFill>
              </a:ln>
              <a:effectLst/>
            </c:spPr>
          </c:marker>
          <c:dLbls>
            <c:dLbl>
              <c:idx val="0"/>
              <c:layout>
                <c:manualLayout>
                  <c:x val="-3.0937959490133237E-2"/>
                  <c:y val="-3.136895388076494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8A68-4BCA-8D98-5AC38135E727}"/>
                </c:ext>
              </c:extLst>
            </c:dLbl>
            <c:dLbl>
              <c:idx val="1"/>
              <c:layout>
                <c:manualLayout>
                  <c:x val="-2.9834314158292286E-2"/>
                  <c:y val="-3.374990626171728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4-8A68-4BCA-8D98-5AC38135E727}"/>
                </c:ext>
              </c:extLst>
            </c:dLbl>
            <c:dLbl>
              <c:idx val="2"/>
              <c:layout>
                <c:manualLayout>
                  <c:x val="-2.7627023494610388E-2"/>
                  <c:y val="-1.946419197600299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3-8A68-4BCA-8D98-5AC38135E727}"/>
                </c:ext>
              </c:extLst>
            </c:dLbl>
            <c:dLbl>
              <c:idx val="3"/>
              <c:layout>
                <c:manualLayout>
                  <c:x val="-2.6185676157568994E-2"/>
                  <c:y val="-3.294233282568079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8A68-4BCA-8D98-5AC38135E727}"/>
                </c:ext>
              </c:extLst>
            </c:dLbl>
            <c:dLbl>
              <c:idx val="11"/>
              <c:layout>
                <c:manualLayout>
                  <c:x val="-2.4011251758087201E-2"/>
                  <c:y val="4.387522547335904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9B27-4F56-85BF-83447FE53130}"/>
                </c:ext>
              </c:extLst>
            </c:dLbl>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'3.SRL'!$A$7:$A$25</c:f>
              <c:strCache>
                <c:ptCount val="19"/>
                <c:pt idx="0">
                  <c:v> Dic.08 </c:v>
                </c:pt>
                <c:pt idx="1">
                  <c:v> Dic.09 </c:v>
                </c:pt>
                <c:pt idx="2">
                  <c:v> Dic.10 </c:v>
                </c:pt>
                <c:pt idx="3">
                  <c:v> Dic.11 </c:v>
                </c:pt>
                <c:pt idx="4">
                  <c:v> Dic.12 </c:v>
                </c:pt>
                <c:pt idx="5">
                  <c:v> Dic.13 </c:v>
                </c:pt>
                <c:pt idx="6">
                  <c:v> Dic.14 </c:v>
                </c:pt>
                <c:pt idx="7">
                  <c:v> Dic.15 </c:v>
                </c:pt>
                <c:pt idx="8">
                  <c:v> Dic.16 </c:v>
                </c:pt>
                <c:pt idx="9">
                  <c:v> Dic.17 </c:v>
                </c:pt>
                <c:pt idx="10">
                  <c:v> Dic.18 </c:v>
                </c:pt>
                <c:pt idx="11">
                  <c:v> Dic.19 </c:v>
                </c:pt>
                <c:pt idx="12">
                  <c:v> Dic.20 </c:v>
                </c:pt>
                <c:pt idx="13">
                  <c:v> Dic.21 </c:v>
                </c:pt>
                <c:pt idx="14">
                  <c:v> Dic.22 </c:v>
                </c:pt>
                <c:pt idx="15">
                  <c:v> Dic.23 </c:v>
                </c:pt>
                <c:pt idx="16">
                  <c:v> Dic.24 </c:v>
                </c:pt>
                <c:pt idx="17">
                  <c:v> Dic.25 </c:v>
                </c:pt>
                <c:pt idx="18">
                  <c:v> Ene. 2026 </c:v>
                </c:pt>
              </c:strCache>
            </c:strRef>
          </c:cat>
          <c:val>
            <c:numRef>
              <c:f>'3.SRL'!$L$14:$L$25</c:f>
              <c:numCache>
                <c:formatCode>_(* #,##0.00_);_(* \(#,##0.00\);_(* "-"??_);_(@_)</c:formatCode>
                <c:ptCount val="12"/>
                <c:pt idx="0">
                  <c:v>25.016559035318323</c:v>
                </c:pt>
                <c:pt idx="1">
                  <c:v>25.02745297407219</c:v>
                </c:pt>
                <c:pt idx="2">
                  <c:v>25.537400757451842</c:v>
                </c:pt>
                <c:pt idx="3">
                  <c:v>25.206956358693105</c:v>
                </c:pt>
                <c:pt idx="4">
                  <c:v>24.497067754064037</c:v>
                </c:pt>
                <c:pt idx="5">
                  <c:v>22.803376906318082</c:v>
                </c:pt>
                <c:pt idx="6">
                  <c:v>22.478277723400751</c:v>
                </c:pt>
                <c:pt idx="7">
                  <c:v>24.051601801710614</c:v>
                </c:pt>
                <c:pt idx="8">
                  <c:v>23.324862113265137</c:v>
                </c:pt>
                <c:pt idx="9">
                  <c:v>22.701799509060717</c:v>
                </c:pt>
                <c:pt idx="10">
                  <c:v>22.549041110311794</c:v>
                </c:pt>
                <c:pt idx="11">
                  <c:v>22.502809749788067</c:v>
                </c:pt>
              </c:numCache>
            </c:numRef>
          </c:val>
          <c:smooth val="0"/>
          <c:extLst>
            <c:ext xmlns:c16="http://schemas.microsoft.com/office/drawing/2014/chart" uri="{C3380CC4-5D6E-409C-BE32-E72D297353CC}">
              <c16:uniqueId val="{00000002-8A68-4BCA-8D98-5AC38135E727}"/>
            </c:ext>
          </c:extLst>
        </c:ser>
        <c:dLbls>
          <c:showLegendKey val="0"/>
          <c:showVal val="0"/>
          <c:showCatName val="0"/>
          <c:showSerName val="0"/>
          <c:showPercent val="0"/>
          <c:showBubbleSize val="0"/>
        </c:dLbls>
        <c:marker val="1"/>
        <c:smooth val="0"/>
        <c:axId val="266362159"/>
        <c:axId val="266377551"/>
      </c:lineChart>
      <c:catAx>
        <c:axId val="266227407"/>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266227823"/>
        <c:crosses val="autoZero"/>
        <c:auto val="1"/>
        <c:lblAlgn val="ctr"/>
        <c:lblOffset val="100"/>
        <c:noMultiLvlLbl val="0"/>
      </c:catAx>
      <c:valAx>
        <c:axId val="266227823"/>
        <c:scaling>
          <c:orientation val="minMax"/>
        </c:scaling>
        <c:delete val="0"/>
        <c:axPos val="l"/>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1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266227407"/>
        <c:crosses val="autoZero"/>
        <c:crossBetween val="between"/>
      </c:valAx>
      <c:valAx>
        <c:axId val="266377551"/>
        <c:scaling>
          <c:orientation val="minMax"/>
        </c:scaling>
        <c:delete val="0"/>
        <c:axPos val="r"/>
        <c:numFmt formatCode="_(* #,##0.00_);_(* \(#,##0.00\);_(* &quot;-&quot;??_);_(@_)" sourceLinked="1"/>
        <c:majorTickMark val="out"/>
        <c:minorTickMark val="none"/>
        <c:tickLblPos val="nextTo"/>
        <c:spPr>
          <a:noFill/>
          <a:ln>
            <a:noFill/>
          </a:ln>
          <a:effectLst/>
        </c:spPr>
        <c:txPr>
          <a:bodyPr rot="-60000000" spcFirstLastPara="1" vertOverflow="ellipsis" vert="horz" wrap="square" anchor="ctr" anchorCtr="1"/>
          <a:lstStyle/>
          <a:p>
            <a:pPr>
              <a:defRPr sz="1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266362159"/>
        <c:crosses val="max"/>
        <c:crossBetween val="between"/>
      </c:valAx>
      <c:catAx>
        <c:axId val="266362159"/>
        <c:scaling>
          <c:orientation val="minMax"/>
        </c:scaling>
        <c:delete val="1"/>
        <c:axPos val="b"/>
        <c:numFmt formatCode="General" sourceLinked="1"/>
        <c:majorTickMark val="out"/>
        <c:minorTickMark val="none"/>
        <c:tickLblPos val="nextTo"/>
        <c:crossAx val="266377551"/>
        <c:crosses val="autoZero"/>
        <c:auto val="1"/>
        <c:lblAlgn val="ctr"/>
        <c:lblOffset val="100"/>
        <c:noMultiLvlLbl val="0"/>
      </c:catAx>
      <c:spPr>
        <a:noFill/>
        <a:ln>
          <a:noFill/>
        </a:ln>
        <a:effectLst/>
      </c:spPr>
    </c:plotArea>
    <c:legend>
      <c:legendPos val="b"/>
      <c:layout>
        <c:manualLayout>
          <c:xMode val="edge"/>
          <c:yMode val="edge"/>
          <c:x val="5.7507377567381036E-2"/>
          <c:y val="8.1326264208396726E-2"/>
          <c:w val="0.87040517666234207"/>
          <c:h val="7.4567293680401603E-2"/>
        </c:manualLayout>
      </c:layout>
      <c:overlay val="0"/>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round/>
    </a:ln>
    <a:effectLst/>
  </c:spPr>
  <c:txPr>
    <a:bodyPr/>
    <a:lstStyle/>
    <a:p>
      <a:pPr>
        <a:defRPr sz="1200">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landscape"/>
  </c:printSettings>
  <c:userShapes r:id="rId3"/>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2.3484822453372894E-2"/>
          <c:y val="0.1959555841408829"/>
          <c:w val="0.95689374897252311"/>
          <c:h val="0.69425713458540439"/>
        </c:manualLayout>
      </c:layout>
      <c:barChart>
        <c:barDir val="col"/>
        <c:grouping val="clustered"/>
        <c:varyColors val="0"/>
        <c:ser>
          <c:idx val="0"/>
          <c:order val="0"/>
          <c:tx>
            <c:strRef>
              <c:f>'4.SRL'!$D$4</c:f>
              <c:strCache>
                <c:ptCount val="1"/>
                <c:pt idx="0">
                  <c:v>Accidentabilidad Afiliados
(No. de accidentes por cada 100,000 afiliados)</c:v>
                </c:pt>
              </c:strCache>
            </c:strRef>
          </c:tx>
          <c:spPr>
            <a:solidFill>
              <a:srgbClr val="00539B"/>
            </a:solidFill>
            <a:ln>
              <a:noFill/>
            </a:ln>
            <a:effectLst/>
          </c:spPr>
          <c:invertIfNegative val="0"/>
          <c:dLbls>
            <c:dLbl>
              <c:idx val="11"/>
              <c:layout>
                <c:manualLayout>
                  <c:x val="-1.8568391694018809E-3"/>
                  <c:y val="0.25639181705615582"/>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8967-433E-8EC6-F5C26AA1DBBB}"/>
                </c:ext>
              </c:extLst>
            </c:dLbl>
            <c:spPr>
              <a:noFill/>
              <a:ln>
                <a:noFill/>
              </a:ln>
              <a:effectLst/>
            </c:spPr>
            <c:txPr>
              <a:bodyPr rot="-5400000" spcFirstLastPara="1" vertOverflow="ellipsis" wrap="square" anchor="ctr" anchorCtr="1"/>
              <a:lstStyle/>
              <a:p>
                <a:pPr>
                  <a:defRPr sz="2400" b="1"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xmlns:c15="http://schemas.microsoft.com/office/drawing/2012/chart" uri="{02D57815-91ED-43cb-92C2-25804820EDAC}">
                  <c15:fullRef>
                    <c15:sqref>'4.SRL'!$A$5:$A$23</c15:sqref>
                  </c15:fullRef>
                </c:ext>
              </c:extLst>
              <c:f>'4.SRL'!$A$12:$A$23</c:f>
              <c:strCache>
                <c:ptCount val="12"/>
                <c:pt idx="0">
                  <c:v>Dic. 2015</c:v>
                </c:pt>
                <c:pt idx="1">
                  <c:v>Dic. 2016</c:v>
                </c:pt>
                <c:pt idx="2">
                  <c:v>Dic. 2017</c:v>
                </c:pt>
                <c:pt idx="3">
                  <c:v>Dic. 2018</c:v>
                </c:pt>
                <c:pt idx="4">
                  <c:v>Dic. 2019</c:v>
                </c:pt>
                <c:pt idx="5">
                  <c:v>Dic. 2020</c:v>
                </c:pt>
                <c:pt idx="6">
                  <c:v>Dic. 2021</c:v>
                </c:pt>
                <c:pt idx="7">
                  <c:v>Dic. 2022</c:v>
                </c:pt>
                <c:pt idx="8">
                  <c:v>Dic. 2023</c:v>
                </c:pt>
                <c:pt idx="9">
                  <c:v>Dic. 2024</c:v>
                </c:pt>
                <c:pt idx="10">
                  <c:v>Dic. 2025</c:v>
                </c:pt>
                <c:pt idx="11">
                  <c:v>Ene. 2026</c:v>
                </c:pt>
              </c:strCache>
            </c:strRef>
          </c:cat>
          <c:val>
            <c:numRef>
              <c:extLst>
                <c:ext xmlns:c15="http://schemas.microsoft.com/office/drawing/2012/chart" uri="{02D57815-91ED-43cb-92C2-25804820EDAC}">
                  <c15:fullRef>
                    <c15:sqref>'4.SRL'!$D$5:$D$23</c15:sqref>
                  </c15:fullRef>
                </c:ext>
              </c:extLst>
              <c:f>'4.SRL'!$D$12:$D$23</c:f>
              <c:numCache>
                <c:formatCode>_(* #,##0.0_);_(* \(#,##0.0\);_(* "-"??_);_(@_)</c:formatCode>
                <c:ptCount val="12"/>
                <c:pt idx="0">
                  <c:v>1973.1472867154514</c:v>
                </c:pt>
                <c:pt idx="1">
                  <c:v>2077.081224053858</c:v>
                </c:pt>
                <c:pt idx="2">
                  <c:v>2044.1596424186405</c:v>
                </c:pt>
                <c:pt idx="3">
                  <c:v>2113.9398222189161</c:v>
                </c:pt>
                <c:pt idx="4">
                  <c:v>2199.2183619608786</c:v>
                </c:pt>
                <c:pt idx="5">
                  <c:v>1956.8770494320452</c:v>
                </c:pt>
                <c:pt idx="6">
                  <c:v>2045.6898027213492</c:v>
                </c:pt>
                <c:pt idx="7">
                  <c:v>2087.1752873732526</c:v>
                </c:pt>
                <c:pt idx="8">
                  <c:v>1937.9621849522498</c:v>
                </c:pt>
                <c:pt idx="9">
                  <c:v>1996.8666779829866</c:v>
                </c:pt>
                <c:pt idx="10">
                  <c:v>2023.5966968515042</c:v>
                </c:pt>
                <c:pt idx="11">
                  <c:v>153.44648733377116</c:v>
                </c:pt>
              </c:numCache>
            </c:numRef>
          </c:val>
          <c:extLst>
            <c:ext xmlns:c16="http://schemas.microsoft.com/office/drawing/2014/chart" uri="{C3380CC4-5D6E-409C-BE32-E72D297353CC}">
              <c16:uniqueId val="{00000000-F4A7-4938-A2FE-8A12988D61E9}"/>
            </c:ext>
          </c:extLst>
        </c:ser>
        <c:dLbls>
          <c:showLegendKey val="0"/>
          <c:showVal val="0"/>
          <c:showCatName val="0"/>
          <c:showSerName val="0"/>
          <c:showPercent val="0"/>
          <c:showBubbleSize val="0"/>
        </c:dLbls>
        <c:gapWidth val="81"/>
        <c:overlap val="-27"/>
        <c:axId val="1006400232"/>
        <c:axId val="1006404496"/>
      </c:barChart>
      <c:lineChart>
        <c:grouping val="standard"/>
        <c:varyColors val="0"/>
        <c:ser>
          <c:idx val="1"/>
          <c:order val="1"/>
          <c:tx>
            <c:strRef>
              <c:f>'4.SRL'!$E$4</c:f>
              <c:strCache>
                <c:ptCount val="1"/>
                <c:pt idx="0">
                  <c:v>Tasa de accidentabilidad   </c:v>
                </c:pt>
              </c:strCache>
            </c:strRef>
          </c:tx>
          <c:spPr>
            <a:ln w="28575" cap="rnd">
              <a:noFill/>
              <a:round/>
            </a:ln>
            <a:effectLst/>
          </c:spPr>
          <c:marker>
            <c:symbol val="circle"/>
            <c:size val="17"/>
            <c:spPr>
              <a:solidFill>
                <a:srgbClr val="002060"/>
              </a:solidFill>
              <a:ln w="9525">
                <a:noFill/>
              </a:ln>
              <a:effectLst/>
            </c:spPr>
          </c:marker>
          <c:dLbls>
            <c:dLbl>
              <c:idx val="11"/>
              <c:layout>
                <c:manualLayout>
                  <c:x val="-8.9205027560260684E-3"/>
                  <c:y val="-4.596728680481985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8967-433E-8EC6-F5C26AA1DBBB}"/>
                </c:ext>
              </c:extLst>
            </c:dLbl>
            <c:spPr>
              <a:noFill/>
              <a:ln>
                <a:solidFill>
                  <a:schemeClr val="bg1"/>
                </a:solidFill>
              </a:ln>
              <a:effectLst/>
            </c:spPr>
            <c:txPr>
              <a:bodyPr rot="0" spcFirstLastPara="1" vertOverflow="ellipsis" vert="horz" wrap="square" anchor="ctr" anchorCtr="1"/>
              <a:lstStyle/>
              <a:p>
                <a:pPr>
                  <a:defRPr sz="2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extLst>
                <c:ext xmlns:c15="http://schemas.microsoft.com/office/drawing/2012/chart" uri="{02D57815-91ED-43cb-92C2-25804820EDAC}">
                  <c15:fullRef>
                    <c15:sqref>'4.SRL'!$A$5:$A$23</c15:sqref>
                  </c15:fullRef>
                </c:ext>
              </c:extLst>
              <c:f>'4.SRL'!$A$12:$A$23</c:f>
              <c:strCache>
                <c:ptCount val="12"/>
                <c:pt idx="0">
                  <c:v>Dic. 2015</c:v>
                </c:pt>
                <c:pt idx="1">
                  <c:v>Dic. 2016</c:v>
                </c:pt>
                <c:pt idx="2">
                  <c:v>Dic. 2017</c:v>
                </c:pt>
                <c:pt idx="3">
                  <c:v>Dic. 2018</c:v>
                </c:pt>
                <c:pt idx="4">
                  <c:v>Dic. 2019</c:v>
                </c:pt>
                <c:pt idx="5">
                  <c:v>Dic. 2020</c:v>
                </c:pt>
                <c:pt idx="6">
                  <c:v>Dic. 2021</c:v>
                </c:pt>
                <c:pt idx="7">
                  <c:v>Dic. 2022</c:v>
                </c:pt>
                <c:pt idx="8">
                  <c:v>Dic. 2023</c:v>
                </c:pt>
                <c:pt idx="9">
                  <c:v>Dic. 2024</c:v>
                </c:pt>
                <c:pt idx="10">
                  <c:v>Dic. 2025</c:v>
                </c:pt>
                <c:pt idx="11">
                  <c:v>Ene. 2026</c:v>
                </c:pt>
              </c:strCache>
            </c:strRef>
          </c:cat>
          <c:val>
            <c:numRef>
              <c:extLst>
                <c:ext xmlns:c15="http://schemas.microsoft.com/office/drawing/2012/chart" uri="{02D57815-91ED-43cb-92C2-25804820EDAC}">
                  <c15:fullRef>
                    <c15:sqref>'4.SRL'!$E$5:$E$23</c15:sqref>
                  </c15:fullRef>
                </c:ext>
              </c:extLst>
              <c:f>'4.SRL'!$E$12:$E$23</c:f>
              <c:numCache>
                <c:formatCode>0.0%</c:formatCode>
                <c:ptCount val="12"/>
                <c:pt idx="0">
                  <c:v>1.9731472867154515E-2</c:v>
                </c:pt>
                <c:pt idx="1">
                  <c:v>2.0770812240538578E-2</c:v>
                </c:pt>
                <c:pt idx="2">
                  <c:v>2.0441596424186404E-2</c:v>
                </c:pt>
                <c:pt idx="3">
                  <c:v>2.1139398222189163E-2</c:v>
                </c:pt>
                <c:pt idx="4">
                  <c:v>2.1992183619608786E-2</c:v>
                </c:pt>
                <c:pt idx="5">
                  <c:v>1.9568770494320452E-2</c:v>
                </c:pt>
                <c:pt idx="6">
                  <c:v>2.0456898027213493E-2</c:v>
                </c:pt>
                <c:pt idx="7">
                  <c:v>2.0871752873732524E-2</c:v>
                </c:pt>
                <c:pt idx="8">
                  <c:v>1.9379621849522497E-2</c:v>
                </c:pt>
                <c:pt idx="9">
                  <c:v>1.9968666779829867E-2</c:v>
                </c:pt>
                <c:pt idx="10">
                  <c:v>2.0235966968515044E-2</c:v>
                </c:pt>
                <c:pt idx="11">
                  <c:v>1.5344648733377115E-3</c:v>
                </c:pt>
              </c:numCache>
            </c:numRef>
          </c:val>
          <c:smooth val="0"/>
          <c:extLst>
            <c:ext xmlns:c16="http://schemas.microsoft.com/office/drawing/2014/chart" uri="{C3380CC4-5D6E-409C-BE32-E72D297353CC}">
              <c16:uniqueId val="{00000001-F4A7-4938-A2FE-8A12988D61E9}"/>
            </c:ext>
          </c:extLst>
        </c:ser>
        <c:dLbls>
          <c:showLegendKey val="0"/>
          <c:showVal val="0"/>
          <c:showCatName val="0"/>
          <c:showSerName val="0"/>
          <c:showPercent val="0"/>
          <c:showBubbleSize val="0"/>
        </c:dLbls>
        <c:marker val="1"/>
        <c:smooth val="0"/>
        <c:axId val="591076032"/>
        <c:axId val="591074720"/>
      </c:lineChart>
      <c:catAx>
        <c:axId val="100640023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2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1006404496"/>
        <c:crosses val="autoZero"/>
        <c:auto val="1"/>
        <c:lblAlgn val="ctr"/>
        <c:lblOffset val="100"/>
        <c:noMultiLvlLbl val="0"/>
      </c:catAx>
      <c:valAx>
        <c:axId val="1006404496"/>
        <c:scaling>
          <c:orientation val="minMax"/>
        </c:scaling>
        <c:delete val="0"/>
        <c:axPos val="l"/>
        <c:numFmt formatCode="_(* #,##0.0_);_(* \(#,##0.0\);_(* &quot;-&quot;??_);_(@_)" sourceLinked="1"/>
        <c:majorTickMark val="none"/>
        <c:minorTickMark val="none"/>
        <c:tickLblPos val="nextTo"/>
        <c:spPr>
          <a:noFill/>
          <a:ln>
            <a:noFill/>
          </a:ln>
          <a:effectLst/>
        </c:spPr>
        <c:txPr>
          <a:bodyPr rot="-60000000" spcFirstLastPara="1" vertOverflow="ellipsis" vert="horz" wrap="square" anchor="ctr" anchorCtr="1"/>
          <a:lstStyle/>
          <a:p>
            <a:pPr>
              <a:defRPr sz="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1006400232"/>
        <c:crosses val="autoZero"/>
        <c:crossBetween val="between"/>
      </c:valAx>
      <c:valAx>
        <c:axId val="591074720"/>
        <c:scaling>
          <c:orientation val="minMax"/>
          <c:max val="2.4000000000000004E-2"/>
        </c:scaling>
        <c:delete val="0"/>
        <c:axPos val="r"/>
        <c:numFmt formatCode="0.0%" sourceLinked="1"/>
        <c:majorTickMark val="out"/>
        <c:minorTickMark val="none"/>
        <c:tickLblPos val="nextTo"/>
        <c:spPr>
          <a:noFill/>
          <a:ln>
            <a:noFill/>
          </a:ln>
          <a:effectLst/>
        </c:spPr>
        <c:txPr>
          <a:bodyPr rot="-60000000" spcFirstLastPara="1" vertOverflow="ellipsis" vert="horz" wrap="square" anchor="ctr" anchorCtr="1"/>
          <a:lstStyle/>
          <a:p>
            <a:pPr>
              <a:defRPr sz="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591076032"/>
        <c:crosses val="max"/>
        <c:crossBetween val="between"/>
      </c:valAx>
      <c:catAx>
        <c:axId val="591076032"/>
        <c:scaling>
          <c:orientation val="minMax"/>
        </c:scaling>
        <c:delete val="1"/>
        <c:axPos val="b"/>
        <c:numFmt formatCode="General" sourceLinked="1"/>
        <c:majorTickMark val="out"/>
        <c:minorTickMark val="none"/>
        <c:tickLblPos val="nextTo"/>
        <c:crossAx val="591074720"/>
        <c:crosses val="autoZero"/>
        <c:auto val="1"/>
        <c:lblAlgn val="ctr"/>
        <c:lblOffset val="100"/>
        <c:noMultiLvlLbl val="0"/>
      </c:catAx>
      <c:spPr>
        <a:noFill/>
        <a:ln>
          <a:noFill/>
        </a:ln>
        <a:effectLst/>
      </c:spPr>
    </c:plotArea>
    <c:legend>
      <c:legendPos val="b"/>
      <c:layout>
        <c:manualLayout>
          <c:xMode val="edge"/>
          <c:yMode val="edge"/>
          <c:x val="9.5696739851363066E-2"/>
          <c:y val="4.1906800297444959E-2"/>
          <c:w val="0.76446568369018664"/>
          <c:h val="0.10329470515894819"/>
        </c:manualLayout>
      </c:layout>
      <c:overlay val="0"/>
      <c:spPr>
        <a:noFill/>
        <a:ln>
          <a:noFill/>
        </a:ln>
        <a:effectLst/>
      </c:spPr>
      <c:txPr>
        <a:bodyPr rot="0" spcFirstLastPara="1" vertOverflow="ellipsis" vert="horz" wrap="square" anchor="ctr" anchorCtr="1"/>
        <a:lstStyle/>
        <a:p>
          <a:pPr>
            <a:defRPr sz="2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round/>
    </a:ln>
    <a:effectLst/>
  </c:spPr>
  <c:txPr>
    <a:bodyPr/>
    <a:lstStyle/>
    <a:p>
      <a:pPr>
        <a:defRPr sz="15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plotArea>
      <c:layout>
        <c:manualLayout>
          <c:layoutTarget val="inner"/>
          <c:xMode val="edge"/>
          <c:yMode val="edge"/>
          <c:x val="3.4605795682080567E-2"/>
          <c:y val="8.6115465868154301E-2"/>
          <c:w val="0.94720824913233503"/>
          <c:h val="0.77486812609311106"/>
        </c:manualLayout>
      </c:layout>
      <c:barChart>
        <c:barDir val="col"/>
        <c:grouping val="clustered"/>
        <c:varyColors val="0"/>
        <c:ser>
          <c:idx val="0"/>
          <c:order val="0"/>
          <c:tx>
            <c:strRef>
              <c:f>'5. SRL'!$B$6</c:f>
              <c:strCache>
                <c:ptCount val="1"/>
                <c:pt idx="0">
                  <c:v>Ocupada Sector Formal</c:v>
                </c:pt>
              </c:strCache>
            </c:strRef>
          </c:tx>
          <c:spPr>
            <a:gradFill rotWithShape="1">
              <a:gsLst>
                <a:gs pos="0">
                  <a:schemeClr val="accent1">
                    <a:tint val="65000"/>
                    <a:shade val="51000"/>
                    <a:satMod val="130000"/>
                  </a:schemeClr>
                </a:gs>
                <a:gs pos="80000">
                  <a:schemeClr val="accent1">
                    <a:tint val="65000"/>
                    <a:shade val="93000"/>
                    <a:satMod val="130000"/>
                  </a:schemeClr>
                </a:gs>
                <a:gs pos="100000">
                  <a:schemeClr val="accent1">
                    <a:tint val="65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5400000" spcFirstLastPara="1" vertOverflow="ellipsis" wrap="square" anchor="ctr" anchorCtr="1"/>
              <a:lstStyle/>
              <a:p>
                <a:pPr>
                  <a:defRPr sz="2400" b="1"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'5. SRL'!$A$7:$A$25</c:f>
              <c:strCache>
                <c:ptCount val="19"/>
                <c:pt idx="0">
                  <c:v>Dic.2008</c:v>
                </c:pt>
                <c:pt idx="1">
                  <c:v>Dic.2009</c:v>
                </c:pt>
                <c:pt idx="2">
                  <c:v>Dic.2010</c:v>
                </c:pt>
                <c:pt idx="3">
                  <c:v>Dic.2011</c:v>
                </c:pt>
                <c:pt idx="4">
                  <c:v>Dic.2012</c:v>
                </c:pt>
                <c:pt idx="5">
                  <c:v>Dic.2013</c:v>
                </c:pt>
                <c:pt idx="6">
                  <c:v>Dic.2014</c:v>
                </c:pt>
                <c:pt idx="7">
                  <c:v>Dic.2015</c:v>
                </c:pt>
                <c:pt idx="8">
                  <c:v>Dic.2016</c:v>
                </c:pt>
                <c:pt idx="9">
                  <c:v>Dic.2017</c:v>
                </c:pt>
                <c:pt idx="10">
                  <c:v>Dic.2018</c:v>
                </c:pt>
                <c:pt idx="11">
                  <c:v>Dic.2019</c:v>
                </c:pt>
                <c:pt idx="12">
                  <c:v>Dic.2020</c:v>
                </c:pt>
                <c:pt idx="13">
                  <c:v>Dic.2021</c:v>
                </c:pt>
                <c:pt idx="14">
                  <c:v>Dic.2022</c:v>
                </c:pt>
                <c:pt idx="15">
                  <c:v>Dic.2023</c:v>
                </c:pt>
                <c:pt idx="16">
                  <c:v>Dic. 2024</c:v>
                </c:pt>
                <c:pt idx="17">
                  <c:v>Dic. 2025</c:v>
                </c:pt>
                <c:pt idx="18">
                  <c:v>Ene. 2026</c:v>
                </c:pt>
              </c:strCache>
            </c:strRef>
          </c:cat>
          <c:val>
            <c:numRef>
              <c:f>'5. SRL'!$B$7:$B$25</c:f>
              <c:numCache>
                <c:formatCode>#,##0_);[Red]\(#,##0\)</c:formatCode>
                <c:ptCount val="19"/>
                <c:pt idx="0">
                  <c:v>1566047</c:v>
                </c:pt>
                <c:pt idx="1">
                  <c:v>1560994</c:v>
                </c:pt>
                <c:pt idx="2">
                  <c:v>1631129</c:v>
                </c:pt>
                <c:pt idx="3">
                  <c:v>1686216</c:v>
                </c:pt>
                <c:pt idx="4">
                  <c:v>1716228</c:v>
                </c:pt>
                <c:pt idx="5">
                  <c:v>1769801</c:v>
                </c:pt>
                <c:pt idx="6">
                  <c:v>1853784.4208326</c:v>
                </c:pt>
                <c:pt idx="7">
                  <c:v>1939410.7036625701</c:v>
                </c:pt>
                <c:pt idx="8">
                  <c:v>2012995.43601726</c:v>
                </c:pt>
                <c:pt idx="9">
                  <c:v>2050906.62490762</c:v>
                </c:pt>
                <c:pt idx="10">
                  <c:v>2202518.1965998798</c:v>
                </c:pt>
                <c:pt idx="11">
                  <c:v>2299463.3115164302</c:v>
                </c:pt>
                <c:pt idx="12">
                  <c:v>2045876.3979077199</c:v>
                </c:pt>
                <c:pt idx="13">
                  <c:v>2170910.4636014798</c:v>
                </c:pt>
                <c:pt idx="14">
                  <c:v>2253696.5098291901</c:v>
                </c:pt>
                <c:pt idx="15">
                  <c:v>2308209.4335936001</c:v>
                </c:pt>
                <c:pt idx="16">
                  <c:v>2445484</c:v>
                </c:pt>
                <c:pt idx="17">
                  <c:v>2546027.3756388999</c:v>
                </c:pt>
                <c:pt idx="18">
                  <c:v>2546027</c:v>
                </c:pt>
              </c:numCache>
            </c:numRef>
          </c:val>
          <c:extLst>
            <c:ext xmlns:c16="http://schemas.microsoft.com/office/drawing/2014/chart" uri="{C3380CC4-5D6E-409C-BE32-E72D297353CC}">
              <c16:uniqueId val="{00000000-0950-4050-8E78-22EB6BF974EC}"/>
            </c:ext>
          </c:extLst>
        </c:ser>
        <c:ser>
          <c:idx val="1"/>
          <c:order val="1"/>
          <c:tx>
            <c:strRef>
              <c:f>'5. SRL'!$C$6</c:f>
              <c:strCache>
                <c:ptCount val="1"/>
                <c:pt idx="0">
                  <c:v>Afiliados  SRL</c:v>
                </c:pt>
              </c:strCache>
            </c:strRef>
          </c:tx>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5400000" spcFirstLastPara="1" vertOverflow="ellipsis" wrap="square" anchor="ctr" anchorCtr="1"/>
              <a:lstStyle/>
              <a:p>
                <a:pPr>
                  <a:defRPr sz="2400" b="1"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'5. SRL'!$A$7:$A$25</c:f>
              <c:strCache>
                <c:ptCount val="19"/>
                <c:pt idx="0">
                  <c:v>Dic.2008</c:v>
                </c:pt>
                <c:pt idx="1">
                  <c:v>Dic.2009</c:v>
                </c:pt>
                <c:pt idx="2">
                  <c:v>Dic.2010</c:v>
                </c:pt>
                <c:pt idx="3">
                  <c:v>Dic.2011</c:v>
                </c:pt>
                <c:pt idx="4">
                  <c:v>Dic.2012</c:v>
                </c:pt>
                <c:pt idx="5">
                  <c:v>Dic.2013</c:v>
                </c:pt>
                <c:pt idx="6">
                  <c:v>Dic.2014</c:v>
                </c:pt>
                <c:pt idx="7">
                  <c:v>Dic.2015</c:v>
                </c:pt>
                <c:pt idx="8">
                  <c:v>Dic.2016</c:v>
                </c:pt>
                <c:pt idx="9">
                  <c:v>Dic.2017</c:v>
                </c:pt>
                <c:pt idx="10">
                  <c:v>Dic.2018</c:v>
                </c:pt>
                <c:pt idx="11">
                  <c:v>Dic.2019</c:v>
                </c:pt>
                <c:pt idx="12">
                  <c:v>Dic.2020</c:v>
                </c:pt>
                <c:pt idx="13">
                  <c:v>Dic.2021</c:v>
                </c:pt>
                <c:pt idx="14">
                  <c:v>Dic.2022</c:v>
                </c:pt>
                <c:pt idx="15">
                  <c:v>Dic.2023</c:v>
                </c:pt>
                <c:pt idx="16">
                  <c:v>Dic. 2024</c:v>
                </c:pt>
                <c:pt idx="17">
                  <c:v>Dic. 2025</c:v>
                </c:pt>
                <c:pt idx="18">
                  <c:v>Ene. 2026</c:v>
                </c:pt>
              </c:strCache>
            </c:strRef>
          </c:cat>
          <c:val>
            <c:numRef>
              <c:f>'5. SRL'!$C$7:$C$25</c:f>
              <c:numCache>
                <c:formatCode>#,##0_);[Red]\(#,##0\)</c:formatCode>
                <c:ptCount val="19"/>
                <c:pt idx="0">
                  <c:v>1177591</c:v>
                </c:pt>
                <c:pt idx="1">
                  <c:v>1227688</c:v>
                </c:pt>
                <c:pt idx="2">
                  <c:v>1299075</c:v>
                </c:pt>
                <c:pt idx="3">
                  <c:v>1354112</c:v>
                </c:pt>
                <c:pt idx="4">
                  <c:v>1414943</c:v>
                </c:pt>
                <c:pt idx="5">
                  <c:v>1513194</c:v>
                </c:pt>
                <c:pt idx="6">
                  <c:v>1636617</c:v>
                </c:pt>
                <c:pt idx="7">
                  <c:v>1750959</c:v>
                </c:pt>
                <c:pt idx="8">
                  <c:v>1870702</c:v>
                </c:pt>
                <c:pt idx="9">
                  <c:v>2029636</c:v>
                </c:pt>
                <c:pt idx="10">
                  <c:v>2150960</c:v>
                </c:pt>
                <c:pt idx="11">
                  <c:v>2234794</c:v>
                </c:pt>
                <c:pt idx="12">
                  <c:v>2051483</c:v>
                </c:pt>
                <c:pt idx="13">
                  <c:v>2319511</c:v>
                </c:pt>
                <c:pt idx="14">
                  <c:v>2376178</c:v>
                </c:pt>
                <c:pt idx="15">
                  <c:v>2414753</c:v>
                </c:pt>
                <c:pt idx="16">
                  <c:v>2515541</c:v>
                </c:pt>
                <c:pt idx="17">
                  <c:v>2570275</c:v>
                </c:pt>
                <c:pt idx="18">
                  <c:v>2574839</c:v>
                </c:pt>
              </c:numCache>
            </c:numRef>
          </c:val>
          <c:extLst>
            <c:ext xmlns:c16="http://schemas.microsoft.com/office/drawing/2014/chart" uri="{C3380CC4-5D6E-409C-BE32-E72D297353CC}">
              <c16:uniqueId val="{00000009-0950-4050-8E78-22EB6BF974EC}"/>
            </c:ext>
          </c:extLst>
        </c:ser>
        <c:dLbls>
          <c:showLegendKey val="0"/>
          <c:showVal val="0"/>
          <c:showCatName val="0"/>
          <c:showSerName val="0"/>
          <c:showPercent val="0"/>
          <c:showBubbleSize val="0"/>
        </c:dLbls>
        <c:gapWidth val="65"/>
        <c:overlap val="-11"/>
        <c:axId val="408897064"/>
        <c:axId val="408897456"/>
      </c:barChart>
      <c:lineChart>
        <c:grouping val="standard"/>
        <c:varyColors val="0"/>
        <c:dLbls>
          <c:showLegendKey val="0"/>
          <c:showVal val="0"/>
          <c:showCatName val="0"/>
          <c:showSerName val="0"/>
          <c:showPercent val="0"/>
          <c:showBubbleSize val="0"/>
        </c:dLbls>
        <c:marker val="1"/>
        <c:smooth val="0"/>
        <c:axId val="408898240"/>
        <c:axId val="408897848"/>
        <c:extLst>
          <c:ext xmlns:c15="http://schemas.microsoft.com/office/drawing/2012/chart" uri="{02D57815-91ED-43cb-92C2-25804820EDAC}">
            <c15:filteredLineSeries>
              <c15:ser>
                <c:idx val="2"/>
                <c:order val="2"/>
                <c:tx>
                  <c:strRef>
                    <c:extLst>
                      <c:ext uri="{02D57815-91ED-43cb-92C2-25804820EDAC}">
                        <c15:formulaRef>
                          <c15:sqref>'[8]III.6.3.Afil'!#REF!</c15:sqref>
                        </c15:formulaRef>
                      </c:ext>
                    </c:extLst>
                    <c:strCache>
                      <c:ptCount val="1"/>
                      <c:pt idx="0">
                        <c:v>#¡REF!</c:v>
                      </c:pt>
                    </c:strCache>
                  </c:strRef>
                </c:tx>
                <c:spPr>
                  <a:ln w="66675" cap="rnd" cmpd="sng" algn="ctr">
                    <a:solidFill>
                      <a:schemeClr val="accent1">
                        <a:shade val="65000"/>
                        <a:shade val="95000"/>
                        <a:satMod val="105000"/>
                      </a:schemeClr>
                    </a:solidFill>
                    <a:prstDash val="solid"/>
                    <a:round/>
                  </a:ln>
                  <a:effectLst/>
                </c:spPr>
                <c:marker>
                  <c:symbol val="circle"/>
                  <c:size val="19"/>
                  <c:spPr>
                    <a:gradFill rotWithShape="1">
                      <a:gsLst>
                        <a:gs pos="0">
                          <a:schemeClr val="accent1">
                            <a:shade val="65000"/>
                            <a:shade val="51000"/>
                            <a:satMod val="130000"/>
                          </a:schemeClr>
                        </a:gs>
                        <a:gs pos="80000">
                          <a:schemeClr val="accent1">
                            <a:shade val="65000"/>
                            <a:shade val="93000"/>
                            <a:satMod val="130000"/>
                          </a:schemeClr>
                        </a:gs>
                        <a:gs pos="100000">
                          <a:schemeClr val="accent1">
                            <a:shade val="65000"/>
                            <a:shade val="94000"/>
                            <a:satMod val="135000"/>
                          </a:schemeClr>
                        </a:gs>
                      </a:gsLst>
                      <a:lin ang="16200000" scaled="0"/>
                    </a:gradFill>
                    <a:ln w="9525" cap="flat" cmpd="sng" algn="ctr">
                      <a:solidFill>
                        <a:schemeClr val="accent1">
                          <a:shade val="65000"/>
                          <a:shade val="95000"/>
                          <a:satMod val="105000"/>
                        </a:schemeClr>
                      </a:solidFill>
                      <a:prstDash val="solid"/>
                      <a:round/>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marker>
                <c:cat>
                  <c:strRef>
                    <c:extLst>
                      <c:ext uri="{02D57815-91ED-43cb-92C2-25804820EDAC}">
                        <c15:formulaRef>
                          <c15:sqref>'5. SRL'!$A$14:$A$25</c15:sqref>
                        </c15:formulaRef>
                      </c:ext>
                    </c:extLst>
                    <c:strCache>
                      <c:ptCount val="12"/>
                      <c:pt idx="0">
                        <c:v>Dic.2015</c:v>
                      </c:pt>
                      <c:pt idx="1">
                        <c:v>Dic.2016</c:v>
                      </c:pt>
                      <c:pt idx="2">
                        <c:v>Dic.2017</c:v>
                      </c:pt>
                      <c:pt idx="3">
                        <c:v>Dic.2018</c:v>
                      </c:pt>
                      <c:pt idx="4">
                        <c:v>Dic.2019</c:v>
                      </c:pt>
                      <c:pt idx="5">
                        <c:v>Dic.2020</c:v>
                      </c:pt>
                      <c:pt idx="6">
                        <c:v>Dic.2021</c:v>
                      </c:pt>
                      <c:pt idx="7">
                        <c:v>Dic.2022</c:v>
                      </c:pt>
                      <c:pt idx="8">
                        <c:v>Dic.2023</c:v>
                      </c:pt>
                      <c:pt idx="9">
                        <c:v>Dic. 2024</c:v>
                      </c:pt>
                      <c:pt idx="10">
                        <c:v>Dic. 2025</c:v>
                      </c:pt>
                      <c:pt idx="11">
                        <c:v>Ene. 2026</c:v>
                      </c:pt>
                    </c:strCache>
                  </c:strRef>
                </c:cat>
                <c:val>
                  <c:numRef>
                    <c:extLst>
                      <c:ext uri="{02D57815-91ED-43cb-92C2-25804820EDAC}">
                        <c15:formulaRef>
                          <c15:sqref>'[8]III.6.3.Afil'!#REF!</c15:sqref>
                        </c15:formulaRef>
                      </c:ext>
                    </c:extLst>
                    <c:numCache>
                      <c:formatCode>General</c:formatCode>
                      <c:ptCount val="1"/>
                      <c:pt idx="0">
                        <c:v>1</c:v>
                      </c:pt>
                    </c:numCache>
                  </c:numRef>
                </c:val>
                <c:smooth val="0"/>
                <c:extLst>
                  <c:ext xmlns:c16="http://schemas.microsoft.com/office/drawing/2014/chart" uri="{C3380CC4-5D6E-409C-BE32-E72D297353CC}">
                    <c16:uniqueId val="{00000013-0950-4050-8E78-22EB6BF974EC}"/>
                  </c:ext>
                </c:extLst>
              </c15:ser>
            </c15:filteredLineSeries>
          </c:ext>
        </c:extLst>
      </c:lineChart>
      <c:catAx>
        <c:axId val="408897064"/>
        <c:scaling>
          <c:orientation val="minMax"/>
        </c:scaling>
        <c:delete val="0"/>
        <c:axPos val="b"/>
        <c:numFmt formatCode="General"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08897456"/>
        <c:crosses val="autoZero"/>
        <c:auto val="1"/>
        <c:lblAlgn val="ctr"/>
        <c:lblOffset val="100"/>
        <c:noMultiLvlLbl val="0"/>
      </c:catAx>
      <c:valAx>
        <c:axId val="408897456"/>
        <c:scaling>
          <c:orientation val="minMax"/>
        </c:scaling>
        <c:delete val="0"/>
        <c:axPos val="l"/>
        <c:numFmt formatCode="#,##0_);[Red]\(#,##0\)"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408897064"/>
        <c:crosses val="autoZero"/>
        <c:crossBetween val="between"/>
        <c:majorUnit val="200000"/>
        <c:minorUnit val="40000"/>
        <c:dispUnits>
          <c:builtInUnit val="thousands"/>
          <c:dispUnitsLbl>
            <c:layout>
              <c:manualLayout>
                <c:xMode val="edge"/>
                <c:yMode val="edge"/>
                <c:x val="1.3590778227959066E-2"/>
                <c:y val="0.39177416990233194"/>
              </c:manualLayout>
            </c:layout>
            <c:spPr>
              <a:noFill/>
              <a:ln>
                <a:noFill/>
              </a:ln>
              <a:effectLst/>
            </c:spPr>
            <c:txPr>
              <a:bodyPr rot="-5400000" spcFirstLastPara="1" vertOverflow="ellipsis" vert="horz" wrap="square" anchor="ctr" anchorCtr="1"/>
              <a:lstStyle/>
              <a:p>
                <a:pPr>
                  <a:defRPr sz="24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ispUnitsLbl>
        </c:dispUnits>
      </c:valAx>
      <c:valAx>
        <c:axId val="408897848"/>
        <c:scaling>
          <c:orientation val="minMax"/>
          <c:max val="1.2"/>
          <c:min val="0.2"/>
        </c:scaling>
        <c:delete val="0"/>
        <c:axPos val="r"/>
        <c:numFmt formatCode="0%" sourceLinked="1"/>
        <c:majorTickMark val="out"/>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408898240"/>
        <c:crosses val="max"/>
        <c:crossBetween val="between"/>
      </c:valAx>
      <c:catAx>
        <c:axId val="408898240"/>
        <c:scaling>
          <c:orientation val="minMax"/>
        </c:scaling>
        <c:delete val="1"/>
        <c:axPos val="b"/>
        <c:numFmt formatCode="General" sourceLinked="1"/>
        <c:majorTickMark val="out"/>
        <c:minorTickMark val="none"/>
        <c:tickLblPos val="nextTo"/>
        <c:crossAx val="408897848"/>
        <c:crosses val="autoZero"/>
        <c:auto val="1"/>
        <c:lblAlgn val="ctr"/>
        <c:lblOffset val="100"/>
        <c:noMultiLvlLbl val="0"/>
      </c:catAx>
      <c:spPr>
        <a:solidFill>
          <a:schemeClr val="bg1"/>
        </a:solidFill>
        <a:ln>
          <a:noFill/>
        </a:ln>
        <a:effectLst/>
      </c:spPr>
    </c:plotArea>
    <c:legend>
      <c:legendPos val="b"/>
      <c:layout>
        <c:manualLayout>
          <c:xMode val="edge"/>
          <c:yMode val="edge"/>
          <c:x val="0.19779122183193196"/>
          <c:y val="9.3297430310043099E-3"/>
          <c:w val="0.59459230422607234"/>
          <c:h val="5.7694843028566638E-2"/>
        </c:manualLayout>
      </c:layout>
      <c:overlay val="0"/>
      <c:spPr>
        <a:noFill/>
        <a:ln>
          <a:noFill/>
        </a:ln>
        <a:effectLst/>
      </c:spPr>
      <c:txPr>
        <a:bodyPr rot="0" spcFirstLastPara="1" vertOverflow="ellipsis" vert="horz" wrap="square" anchor="ctr" anchorCtr="1"/>
        <a:lstStyle/>
        <a:p>
          <a:pPr>
            <a:defRPr sz="24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2400">
          <a:latin typeface="Arial" panose="020B0604020202020204" pitchFamily="34" charset="0"/>
          <a:cs typeface="Arial" panose="020B0604020202020204" pitchFamily="34" charset="0"/>
        </a:defRPr>
      </a:pPr>
      <a:endParaRPr lang="es-DO"/>
    </a:p>
  </c:txPr>
  <c:printSettings>
    <c:headerFooter/>
    <c:pageMargins b="0.75000000000001465" l="0.70000000000000062" r="0.70000000000000062" t="0.75000000000001465" header="0.30000000000000032" footer="0.30000000000000032"/>
    <c:pageSetup orientation="portrait"/>
  </c:printSettings>
  <c:userShapes r:id="rId3"/>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7"/>
    </mc:Choice>
    <mc:Fallback>
      <c:style val="7"/>
    </mc:Fallback>
  </mc:AlternateContent>
  <c:chart>
    <c:autoTitleDeleted val="1"/>
    <c:plotArea>
      <c:layout>
        <c:manualLayout>
          <c:layoutTarget val="inner"/>
          <c:xMode val="edge"/>
          <c:yMode val="edge"/>
          <c:x val="0.10026598237720284"/>
          <c:y val="0.10405715688253903"/>
          <c:w val="0.88099471941007379"/>
          <c:h val="0.83102508679627718"/>
        </c:manualLayout>
      </c:layout>
      <c:barChart>
        <c:barDir val="bar"/>
        <c:grouping val="stacked"/>
        <c:varyColors val="0"/>
        <c:ser>
          <c:idx val="0"/>
          <c:order val="0"/>
          <c:tx>
            <c:strRef>
              <c:f>'6. SRL'!$E$35</c:f>
              <c:strCache>
                <c:ptCount val="1"/>
                <c:pt idx="0">
                  <c:v> Hombres </c:v>
                </c:pt>
              </c:strCache>
            </c:strRef>
          </c:tx>
          <c:spPr>
            <a:solidFill>
              <a:srgbClr val="0070C0"/>
            </a:solidFill>
            <a:ln>
              <a:noFill/>
            </a:ln>
            <a:effectLst/>
          </c:spPr>
          <c:invertIfNegative val="0"/>
          <c:dLbls>
            <c:dLbl>
              <c:idx val="0"/>
              <c:layout>
                <c:manualLayout>
                  <c:x val="7.1659242763832648E-2"/>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E89F-4E6B-8DE5-371171D991FF}"/>
                </c:ext>
              </c:extLst>
            </c:dLbl>
            <c:dLbl>
              <c:idx val="1"/>
              <c:layout>
                <c:manualLayout>
                  <c:x val="0.17753421447319076"/>
                  <c:y val="-1.6917851331931925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E89F-4E6B-8DE5-371171D991FF}"/>
                </c:ext>
              </c:extLst>
            </c:dLbl>
            <c:dLbl>
              <c:idx val="2"/>
              <c:layout>
                <c:manualLayout>
                  <c:x val="0.20733340624088636"/>
                  <c:y val="-3.5670597736368929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E89F-4E6B-8DE5-371171D991FF}"/>
                </c:ext>
              </c:extLst>
            </c:dLbl>
            <c:dLbl>
              <c:idx val="3"/>
              <c:layout>
                <c:manualLayout>
                  <c:x val="0.21580195704703578"/>
                  <c:y val="-5.5046852175152309E-4"/>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E89F-4E6B-8DE5-371171D991FF}"/>
                </c:ext>
              </c:extLst>
            </c:dLbl>
            <c:dLbl>
              <c:idx val="4"/>
              <c:layout>
                <c:manualLayout>
                  <c:x val="0.19556001784488655"/>
                  <c:y val="-6.767149061377941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E89F-4E6B-8DE5-371171D991FF}"/>
                </c:ext>
              </c:extLst>
            </c:dLbl>
            <c:dLbl>
              <c:idx val="5"/>
              <c:layout>
                <c:manualLayout>
                  <c:x val="0.18209609925797357"/>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E89F-4E6B-8DE5-371171D991FF}"/>
                </c:ext>
              </c:extLst>
            </c:dLbl>
            <c:dLbl>
              <c:idx val="6"/>
              <c:layout>
                <c:manualLayout>
                  <c:x val="0.14989551086253847"/>
                  <c:y val="-5.0753617960334141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E89F-4E6B-8DE5-371171D991FF}"/>
                </c:ext>
              </c:extLst>
            </c:dLbl>
            <c:dLbl>
              <c:idx val="7"/>
              <c:layout>
                <c:manualLayout>
                  <c:x val="0.12828866160543945"/>
                  <c:y val="-1.6917872653444438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E89F-4E6B-8DE5-371171D991FF}"/>
                </c:ext>
              </c:extLst>
            </c:dLbl>
            <c:dLbl>
              <c:idx val="8"/>
              <c:layout>
                <c:manualLayout>
                  <c:x val="0.1087874690060016"/>
                  <c:y val="-6.7671490613777753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E89F-4E6B-8DE5-371171D991FF}"/>
                </c:ext>
              </c:extLst>
            </c:dLbl>
            <c:dLbl>
              <c:idx val="9"/>
              <c:layout>
                <c:manualLayout>
                  <c:x val="8.3199535759284141E-2"/>
                  <c:y val="-5.0753617960333317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E89F-4E6B-8DE5-371171D991FF}"/>
                </c:ext>
              </c:extLst>
            </c:dLbl>
            <c:dLbl>
              <c:idx val="10"/>
              <c:layout>
                <c:manualLayout>
                  <c:x val="6.6841415465268603E-2"/>
                  <c:y val="-3.3835745306889293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E89F-4E6B-8DE5-371171D991FF}"/>
                </c:ext>
              </c:extLst>
            </c:dLbl>
            <c:dLbl>
              <c:idx val="11"/>
              <c:layout>
                <c:manualLayout>
                  <c:x val="4.689571575698321E-2"/>
                  <c:y val="-2.2269220408513068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E89F-4E6B-8DE5-371171D991FF}"/>
                </c:ext>
              </c:extLst>
            </c:dLbl>
            <c:dLbl>
              <c:idx val="12"/>
              <c:layout>
                <c:manualLayout>
                  <c:x val="3.2661117651302175E-2"/>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E89F-4E6B-8DE5-371171D991FF}"/>
                </c:ext>
              </c:extLst>
            </c:dLbl>
            <c:dLbl>
              <c:idx val="13"/>
              <c:layout>
                <c:manualLayout>
                  <c:x val="2.856405030029454E-2"/>
                  <c:y val="-2.0413216225921209E-1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E89F-4E6B-8DE5-371171D991FF}"/>
                </c:ext>
              </c:extLst>
            </c:dLbl>
            <c:dLbl>
              <c:idx val="14"/>
              <c:layout>
                <c:manualLayout>
                  <c:x val="2.9884832094448886E-2"/>
                  <c:y val="-2.2269220408513068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E89F-4E6B-8DE5-371171D991FF}"/>
                </c:ext>
              </c:extLst>
            </c:dLbl>
            <c:numFmt formatCode="#,##0" sourceLinked="0"/>
            <c:spPr>
              <a:noFill/>
              <a:ln>
                <a:noFill/>
              </a:ln>
              <a:effectLst/>
            </c:spPr>
            <c:txPr>
              <a:bodyPr rot="0" spcFirstLastPara="1" vertOverflow="ellipsis" vert="horz" wrap="square" lIns="38100" tIns="19050" rIns="38100" bIns="19050" anchor="ctr" anchorCtr="1">
                <a:spAutoFit/>
              </a:bodyPr>
              <a:lstStyle/>
              <a:p>
                <a:pPr>
                  <a:defRPr sz="5400" b="0" i="0" u="none" strike="noStrike" kern="1200" baseline="0">
                    <a:solidFill>
                      <a:sysClr val="windowText" lastClr="000000"/>
                    </a:solidFill>
                    <a:latin typeface="+mn-lt"/>
                    <a:ea typeface="+mn-ea"/>
                    <a:cs typeface="+mn-cs"/>
                  </a:defRPr>
                </a:pPr>
                <a:endParaRPr lang="es-DO"/>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'6. SRL'!$C$36:$C$50</c:f>
              <c:strCache>
                <c:ptCount val="15"/>
                <c:pt idx="0">
                  <c:v> 15-19 </c:v>
                </c:pt>
                <c:pt idx="1">
                  <c:v> 20-24 </c:v>
                </c:pt>
                <c:pt idx="2">
                  <c:v> 25-29 </c:v>
                </c:pt>
                <c:pt idx="3">
                  <c:v> 30-34 </c:v>
                </c:pt>
                <c:pt idx="4">
                  <c:v> 35-39 </c:v>
                </c:pt>
                <c:pt idx="5">
                  <c:v> 40-44 </c:v>
                </c:pt>
                <c:pt idx="6">
                  <c:v> 45-49 </c:v>
                </c:pt>
                <c:pt idx="7">
                  <c:v> 50-54 </c:v>
                </c:pt>
                <c:pt idx="8">
                  <c:v> 55-59 </c:v>
                </c:pt>
                <c:pt idx="9">
                  <c:v> 60-64 </c:v>
                </c:pt>
                <c:pt idx="10">
                  <c:v> 65-69 </c:v>
                </c:pt>
                <c:pt idx="11">
                  <c:v> 70-74 </c:v>
                </c:pt>
                <c:pt idx="12">
                  <c:v> 75-79 </c:v>
                </c:pt>
                <c:pt idx="13">
                  <c:v> 80-84 </c:v>
                </c:pt>
                <c:pt idx="14">
                  <c:v> &gt;85 </c:v>
                </c:pt>
              </c:strCache>
            </c:strRef>
          </c:cat>
          <c:val>
            <c:numRef>
              <c:f>'6. SRL'!$E$36:$E$50</c:f>
              <c:numCache>
                <c:formatCode>0</c:formatCode>
                <c:ptCount val="15"/>
                <c:pt idx="0">
                  <c:v>25802</c:v>
                </c:pt>
                <c:pt idx="1">
                  <c:v>156382</c:v>
                </c:pt>
                <c:pt idx="2">
                  <c:v>191145</c:v>
                </c:pt>
                <c:pt idx="3">
                  <c:v>196942</c:v>
                </c:pt>
                <c:pt idx="4">
                  <c:v>174355</c:v>
                </c:pt>
                <c:pt idx="5">
                  <c:v>147461</c:v>
                </c:pt>
                <c:pt idx="6">
                  <c:v>132487</c:v>
                </c:pt>
                <c:pt idx="7">
                  <c:v>108006</c:v>
                </c:pt>
                <c:pt idx="8">
                  <c:v>86691</c:v>
                </c:pt>
                <c:pt idx="9">
                  <c:v>59982</c:v>
                </c:pt>
                <c:pt idx="10">
                  <c:v>35435</c:v>
                </c:pt>
                <c:pt idx="11">
                  <c:v>20447</c:v>
                </c:pt>
                <c:pt idx="12">
                  <c:v>9801</c:v>
                </c:pt>
                <c:pt idx="13">
                  <c:v>3921</c:v>
                </c:pt>
                <c:pt idx="14">
                  <c:v>2499</c:v>
                </c:pt>
              </c:numCache>
            </c:numRef>
          </c:val>
          <c:extLst>
            <c:ext xmlns:c16="http://schemas.microsoft.com/office/drawing/2014/chart" uri="{C3380CC4-5D6E-409C-BE32-E72D297353CC}">
              <c16:uniqueId val="{0000000F-E89F-4E6B-8DE5-371171D991FF}"/>
            </c:ext>
          </c:extLst>
        </c:ser>
        <c:ser>
          <c:idx val="1"/>
          <c:order val="1"/>
          <c:tx>
            <c:strRef>
              <c:f>'6. SRL'!$D$35</c:f>
              <c:strCache>
                <c:ptCount val="1"/>
                <c:pt idx="0">
                  <c:v>Mujeres</c:v>
                </c:pt>
              </c:strCache>
            </c:strRef>
          </c:tx>
          <c:spPr>
            <a:solidFill>
              <a:schemeClr val="accent3">
                <a:lumMod val="50000"/>
              </a:schemeClr>
            </a:solidFill>
            <a:ln>
              <a:noFill/>
            </a:ln>
            <a:effectLst/>
          </c:spPr>
          <c:invertIfNegative val="0"/>
          <c:dLbls>
            <c:dLbl>
              <c:idx val="0"/>
              <c:layout>
                <c:manualLayout>
                  <c:x val="-4.9601697501189292E-2"/>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E89F-4E6B-8DE5-371171D991FF}"/>
                </c:ext>
              </c:extLst>
            </c:dLbl>
            <c:dLbl>
              <c:idx val="1"/>
              <c:layout>
                <c:manualLayout>
                  <c:x val="-0.15743996059273407"/>
                  <c:y val="-6.7671490613777753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E89F-4E6B-8DE5-371171D991FF}"/>
                </c:ext>
              </c:extLst>
            </c:dLbl>
            <c:dLbl>
              <c:idx val="2"/>
              <c:layout>
                <c:manualLayout>
                  <c:x val="-0.19948306405790833"/>
                  <c:y val="5.0753617960334974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E89F-4E6B-8DE5-371171D991FF}"/>
                </c:ext>
              </c:extLst>
            </c:dLbl>
            <c:dLbl>
              <c:idx val="3"/>
              <c:layout>
                <c:manualLayout>
                  <c:x val="-0.19705343361287428"/>
                  <c:y val="3.3835745306888877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3-E89F-4E6B-8DE5-371171D991FF}"/>
                </c:ext>
              </c:extLst>
            </c:dLbl>
            <c:dLbl>
              <c:idx val="4"/>
              <c:layout>
                <c:manualLayout>
                  <c:x val="-0.18334556418618719"/>
                  <c:y val="6.767149061377941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4-E89F-4E6B-8DE5-371171D991FF}"/>
                </c:ext>
              </c:extLst>
            </c:dLbl>
            <c:dLbl>
              <c:idx val="5"/>
              <c:layout>
                <c:manualLayout>
                  <c:x val="-0.17206559560192036"/>
                  <c:y val="1.6917872653444438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E89F-4E6B-8DE5-371171D991FF}"/>
                </c:ext>
              </c:extLst>
            </c:dLbl>
            <c:dLbl>
              <c:idx val="6"/>
              <c:layout>
                <c:manualLayout>
                  <c:x val="-0.14512627275477966"/>
                  <c:y val="6.6353608599584836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6-E89F-4E6B-8DE5-371171D991FF}"/>
                </c:ext>
              </c:extLst>
            </c:dLbl>
            <c:dLbl>
              <c:idx val="7"/>
              <c:layout>
                <c:manualLayout>
                  <c:x val="-0.11114554730655832"/>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7-E89F-4E6B-8DE5-371171D991FF}"/>
                </c:ext>
              </c:extLst>
            </c:dLbl>
            <c:dLbl>
              <c:idx val="8"/>
              <c:layout>
                <c:manualLayout>
                  <c:x val="-9.4522444963907895E-2"/>
                  <c:y val="1.6701915306384801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8-E89F-4E6B-8DE5-371171D991FF}"/>
                </c:ext>
              </c:extLst>
            </c:dLbl>
            <c:dLbl>
              <c:idx val="9"/>
              <c:layout>
                <c:manualLayout>
                  <c:x val="-6.5184213394072696E-2"/>
                  <c:y val="1.6701915306384801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9-E89F-4E6B-8DE5-371171D991FF}"/>
                </c:ext>
              </c:extLst>
            </c:dLbl>
            <c:dLbl>
              <c:idx val="10"/>
              <c:layout>
                <c:manualLayout>
                  <c:x val="-5.1847122222102915E-2"/>
                  <c:y val="5.5673051021286747E-4"/>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A-E89F-4E6B-8DE5-371171D991FF}"/>
                </c:ext>
              </c:extLst>
            </c:dLbl>
            <c:dLbl>
              <c:idx val="11"/>
              <c:layout>
                <c:manualLayout>
                  <c:x val="-3.7637503894696611E-2"/>
                  <c:y val="2.2269220408513068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B-E89F-4E6B-8DE5-371171D991FF}"/>
                </c:ext>
              </c:extLst>
            </c:dLbl>
            <c:dLbl>
              <c:idx val="12"/>
              <c:layout>
                <c:manualLayout>
                  <c:x val="-3.009572128246412E-2"/>
                  <c:y val="-5.567305102128267E-4"/>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C-E89F-4E6B-8DE5-371171D991FF}"/>
                </c:ext>
              </c:extLst>
            </c:dLbl>
            <c:dLbl>
              <c:idx val="13"/>
              <c:layout>
                <c:manualLayout>
                  <c:x val="-2.6886299416601377E-2"/>
                  <c:y val="1.1134610204256738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D-E89F-4E6B-8DE5-371171D991FF}"/>
                </c:ext>
              </c:extLst>
            </c:dLbl>
            <c:dLbl>
              <c:idx val="14"/>
              <c:layout>
                <c:manualLayout>
                  <c:x val="-2.6964154977460714E-2"/>
                  <c:y val="1.6702353676865283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E-E89F-4E6B-8DE5-371171D991FF}"/>
                </c:ext>
              </c:extLst>
            </c:dLbl>
            <c:numFmt formatCode="#,##0;[Red]#,##0" sourceLinked="0"/>
            <c:spPr>
              <a:noFill/>
              <a:ln>
                <a:noFill/>
              </a:ln>
              <a:effectLst/>
            </c:spPr>
            <c:txPr>
              <a:bodyPr rot="0" spcFirstLastPara="1" vertOverflow="ellipsis" vert="horz" wrap="square" lIns="38100" tIns="19050" rIns="38100" bIns="19050" anchor="ctr" anchorCtr="1">
                <a:spAutoFit/>
              </a:bodyPr>
              <a:lstStyle/>
              <a:p>
                <a:pPr>
                  <a:defRPr sz="5400" b="0" i="0" u="none" strike="noStrike" kern="1200" baseline="0">
                    <a:solidFill>
                      <a:sysClr val="windowText" lastClr="000000"/>
                    </a:solidFill>
                    <a:latin typeface="+mn-lt"/>
                    <a:ea typeface="+mn-ea"/>
                    <a:cs typeface="+mn-cs"/>
                  </a:defRPr>
                </a:pPr>
                <a:endParaRPr lang="es-DO"/>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'6. SRL'!$C$36:$C$50</c:f>
              <c:strCache>
                <c:ptCount val="15"/>
                <c:pt idx="0">
                  <c:v> 15-19 </c:v>
                </c:pt>
                <c:pt idx="1">
                  <c:v> 20-24 </c:v>
                </c:pt>
                <c:pt idx="2">
                  <c:v> 25-29 </c:v>
                </c:pt>
                <c:pt idx="3">
                  <c:v> 30-34 </c:v>
                </c:pt>
                <c:pt idx="4">
                  <c:v> 35-39 </c:v>
                </c:pt>
                <c:pt idx="5">
                  <c:v> 40-44 </c:v>
                </c:pt>
                <c:pt idx="6">
                  <c:v> 45-49 </c:v>
                </c:pt>
                <c:pt idx="7">
                  <c:v> 50-54 </c:v>
                </c:pt>
                <c:pt idx="8">
                  <c:v> 55-59 </c:v>
                </c:pt>
                <c:pt idx="9">
                  <c:v> 60-64 </c:v>
                </c:pt>
                <c:pt idx="10">
                  <c:v> 65-69 </c:v>
                </c:pt>
                <c:pt idx="11">
                  <c:v> 70-74 </c:v>
                </c:pt>
                <c:pt idx="12">
                  <c:v> 75-79 </c:v>
                </c:pt>
                <c:pt idx="13">
                  <c:v> 80-84 </c:v>
                </c:pt>
                <c:pt idx="14">
                  <c:v> &gt;85 </c:v>
                </c:pt>
              </c:strCache>
            </c:strRef>
          </c:cat>
          <c:val>
            <c:numRef>
              <c:f>'6. SRL'!$D$36:$D$50</c:f>
              <c:numCache>
                <c:formatCode>0;0</c:formatCode>
                <c:ptCount val="15"/>
                <c:pt idx="0">
                  <c:v>-17480</c:v>
                </c:pt>
                <c:pt idx="1">
                  <c:v>-134755</c:v>
                </c:pt>
                <c:pt idx="2">
                  <c:v>-186399</c:v>
                </c:pt>
                <c:pt idx="3">
                  <c:v>-196074</c:v>
                </c:pt>
                <c:pt idx="4">
                  <c:v>-171651</c:v>
                </c:pt>
                <c:pt idx="5">
                  <c:v>-142558</c:v>
                </c:pt>
                <c:pt idx="6">
                  <c:v>-120089</c:v>
                </c:pt>
                <c:pt idx="7">
                  <c:v>-90614</c:v>
                </c:pt>
                <c:pt idx="8">
                  <c:v>-69991</c:v>
                </c:pt>
                <c:pt idx="9">
                  <c:v>-45509</c:v>
                </c:pt>
                <c:pt idx="10">
                  <c:v>-23654</c:v>
                </c:pt>
                <c:pt idx="11">
                  <c:v>-12972</c:v>
                </c:pt>
                <c:pt idx="12">
                  <c:v>-6750</c:v>
                </c:pt>
                <c:pt idx="13">
                  <c:v>-2891</c:v>
                </c:pt>
                <c:pt idx="14">
                  <c:v>-2094</c:v>
                </c:pt>
              </c:numCache>
            </c:numRef>
          </c:val>
          <c:extLst>
            <c:ext xmlns:c16="http://schemas.microsoft.com/office/drawing/2014/chart" uri="{C3380CC4-5D6E-409C-BE32-E72D297353CC}">
              <c16:uniqueId val="{0000001F-E89F-4E6B-8DE5-371171D991FF}"/>
            </c:ext>
          </c:extLst>
        </c:ser>
        <c:dLbls>
          <c:dLblPos val="ctr"/>
          <c:showLegendKey val="0"/>
          <c:showVal val="1"/>
          <c:showCatName val="0"/>
          <c:showSerName val="0"/>
          <c:showPercent val="0"/>
          <c:showBubbleSize val="0"/>
        </c:dLbls>
        <c:gapWidth val="7"/>
        <c:overlap val="100"/>
        <c:axId val="408899024"/>
        <c:axId val="408899416"/>
      </c:barChart>
      <c:catAx>
        <c:axId val="408899024"/>
        <c:scaling>
          <c:orientation val="minMax"/>
        </c:scaling>
        <c:delete val="0"/>
        <c:axPos val="l"/>
        <c:numFmt formatCode="General" sourceLinked="1"/>
        <c:majorTickMark val="none"/>
        <c:minorTickMark val="none"/>
        <c:tickLblPos val="low"/>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4000" b="1" i="0" u="none" strike="noStrike" kern="1200" cap="all" spc="120" normalizeH="0" baseline="0">
                <a:solidFill>
                  <a:sysClr val="windowText" lastClr="000000"/>
                </a:solidFill>
                <a:latin typeface="+mn-lt"/>
                <a:ea typeface="+mn-ea"/>
                <a:cs typeface="+mn-cs"/>
              </a:defRPr>
            </a:pPr>
            <a:endParaRPr lang="es-DO"/>
          </a:p>
        </c:txPr>
        <c:crossAx val="408899416"/>
        <c:crosses val="autoZero"/>
        <c:auto val="1"/>
        <c:lblAlgn val="ctr"/>
        <c:lblOffset val="100"/>
        <c:noMultiLvlLbl val="0"/>
      </c:catAx>
      <c:valAx>
        <c:axId val="408899416"/>
        <c:scaling>
          <c:orientation val="minMax"/>
        </c:scaling>
        <c:delete val="1"/>
        <c:axPos val="b"/>
        <c:numFmt formatCode="0" sourceLinked="1"/>
        <c:majorTickMark val="none"/>
        <c:minorTickMark val="none"/>
        <c:tickLblPos val="nextTo"/>
        <c:crossAx val="408899024"/>
        <c:crosses val="autoZero"/>
        <c:crossBetween val="between"/>
      </c:valAx>
      <c:spPr>
        <a:noFill/>
        <a:ln>
          <a:noFill/>
        </a:ln>
        <a:effectLst/>
      </c:spPr>
    </c:plotArea>
    <c:legend>
      <c:legendPos val="t"/>
      <c:layout>
        <c:manualLayout>
          <c:xMode val="edge"/>
          <c:yMode val="edge"/>
          <c:x val="0.32129090634504021"/>
          <c:y val="3.3908187947094846E-2"/>
          <c:w val="0.37275849747037931"/>
          <c:h val="4.1215280059942426E-2"/>
        </c:manualLayout>
      </c:layout>
      <c:overlay val="0"/>
      <c:spPr>
        <a:noFill/>
        <a:ln>
          <a:noFill/>
        </a:ln>
        <a:effectLst/>
      </c:spPr>
      <c:txPr>
        <a:bodyPr rot="0" spcFirstLastPara="1" vertOverflow="ellipsis" vert="horz" wrap="square" anchor="ctr" anchorCtr="1"/>
        <a:lstStyle/>
        <a:p>
          <a:pPr>
            <a:defRPr sz="5400" b="0" i="0" u="none" strike="noStrike" kern="1200" baseline="0">
              <a:solidFill>
                <a:sysClr val="windowText" lastClr="000000"/>
              </a:solidFill>
              <a:latin typeface="+mn-lt"/>
              <a:ea typeface="+mn-ea"/>
              <a:cs typeface="+mn-cs"/>
            </a:defRPr>
          </a:pPr>
          <a:endParaRPr lang="es-DO"/>
        </a:p>
      </c:txPr>
    </c:legend>
    <c:plotVisOnly val="1"/>
    <c:dispBlanksAs val="gap"/>
    <c:showDLblsOverMax val="0"/>
  </c:chart>
  <c:spPr>
    <a:solidFill>
      <a:schemeClr val="lt1"/>
    </a:solidFill>
    <a:ln w="9525" cap="flat" cmpd="sng" algn="ctr">
      <a:noFill/>
      <a:round/>
    </a:ln>
    <a:effectLst/>
  </c:spPr>
  <c:txPr>
    <a:bodyPr/>
    <a:lstStyle/>
    <a:p>
      <a:pPr>
        <a:defRPr/>
      </a:pPr>
      <a:endParaRPr lang="es-DO"/>
    </a:p>
  </c:txPr>
  <c:printSettings>
    <c:headerFooter/>
    <c:pageMargins b="0.75" l="0.7" r="0.7" t="0.75" header="0.3" footer="0.3"/>
    <c:pageSetup orientation="portrait"/>
  </c:printSettings>
  <c:userShapes r:id="rId3"/>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400" b="1"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s-DO" sz="2400">
                <a:solidFill>
                  <a:sysClr val="windowText" lastClr="000000"/>
                </a:solidFill>
              </a:rPr>
              <a:t>Cantidad de Afiliados y Cotizantes Anual al SVDS del RC</a:t>
            </a:r>
          </a:p>
        </c:rich>
      </c:tx>
      <c:layout>
        <c:manualLayout>
          <c:xMode val="edge"/>
          <c:yMode val="edge"/>
          <c:x val="0.32581744796887002"/>
          <c:y val="1.6626181173262405E-2"/>
        </c:manualLayout>
      </c:layout>
      <c:overlay val="0"/>
      <c:spPr>
        <a:noFill/>
        <a:ln>
          <a:noFill/>
        </a:ln>
        <a:effectLst/>
      </c:spPr>
      <c:txPr>
        <a:bodyPr rot="0" spcFirstLastPara="1" vertOverflow="ellipsis" vert="horz" wrap="square" anchor="ctr" anchorCtr="1"/>
        <a:lstStyle/>
        <a:p>
          <a:pPr>
            <a:defRPr sz="24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1.9241717935266463E-2"/>
          <c:y val="3.11966872026509E-2"/>
          <c:w val="0.97645817811746904"/>
          <c:h val="0.8002637986283192"/>
        </c:manualLayout>
      </c:layout>
      <c:barChart>
        <c:barDir val="col"/>
        <c:grouping val="clustered"/>
        <c:varyColors val="0"/>
        <c:ser>
          <c:idx val="0"/>
          <c:order val="0"/>
          <c:tx>
            <c:strRef>
              <c:f>'2. SVDS'!$B$6</c:f>
              <c:strCache>
                <c:ptCount val="1"/>
                <c:pt idx="0">
                  <c:v>Cotizantes</c:v>
                </c:pt>
              </c:strCache>
            </c:strRef>
          </c:tx>
          <c:spPr>
            <a:solidFill>
              <a:schemeClr val="accent3">
                <a:lumMod val="50000"/>
              </a:schemeClr>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5400000" spcFirstLastPara="1" vertOverflow="ellipsis" wrap="square" anchor="ctr" anchorCtr="1"/>
              <a:lstStyle/>
              <a:p>
                <a:pPr>
                  <a:defRPr sz="1600" b="1"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'2. SVDS'!$A$14:$A$25</c:f>
              <c:strCache>
                <c:ptCount val="12"/>
                <c:pt idx="0">
                  <c:v>Dic. 2015</c:v>
                </c:pt>
                <c:pt idx="1">
                  <c:v>Dic. 2016</c:v>
                </c:pt>
                <c:pt idx="2">
                  <c:v>Dic. 2017</c:v>
                </c:pt>
                <c:pt idx="3">
                  <c:v>Dic. 2018</c:v>
                </c:pt>
                <c:pt idx="4">
                  <c:v>Dic. 2019</c:v>
                </c:pt>
                <c:pt idx="5">
                  <c:v>Dic. 2020</c:v>
                </c:pt>
                <c:pt idx="6">
                  <c:v>Dic.2021</c:v>
                </c:pt>
                <c:pt idx="7">
                  <c:v>Dic. 2022</c:v>
                </c:pt>
                <c:pt idx="8">
                  <c:v>Dic. 2023</c:v>
                </c:pt>
                <c:pt idx="9">
                  <c:v>Dic. 2024</c:v>
                </c:pt>
                <c:pt idx="10">
                  <c:v>Dic. 2025</c:v>
                </c:pt>
                <c:pt idx="11">
                  <c:v>Ene. 2026</c:v>
                </c:pt>
              </c:strCache>
            </c:strRef>
          </c:cat>
          <c:val>
            <c:numRef>
              <c:f>'2. SVDS'!$B$14:$B$25</c:f>
              <c:numCache>
                <c:formatCode>#,##0</c:formatCode>
                <c:ptCount val="12"/>
                <c:pt idx="0">
                  <c:v>1617107</c:v>
                </c:pt>
                <c:pt idx="1">
                  <c:v>1725802</c:v>
                </c:pt>
                <c:pt idx="2">
                  <c:v>1837104</c:v>
                </c:pt>
                <c:pt idx="3">
                  <c:v>1935968</c:v>
                </c:pt>
                <c:pt idx="4">
                  <c:v>1924919</c:v>
                </c:pt>
                <c:pt idx="5">
                  <c:v>1747440</c:v>
                </c:pt>
                <c:pt idx="6">
                  <c:v>1972032</c:v>
                </c:pt>
                <c:pt idx="7">
                  <c:v>2020997</c:v>
                </c:pt>
                <c:pt idx="8">
                  <c:v>2050266</c:v>
                </c:pt>
                <c:pt idx="9">
                  <c:v>2219499</c:v>
                </c:pt>
                <c:pt idx="10">
                  <c:v>2308549</c:v>
                </c:pt>
                <c:pt idx="11">
                  <c:v>2181704</c:v>
                </c:pt>
              </c:numCache>
            </c:numRef>
          </c:val>
          <c:extLst>
            <c:ext xmlns:c16="http://schemas.microsoft.com/office/drawing/2014/chart" uri="{C3380CC4-5D6E-409C-BE32-E72D297353CC}">
              <c16:uniqueId val="{00000004-B894-4EB5-BD2C-05F77005A17F}"/>
            </c:ext>
          </c:extLst>
        </c:ser>
        <c:ser>
          <c:idx val="1"/>
          <c:order val="1"/>
          <c:tx>
            <c:strRef>
              <c:f>'2. SVDS'!$C$6</c:f>
              <c:strCache>
                <c:ptCount val="1"/>
                <c:pt idx="0">
                  <c:v>Afiliados </c:v>
                </c:pt>
              </c:strCache>
            </c:strRef>
          </c:tx>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5400000" spcFirstLastPara="1" vertOverflow="ellipsis" wrap="square" anchor="ctr" anchorCtr="1"/>
              <a:lstStyle/>
              <a:p>
                <a:pPr>
                  <a:defRPr sz="1600" b="1"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'2. SVDS'!$A$14:$A$25</c:f>
              <c:strCache>
                <c:ptCount val="12"/>
                <c:pt idx="0">
                  <c:v>Dic. 2015</c:v>
                </c:pt>
                <c:pt idx="1">
                  <c:v>Dic. 2016</c:v>
                </c:pt>
                <c:pt idx="2">
                  <c:v>Dic. 2017</c:v>
                </c:pt>
                <c:pt idx="3">
                  <c:v>Dic. 2018</c:v>
                </c:pt>
                <c:pt idx="4">
                  <c:v>Dic. 2019</c:v>
                </c:pt>
                <c:pt idx="5">
                  <c:v>Dic. 2020</c:v>
                </c:pt>
                <c:pt idx="6">
                  <c:v>Dic.2021</c:v>
                </c:pt>
                <c:pt idx="7">
                  <c:v>Dic. 2022</c:v>
                </c:pt>
                <c:pt idx="8">
                  <c:v>Dic. 2023</c:v>
                </c:pt>
                <c:pt idx="9">
                  <c:v>Dic. 2024</c:v>
                </c:pt>
                <c:pt idx="10">
                  <c:v>Dic. 2025</c:v>
                </c:pt>
                <c:pt idx="11">
                  <c:v>Ene. 2026</c:v>
                </c:pt>
              </c:strCache>
            </c:strRef>
          </c:cat>
          <c:val>
            <c:numRef>
              <c:f>'2. SVDS'!$C$14:$C$25</c:f>
              <c:numCache>
                <c:formatCode>#,##0</c:formatCode>
                <c:ptCount val="12"/>
                <c:pt idx="0">
                  <c:v>3269757</c:v>
                </c:pt>
                <c:pt idx="1">
                  <c:v>3473894</c:v>
                </c:pt>
                <c:pt idx="2">
                  <c:v>3703355</c:v>
                </c:pt>
                <c:pt idx="3">
                  <c:v>3919943</c:v>
                </c:pt>
                <c:pt idx="4">
                  <c:v>4133143</c:v>
                </c:pt>
                <c:pt idx="5">
                  <c:v>4295419</c:v>
                </c:pt>
                <c:pt idx="6">
                  <c:v>4511974</c:v>
                </c:pt>
                <c:pt idx="7">
                  <c:v>4788859</c:v>
                </c:pt>
                <c:pt idx="8">
                  <c:v>5038132</c:v>
                </c:pt>
                <c:pt idx="9">
                  <c:v>5310546</c:v>
                </c:pt>
                <c:pt idx="10">
                  <c:v>5578179</c:v>
                </c:pt>
                <c:pt idx="11">
                  <c:v>5594305</c:v>
                </c:pt>
              </c:numCache>
            </c:numRef>
          </c:val>
          <c:extLst>
            <c:ext xmlns:c16="http://schemas.microsoft.com/office/drawing/2014/chart" uri="{C3380CC4-5D6E-409C-BE32-E72D297353CC}">
              <c16:uniqueId val="{00000007-B894-4EB5-BD2C-05F77005A17F}"/>
            </c:ext>
          </c:extLst>
        </c:ser>
        <c:dLbls>
          <c:showLegendKey val="0"/>
          <c:showVal val="0"/>
          <c:showCatName val="0"/>
          <c:showSerName val="0"/>
          <c:showPercent val="0"/>
          <c:showBubbleSize val="0"/>
        </c:dLbls>
        <c:gapWidth val="40"/>
        <c:overlap val="-10"/>
        <c:axId val="405496328"/>
        <c:axId val="405496720"/>
      </c:barChart>
      <c:lineChart>
        <c:grouping val="standard"/>
        <c:varyColors val="0"/>
        <c:ser>
          <c:idx val="2"/>
          <c:order val="2"/>
          <c:tx>
            <c:strRef>
              <c:f>'2. SVDS'!$D$6</c:f>
              <c:strCache>
                <c:ptCount val="1"/>
                <c:pt idx="0">
                  <c:v>Densidad de Cotizantes</c:v>
                </c:pt>
              </c:strCache>
            </c:strRef>
          </c:tx>
          <c:spPr>
            <a:ln w="22225" cap="rnd">
              <a:solidFill>
                <a:srgbClr val="00539B"/>
              </a:solidFill>
              <a:round/>
            </a:ln>
            <a:effectLst>
              <a:outerShdw blurRad="40000" dist="23000" dir="5400000" rotWithShape="0">
                <a:srgbClr val="000000">
                  <a:alpha val="35000"/>
                </a:srgbClr>
              </a:outerShdw>
            </a:effectLst>
          </c:spPr>
          <c:marker>
            <c:symbol val="circle"/>
            <c:size val="15"/>
            <c:spPr>
              <a:solidFill>
                <a:srgbClr val="00539B"/>
              </a:solidFill>
              <a:ln w="9525">
                <a:solidFill>
                  <a:srgbClr val="00539B"/>
                </a:solidFill>
                <a:round/>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marker>
          <c:dLbls>
            <c:dLbl>
              <c:idx val="0"/>
              <c:layout>
                <c:manualLayout>
                  <c:x val="-2.1300057998133226E-2"/>
                  <c:y val="-5.142383136999784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0FE7-4D01-870F-CFE5C4568D8D}"/>
                </c:ext>
              </c:extLst>
            </c:dLbl>
            <c:dLbl>
              <c:idx val="1"/>
              <c:layout>
                <c:manualLayout>
                  <c:x val="-2.4004827267737439E-2"/>
                  <c:y val="-4.896673978287638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0FE7-4D01-870F-CFE5C4568D8D}"/>
                </c:ext>
              </c:extLst>
            </c:dLbl>
            <c:dLbl>
              <c:idx val="2"/>
              <c:layout>
                <c:manualLayout>
                  <c:x val="-2.2652442632935282E-2"/>
                  <c:y val="-5.633801454424090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0FE7-4D01-870F-CFE5C4568D8D}"/>
                </c:ext>
              </c:extLst>
            </c:dLbl>
            <c:dLbl>
              <c:idx val="3"/>
              <c:layout>
                <c:manualLayout>
                  <c:x val="-2.1976250315534331E-2"/>
                  <c:y val="-5.142383136999784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0FE7-4D01-870F-CFE5C4568D8D}"/>
                </c:ext>
              </c:extLst>
            </c:dLbl>
            <c:dLbl>
              <c:idx val="4"/>
              <c:layout>
                <c:manualLayout>
                  <c:x val="-2.4004827267737488E-2"/>
                  <c:y val="-5.019528557643716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0FE7-4D01-870F-CFE5C4568D8D}"/>
                </c:ext>
              </c:extLst>
            </c:dLbl>
            <c:dLbl>
              <c:idx val="5"/>
              <c:layout>
                <c:manualLayout>
                  <c:x val="-2.6709596537341604E-2"/>
                  <c:y val="-5.63380145442410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0FE7-4D01-870F-CFE5C4568D8D}"/>
                </c:ext>
              </c:extLst>
            </c:dLbl>
            <c:dLbl>
              <c:idx val="6"/>
              <c:layout>
                <c:manualLayout>
                  <c:x val="-2.6033404219940649E-2"/>
                  <c:y val="-5.142383136999784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0FE7-4D01-870F-CFE5C4568D8D}"/>
                </c:ext>
              </c:extLst>
            </c:dLbl>
            <c:dLbl>
              <c:idx val="7"/>
              <c:layout>
                <c:manualLayout>
                  <c:x val="-2.1976250315534129E-2"/>
                  <c:y val="-5.142383136999784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6662-42C6-B5BC-DD33E3F31E09}"/>
                </c:ext>
              </c:extLst>
            </c:dLbl>
            <c:dLbl>
              <c:idx val="8"/>
              <c:layout>
                <c:manualLayout>
                  <c:x val="-2.2652442632935282E-2"/>
                  <c:y val="-5.019528557643716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6662-42C6-B5BC-DD33E3F31E09}"/>
                </c:ext>
              </c:extLst>
            </c:dLbl>
            <c:dLbl>
              <c:idx val="9"/>
              <c:layout>
                <c:manualLayout>
                  <c:x val="-3.1442942759148974E-2"/>
                  <c:y val="-5.437511969389536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6662-42C6-B5BC-DD33E3F31E09}"/>
                </c:ext>
              </c:extLst>
            </c:dLbl>
            <c:spPr>
              <a:noFill/>
              <a:ln>
                <a:noFill/>
              </a:ln>
              <a:effectLst/>
            </c:spPr>
            <c:txPr>
              <a:bodyPr rot="-5400000" spcFirstLastPara="1" vertOverflow="ellipsis" wrap="square" anchor="ctr" anchorCtr="1"/>
              <a:lstStyle/>
              <a:p>
                <a:pPr>
                  <a:defRPr sz="2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'2. SVDS'!$A$14:$A$25</c:f>
              <c:strCache>
                <c:ptCount val="12"/>
                <c:pt idx="0">
                  <c:v>Dic. 2015</c:v>
                </c:pt>
                <c:pt idx="1">
                  <c:v>Dic. 2016</c:v>
                </c:pt>
                <c:pt idx="2">
                  <c:v>Dic. 2017</c:v>
                </c:pt>
                <c:pt idx="3">
                  <c:v>Dic. 2018</c:v>
                </c:pt>
                <c:pt idx="4">
                  <c:v>Dic. 2019</c:v>
                </c:pt>
                <c:pt idx="5">
                  <c:v>Dic. 2020</c:v>
                </c:pt>
                <c:pt idx="6">
                  <c:v>Dic.2021</c:v>
                </c:pt>
                <c:pt idx="7">
                  <c:v>Dic. 2022</c:v>
                </c:pt>
                <c:pt idx="8">
                  <c:v>Dic. 2023</c:v>
                </c:pt>
                <c:pt idx="9">
                  <c:v>Dic. 2024</c:v>
                </c:pt>
                <c:pt idx="10">
                  <c:v>Dic. 2025</c:v>
                </c:pt>
                <c:pt idx="11">
                  <c:v>Ene. 2026</c:v>
                </c:pt>
              </c:strCache>
            </c:strRef>
          </c:cat>
          <c:val>
            <c:numRef>
              <c:f>'2. SVDS'!$D$14:$D$25</c:f>
              <c:numCache>
                <c:formatCode>0.00%</c:formatCode>
                <c:ptCount val="12"/>
                <c:pt idx="0">
                  <c:v>0.49456488662613152</c:v>
                </c:pt>
                <c:pt idx="1">
                  <c:v>0.49679178466585339</c:v>
                </c:pt>
                <c:pt idx="2">
                  <c:v>0.49606478449946062</c:v>
                </c:pt>
                <c:pt idx="3">
                  <c:v>0.49387656912358163</c:v>
                </c:pt>
                <c:pt idx="4">
                  <c:v>0.46572765568479002</c:v>
                </c:pt>
                <c:pt idx="5">
                  <c:v>0.40681479501766882</c:v>
                </c:pt>
                <c:pt idx="6">
                  <c:v>0.43706634834331937</c:v>
                </c:pt>
                <c:pt idx="7">
                  <c:v>0.42202056899148627</c:v>
                </c:pt>
                <c:pt idx="8">
                  <c:v>0.40694963927106315</c:v>
                </c:pt>
                <c:pt idx="9">
                  <c:v>0.41794177095914431</c:v>
                </c:pt>
                <c:pt idx="10">
                  <c:v>0.41385351742925425</c:v>
                </c:pt>
                <c:pt idx="11">
                  <c:v>0.38998660244659522</c:v>
                </c:pt>
              </c:numCache>
            </c:numRef>
          </c:val>
          <c:smooth val="0"/>
          <c:extLst>
            <c:ext xmlns:c16="http://schemas.microsoft.com/office/drawing/2014/chart" uri="{C3380CC4-5D6E-409C-BE32-E72D297353CC}">
              <c16:uniqueId val="{00000010-B894-4EB5-BD2C-05F77005A17F}"/>
            </c:ext>
          </c:extLst>
        </c:ser>
        <c:dLbls>
          <c:showLegendKey val="0"/>
          <c:showVal val="0"/>
          <c:showCatName val="0"/>
          <c:showSerName val="0"/>
          <c:showPercent val="0"/>
          <c:showBubbleSize val="0"/>
        </c:dLbls>
        <c:marker val="1"/>
        <c:smooth val="0"/>
        <c:axId val="405710864"/>
        <c:axId val="405497112"/>
      </c:lineChart>
      <c:catAx>
        <c:axId val="405496328"/>
        <c:scaling>
          <c:orientation val="minMax"/>
        </c:scaling>
        <c:delete val="0"/>
        <c:axPos val="b"/>
        <c:numFmt formatCode="General" sourceLinked="1"/>
        <c:majorTickMark val="none"/>
        <c:minorTickMark val="none"/>
        <c:tickLblPos val="nextTo"/>
        <c:spPr>
          <a:noFill/>
          <a:ln w="12700" cap="flat" cmpd="sng" algn="ctr">
            <a:solidFill>
              <a:schemeClr val="tx1">
                <a:lumMod val="15000"/>
                <a:lumOff val="85000"/>
              </a:schemeClr>
            </a:solidFill>
            <a:round/>
          </a:ln>
          <a:effectLst/>
        </c:spPr>
        <c:txPr>
          <a:bodyPr rot="-2700000" spcFirstLastPara="1" vertOverflow="ellipsis" wrap="square" anchor="ctr" anchorCtr="1"/>
          <a:lstStyle/>
          <a:p>
            <a:pPr>
              <a:defRPr sz="1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405496720"/>
        <c:crosses val="autoZero"/>
        <c:auto val="1"/>
        <c:lblAlgn val="ctr"/>
        <c:lblOffset val="100"/>
        <c:noMultiLvlLbl val="0"/>
      </c:catAx>
      <c:valAx>
        <c:axId val="405496720"/>
        <c:scaling>
          <c:orientation val="minMax"/>
        </c:scaling>
        <c:delete val="0"/>
        <c:axPos val="l"/>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405496328"/>
        <c:crosses val="autoZero"/>
        <c:crossBetween val="between"/>
      </c:valAx>
      <c:valAx>
        <c:axId val="405497112"/>
        <c:scaling>
          <c:orientation val="minMax"/>
          <c:max val="1"/>
        </c:scaling>
        <c:delete val="0"/>
        <c:axPos val="r"/>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1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405710864"/>
        <c:crosses val="max"/>
        <c:crossBetween val="between"/>
      </c:valAx>
      <c:catAx>
        <c:axId val="405710864"/>
        <c:scaling>
          <c:orientation val="minMax"/>
        </c:scaling>
        <c:delete val="1"/>
        <c:axPos val="b"/>
        <c:numFmt formatCode="General" sourceLinked="1"/>
        <c:majorTickMark val="none"/>
        <c:minorTickMark val="none"/>
        <c:tickLblPos val="nextTo"/>
        <c:crossAx val="405497112"/>
        <c:crosses val="autoZero"/>
        <c:auto val="1"/>
        <c:lblAlgn val="ctr"/>
        <c:lblOffset val="100"/>
        <c:noMultiLvlLbl val="0"/>
      </c:catAx>
      <c:spPr>
        <a:noFill/>
        <a:ln>
          <a:noFill/>
        </a:ln>
        <a:effectLst/>
      </c:spPr>
    </c:plotArea>
    <c:legend>
      <c:legendPos val="b"/>
      <c:layout>
        <c:manualLayout>
          <c:xMode val="edge"/>
          <c:yMode val="edge"/>
          <c:x val="0.24195902178718268"/>
          <c:y val="7.0963182582379117E-2"/>
          <c:w val="0.48786886456186407"/>
          <c:h val="5.0897275344905873E-2"/>
        </c:manualLayout>
      </c:layout>
      <c:overlay val="0"/>
      <c:spPr>
        <a:noFill/>
        <a:ln>
          <a:noFill/>
        </a:ln>
        <a:effectLst/>
      </c:spPr>
      <c:txPr>
        <a:bodyPr rot="0" spcFirstLastPara="1" vertOverflow="ellipsis" vert="horz" wrap="square" anchor="ctr" anchorCtr="1"/>
        <a:lstStyle/>
        <a:p>
          <a:pPr>
            <a:defRPr sz="2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round/>
    </a:ln>
    <a:effectLst/>
  </c:spPr>
  <c:txPr>
    <a:bodyPr/>
    <a:lstStyle/>
    <a:p>
      <a:pPr>
        <a:defRPr sz="1600">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3"/>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1.8537936611028774E-2"/>
          <c:y val="0.24594048442004243"/>
          <c:w val="0.96113718467004583"/>
          <c:h val="0.52170488361918721"/>
        </c:manualLayout>
      </c:layout>
      <c:barChart>
        <c:barDir val="col"/>
        <c:grouping val="clustered"/>
        <c:varyColors val="0"/>
        <c:ser>
          <c:idx val="1"/>
          <c:order val="1"/>
          <c:tx>
            <c:strRef>
              <c:f>'3. Afil. cotiz.'!$C$5</c:f>
              <c:strCache>
                <c:ptCount val="1"/>
                <c:pt idx="0">
                  <c:v> Población Ocupada Formal </c:v>
                </c:pt>
              </c:strCache>
            </c:strRef>
          </c:tx>
          <c:spPr>
            <a:solidFill>
              <a:schemeClr val="tx2">
                <a:lumMod val="60000"/>
                <a:lumOff val="40000"/>
              </a:schemeClr>
            </a:solidFill>
            <a:ln>
              <a:solidFill>
                <a:srgbClr val="00A94F"/>
              </a:solidFill>
            </a:ln>
            <a:effectLst/>
          </c:spPr>
          <c:invertIfNegative val="0"/>
          <c:dLbls>
            <c:spPr>
              <a:noFill/>
              <a:ln>
                <a:noFill/>
              </a:ln>
              <a:effectLst/>
            </c:spPr>
            <c:txPr>
              <a:bodyPr rot="-5400000" spcFirstLastPara="1" vertOverflow="ellipsis" wrap="square" anchor="ctr" anchorCtr="1"/>
              <a:lstStyle/>
              <a:p>
                <a:pPr>
                  <a:defRPr sz="24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'3. Afil. cotiz.'!$A$6:$A$24</c:f>
              <c:strCache>
                <c:ptCount val="19"/>
                <c:pt idx="0">
                  <c:v>Dic. 2008</c:v>
                </c:pt>
                <c:pt idx="1">
                  <c:v>Dic. 2009</c:v>
                </c:pt>
                <c:pt idx="2">
                  <c:v>Dic. 2010</c:v>
                </c:pt>
                <c:pt idx="3">
                  <c:v>Dic. 2011</c:v>
                </c:pt>
                <c:pt idx="4">
                  <c:v>Dic. 2012</c:v>
                </c:pt>
                <c:pt idx="5">
                  <c:v>Dic. 2013</c:v>
                </c:pt>
                <c:pt idx="6">
                  <c:v>Dic. 2014</c:v>
                </c:pt>
                <c:pt idx="7">
                  <c:v>Dic. 2015</c:v>
                </c:pt>
                <c:pt idx="8">
                  <c:v>Dic. 2016</c:v>
                </c:pt>
                <c:pt idx="9">
                  <c:v>Dic. 2017</c:v>
                </c:pt>
                <c:pt idx="10">
                  <c:v>Dic. 2018</c:v>
                </c:pt>
                <c:pt idx="11">
                  <c:v>Dic. 2019</c:v>
                </c:pt>
                <c:pt idx="12">
                  <c:v>Dic. 2020</c:v>
                </c:pt>
                <c:pt idx="13">
                  <c:v>Dic.2021</c:v>
                </c:pt>
                <c:pt idx="14">
                  <c:v>Dic. 2022</c:v>
                </c:pt>
                <c:pt idx="15">
                  <c:v>Dic. 2023</c:v>
                </c:pt>
                <c:pt idx="16">
                  <c:v>Dic. 2024</c:v>
                </c:pt>
                <c:pt idx="17">
                  <c:v>Dic. 2025</c:v>
                </c:pt>
                <c:pt idx="18">
                  <c:v>Ene. 2026</c:v>
                </c:pt>
              </c:strCache>
            </c:strRef>
          </c:cat>
          <c:val>
            <c:numRef>
              <c:f>'3. Afil. cotiz.'!$C$6:$C$24</c:f>
              <c:numCache>
                <c:formatCode>#,##0</c:formatCode>
                <c:ptCount val="19"/>
                <c:pt idx="0">
                  <c:v>1566047</c:v>
                </c:pt>
                <c:pt idx="1">
                  <c:v>1560994</c:v>
                </c:pt>
                <c:pt idx="2">
                  <c:v>1631129</c:v>
                </c:pt>
                <c:pt idx="3">
                  <c:v>1686216</c:v>
                </c:pt>
                <c:pt idx="4">
                  <c:v>1716228</c:v>
                </c:pt>
                <c:pt idx="5">
                  <c:v>1769801</c:v>
                </c:pt>
                <c:pt idx="6">
                  <c:v>1853784.4208326</c:v>
                </c:pt>
                <c:pt idx="7">
                  <c:v>1939410.7036625701</c:v>
                </c:pt>
                <c:pt idx="8">
                  <c:v>2012995.43601726</c:v>
                </c:pt>
                <c:pt idx="9">
                  <c:v>2050906.62490762</c:v>
                </c:pt>
                <c:pt idx="10">
                  <c:v>2202518.1965998798</c:v>
                </c:pt>
                <c:pt idx="11">
                  <c:v>2299463.3115164302</c:v>
                </c:pt>
                <c:pt idx="12">
                  <c:v>2045876.3979077199</c:v>
                </c:pt>
                <c:pt idx="13">
                  <c:v>2170910.4636014798</c:v>
                </c:pt>
                <c:pt idx="14">
                  <c:v>2253696.5098291901</c:v>
                </c:pt>
                <c:pt idx="15">
                  <c:v>2308209</c:v>
                </c:pt>
                <c:pt idx="16">
                  <c:v>2445484</c:v>
                </c:pt>
                <c:pt idx="17">
                  <c:v>2546027.3756388999</c:v>
                </c:pt>
                <c:pt idx="18">
                  <c:v>2546027</c:v>
                </c:pt>
              </c:numCache>
            </c:numRef>
          </c:val>
          <c:extLst>
            <c:ext xmlns:c16="http://schemas.microsoft.com/office/drawing/2014/chart" uri="{C3380CC4-5D6E-409C-BE32-E72D297353CC}">
              <c16:uniqueId val="{0000000E-5B02-46A5-85BE-B0DD71912A1B}"/>
            </c:ext>
          </c:extLst>
        </c:ser>
        <c:dLbls>
          <c:showLegendKey val="0"/>
          <c:showVal val="0"/>
          <c:showCatName val="0"/>
          <c:showSerName val="0"/>
          <c:showPercent val="0"/>
          <c:showBubbleSize val="0"/>
        </c:dLbls>
        <c:gapWidth val="150"/>
        <c:axId val="405714392"/>
        <c:axId val="405714784"/>
        <c:extLst>
          <c:ext xmlns:c15="http://schemas.microsoft.com/office/drawing/2012/chart" uri="{02D57815-91ED-43cb-92C2-25804820EDAC}">
            <c15:filteredBarSeries>
              <c15:ser>
                <c:idx val="0"/>
                <c:order val="0"/>
                <c:tx>
                  <c:strRef>
                    <c:extLst>
                      <c:ext uri="{02D57815-91ED-43cb-92C2-25804820EDAC}">
                        <c15:formulaRef>
                          <c15:sqref>'3. Afil. cotiz.'!$B$5</c15:sqref>
                        </c15:formulaRef>
                      </c:ext>
                    </c:extLst>
                    <c:strCache>
                      <c:ptCount val="1"/>
                      <c:pt idx="0">
                        <c:v> Trabajadores Cotizantes  </c:v>
                      </c:pt>
                    </c:strCache>
                  </c:strRef>
                </c:tx>
                <c:spPr>
                  <a:solidFill>
                    <a:schemeClr val="accent1"/>
                  </a:solidFill>
                  <a:ln>
                    <a:noFill/>
                  </a:ln>
                  <a:effectLst/>
                </c:spPr>
                <c:invertIfNegative val="0"/>
                <c:cat>
                  <c:strRef>
                    <c:extLst>
                      <c:ext uri="{02D57815-91ED-43cb-92C2-25804820EDAC}">
                        <c15:formulaRef>
                          <c15:sqref>'3. Afil. cotiz.'!$A$6:$A$24</c15:sqref>
                        </c15:formulaRef>
                      </c:ext>
                    </c:extLst>
                    <c:strCache>
                      <c:ptCount val="19"/>
                      <c:pt idx="0">
                        <c:v>Dic. 2008</c:v>
                      </c:pt>
                      <c:pt idx="1">
                        <c:v>Dic. 2009</c:v>
                      </c:pt>
                      <c:pt idx="2">
                        <c:v>Dic. 2010</c:v>
                      </c:pt>
                      <c:pt idx="3">
                        <c:v>Dic. 2011</c:v>
                      </c:pt>
                      <c:pt idx="4">
                        <c:v>Dic. 2012</c:v>
                      </c:pt>
                      <c:pt idx="5">
                        <c:v>Dic. 2013</c:v>
                      </c:pt>
                      <c:pt idx="6">
                        <c:v>Dic. 2014</c:v>
                      </c:pt>
                      <c:pt idx="7">
                        <c:v>Dic. 2015</c:v>
                      </c:pt>
                      <c:pt idx="8">
                        <c:v>Dic. 2016</c:v>
                      </c:pt>
                      <c:pt idx="9">
                        <c:v>Dic. 2017</c:v>
                      </c:pt>
                      <c:pt idx="10">
                        <c:v>Dic. 2018</c:v>
                      </c:pt>
                      <c:pt idx="11">
                        <c:v>Dic. 2019</c:v>
                      </c:pt>
                      <c:pt idx="12">
                        <c:v>Dic. 2020</c:v>
                      </c:pt>
                      <c:pt idx="13">
                        <c:v>Dic.2021</c:v>
                      </c:pt>
                      <c:pt idx="14">
                        <c:v>Dic. 2022</c:v>
                      </c:pt>
                      <c:pt idx="15">
                        <c:v>Dic. 2023</c:v>
                      </c:pt>
                      <c:pt idx="16">
                        <c:v>Dic. 2024</c:v>
                      </c:pt>
                      <c:pt idx="17">
                        <c:v>Dic. 2025</c:v>
                      </c:pt>
                      <c:pt idx="18">
                        <c:v>Ene. 2026</c:v>
                      </c:pt>
                    </c:strCache>
                  </c:strRef>
                </c:cat>
                <c:val>
                  <c:numRef>
                    <c:extLst>
                      <c:ext uri="{02D57815-91ED-43cb-92C2-25804820EDAC}">
                        <c15:formulaRef>
                          <c15:sqref>'3. Afil. cotiz.'!$B$6:$B$24</c15:sqref>
                        </c15:formulaRef>
                      </c:ext>
                    </c:extLst>
                    <c:numCache>
                      <c:formatCode>#,##0</c:formatCode>
                      <c:ptCount val="19"/>
                      <c:pt idx="0">
                        <c:v>929743</c:v>
                      </c:pt>
                      <c:pt idx="1">
                        <c:v>1118293</c:v>
                      </c:pt>
                      <c:pt idx="2">
                        <c:v>1189601</c:v>
                      </c:pt>
                      <c:pt idx="3">
                        <c:v>1242780</c:v>
                      </c:pt>
                      <c:pt idx="4">
                        <c:v>1291137</c:v>
                      </c:pt>
                      <c:pt idx="5">
                        <c:v>1376966</c:v>
                      </c:pt>
                      <c:pt idx="6">
                        <c:v>1508392</c:v>
                      </c:pt>
                      <c:pt idx="7">
                        <c:v>1617107</c:v>
                      </c:pt>
                      <c:pt idx="8">
                        <c:v>1725802</c:v>
                      </c:pt>
                      <c:pt idx="9">
                        <c:v>1837104</c:v>
                      </c:pt>
                      <c:pt idx="10">
                        <c:v>1935968</c:v>
                      </c:pt>
                      <c:pt idx="11">
                        <c:v>1924919</c:v>
                      </c:pt>
                      <c:pt idx="12">
                        <c:v>1747440</c:v>
                      </c:pt>
                      <c:pt idx="13">
                        <c:v>1972032</c:v>
                      </c:pt>
                      <c:pt idx="14">
                        <c:v>2020997</c:v>
                      </c:pt>
                      <c:pt idx="15">
                        <c:v>2050266</c:v>
                      </c:pt>
                      <c:pt idx="16">
                        <c:v>2219499</c:v>
                      </c:pt>
                      <c:pt idx="17">
                        <c:v>2308549</c:v>
                      </c:pt>
                      <c:pt idx="18">
                        <c:v>2181704</c:v>
                      </c:pt>
                    </c:numCache>
                  </c:numRef>
                </c:val>
                <c:extLst>
                  <c:ext xmlns:c16="http://schemas.microsoft.com/office/drawing/2014/chart" uri="{C3380CC4-5D6E-409C-BE32-E72D297353CC}">
                    <c16:uniqueId val="{00000000-5B02-46A5-85BE-B0DD71912A1B}"/>
                  </c:ext>
                </c:extLst>
              </c15:ser>
            </c15:filteredBarSeries>
          </c:ext>
        </c:extLst>
      </c:barChart>
      <c:lineChart>
        <c:grouping val="standard"/>
        <c:varyColors val="0"/>
        <c:ser>
          <c:idx val="2"/>
          <c:order val="2"/>
          <c:tx>
            <c:strRef>
              <c:f>'3. Afil. cotiz.'!$D$5</c:f>
              <c:strCache>
                <c:ptCount val="1"/>
                <c:pt idx="0">
                  <c:v> % Cotizantes/ Pobl. Asalariada </c:v>
                </c:pt>
              </c:strCache>
            </c:strRef>
          </c:tx>
          <c:spPr>
            <a:ln w="31750" cap="rnd" cmpd="sng" algn="ctr">
              <a:solidFill>
                <a:schemeClr val="accent5">
                  <a:shade val="95000"/>
                  <a:satMod val="105000"/>
                </a:schemeClr>
              </a:solidFill>
              <a:prstDash val="sysDash"/>
              <a:round/>
            </a:ln>
            <a:effectLst/>
          </c:spPr>
          <c:marker>
            <c:symbol val="circle"/>
            <c:size val="19"/>
            <c:spPr>
              <a:solidFill>
                <a:srgbClr val="00539B"/>
              </a:solidFill>
              <a:ln w="9525" cap="flat" cmpd="sng" algn="ctr">
                <a:solidFill>
                  <a:schemeClr val="accent5">
                    <a:shade val="95000"/>
                    <a:satMod val="105000"/>
                  </a:schemeClr>
                </a:solidFill>
                <a:prstDash val="solid"/>
                <a:round/>
              </a:ln>
              <a:effectLst/>
            </c:spPr>
          </c:marker>
          <c:dLbls>
            <c:spPr>
              <a:noFill/>
              <a:ln>
                <a:noFill/>
              </a:ln>
              <a:effectLst/>
            </c:spPr>
            <c:txPr>
              <a:bodyPr rot="-5400000" spcFirstLastPara="1" vertOverflow="ellipsis" wrap="square" anchor="ctr" anchorCtr="1"/>
              <a:lstStyle/>
              <a:p>
                <a:pPr>
                  <a:defRPr sz="2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'3. Afil. cotiz.'!$A$6:$A$24</c:f>
              <c:strCache>
                <c:ptCount val="19"/>
                <c:pt idx="0">
                  <c:v>Dic. 2008</c:v>
                </c:pt>
                <c:pt idx="1">
                  <c:v>Dic. 2009</c:v>
                </c:pt>
                <c:pt idx="2">
                  <c:v>Dic. 2010</c:v>
                </c:pt>
                <c:pt idx="3">
                  <c:v>Dic. 2011</c:v>
                </c:pt>
                <c:pt idx="4">
                  <c:v>Dic. 2012</c:v>
                </c:pt>
                <c:pt idx="5">
                  <c:v>Dic. 2013</c:v>
                </c:pt>
                <c:pt idx="6">
                  <c:v>Dic. 2014</c:v>
                </c:pt>
                <c:pt idx="7">
                  <c:v>Dic. 2015</c:v>
                </c:pt>
                <c:pt idx="8">
                  <c:v>Dic. 2016</c:v>
                </c:pt>
                <c:pt idx="9">
                  <c:v>Dic. 2017</c:v>
                </c:pt>
                <c:pt idx="10">
                  <c:v>Dic. 2018</c:v>
                </c:pt>
                <c:pt idx="11">
                  <c:v>Dic. 2019</c:v>
                </c:pt>
                <c:pt idx="12">
                  <c:v>Dic. 2020</c:v>
                </c:pt>
                <c:pt idx="13">
                  <c:v>Dic.2021</c:v>
                </c:pt>
                <c:pt idx="14">
                  <c:v>Dic. 2022</c:v>
                </c:pt>
                <c:pt idx="15">
                  <c:v>Dic. 2023</c:v>
                </c:pt>
                <c:pt idx="16">
                  <c:v>Dic. 2024</c:v>
                </c:pt>
                <c:pt idx="17">
                  <c:v>Dic. 2025</c:v>
                </c:pt>
                <c:pt idx="18">
                  <c:v>Ene. 2026</c:v>
                </c:pt>
              </c:strCache>
            </c:strRef>
          </c:cat>
          <c:val>
            <c:numRef>
              <c:f>'3. Afil. cotiz.'!$D$6:$D$24</c:f>
              <c:numCache>
                <c:formatCode>0.00%</c:formatCode>
                <c:ptCount val="19"/>
                <c:pt idx="0">
                  <c:v>0.59368780119626041</c:v>
                </c:pt>
                <c:pt idx="1">
                  <c:v>0.71639801306090867</c:v>
                </c:pt>
                <c:pt idx="2">
                  <c:v>0.72931141559006063</c:v>
                </c:pt>
                <c:pt idx="3">
                  <c:v>0.73702301484507327</c:v>
                </c:pt>
                <c:pt idx="4">
                  <c:v>0.75231088177095351</c:v>
                </c:pt>
                <c:pt idx="5">
                  <c:v>0.77803436657567715</c:v>
                </c:pt>
                <c:pt idx="6">
                  <c:v>0.81368253128512535</c:v>
                </c:pt>
                <c:pt idx="7">
                  <c:v>0.83381358932695337</c:v>
                </c:pt>
                <c:pt idx="8">
                  <c:v>0.85733030940920751</c:v>
                </c:pt>
                <c:pt idx="9">
                  <c:v>0.89575214087708632</c:v>
                </c:pt>
                <c:pt idx="10">
                  <c:v>0.87897934418368728</c:v>
                </c:pt>
                <c:pt idx="11">
                  <c:v>0.8371166395042724</c:v>
                </c:pt>
                <c:pt idx="12">
                  <c:v>0.85412784554681531</c:v>
                </c:pt>
                <c:pt idx="13">
                  <c:v>0.90838937536302355</c:v>
                </c:pt>
                <c:pt idx="14">
                  <c:v>0.89674762825682031</c:v>
                </c:pt>
                <c:pt idx="15">
                  <c:v>0.88824972088749332</c:v>
                </c:pt>
                <c:pt idx="16">
                  <c:v>0.90759088998333259</c:v>
                </c:pt>
                <c:pt idx="17">
                  <c:v>0.90672591429646077</c:v>
                </c:pt>
                <c:pt idx="18">
                  <c:v>0.8569052881214535</c:v>
                </c:pt>
              </c:numCache>
            </c:numRef>
          </c:val>
          <c:smooth val="0"/>
          <c:extLst>
            <c:ext xmlns:c16="http://schemas.microsoft.com/office/drawing/2014/chart" uri="{C3380CC4-5D6E-409C-BE32-E72D297353CC}">
              <c16:uniqueId val="{0000000F-5B02-46A5-85BE-B0DD71912A1B}"/>
            </c:ext>
          </c:extLst>
        </c:ser>
        <c:dLbls>
          <c:showLegendKey val="0"/>
          <c:showVal val="0"/>
          <c:showCatName val="0"/>
          <c:showSerName val="0"/>
          <c:showPercent val="0"/>
          <c:showBubbleSize val="0"/>
        </c:dLbls>
        <c:marker val="1"/>
        <c:smooth val="0"/>
        <c:axId val="107204720"/>
        <c:axId val="107208464"/>
      </c:lineChart>
      <c:catAx>
        <c:axId val="405714392"/>
        <c:scaling>
          <c:orientation val="minMax"/>
        </c:scaling>
        <c:delete val="0"/>
        <c:axPos val="b"/>
        <c:numFmt formatCode="General" sourceLinked="0"/>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2700000" spcFirstLastPara="1" vertOverflow="ellipsis" wrap="square" anchor="ctr" anchorCtr="1"/>
          <a:lstStyle/>
          <a:p>
            <a:pPr>
              <a:defRPr sz="24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05714784"/>
        <c:crosses val="autoZero"/>
        <c:auto val="1"/>
        <c:lblAlgn val="ctr"/>
        <c:lblOffset val="100"/>
        <c:noMultiLvlLbl val="0"/>
      </c:catAx>
      <c:valAx>
        <c:axId val="405714784"/>
        <c:scaling>
          <c:orientation val="minMax"/>
        </c:scaling>
        <c:delete val="0"/>
        <c:axPos val="l"/>
        <c:numFmt formatCode="#,##0" sourceLinked="1"/>
        <c:majorTickMark val="out"/>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405714392"/>
        <c:crosses val="autoZero"/>
        <c:crossBetween val="between"/>
        <c:majorUnit val="1000000"/>
      </c:valAx>
      <c:valAx>
        <c:axId val="107208464"/>
        <c:scaling>
          <c:orientation val="minMax"/>
        </c:scaling>
        <c:delete val="0"/>
        <c:axPos val="r"/>
        <c:numFmt formatCode="0.00%" sourceLinked="1"/>
        <c:majorTickMark val="out"/>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1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107204720"/>
        <c:crosses val="max"/>
        <c:crossBetween val="between"/>
      </c:valAx>
      <c:catAx>
        <c:axId val="107204720"/>
        <c:scaling>
          <c:orientation val="minMax"/>
        </c:scaling>
        <c:delete val="1"/>
        <c:axPos val="b"/>
        <c:numFmt formatCode="General" sourceLinked="1"/>
        <c:majorTickMark val="out"/>
        <c:minorTickMark val="none"/>
        <c:tickLblPos val="nextTo"/>
        <c:crossAx val="107208464"/>
        <c:crosses val="autoZero"/>
        <c:auto val="1"/>
        <c:lblAlgn val="ctr"/>
        <c:lblOffset val="100"/>
        <c:noMultiLvlLbl val="0"/>
      </c:catAx>
      <c:spPr>
        <a:solidFill>
          <a:schemeClr val="bg1"/>
        </a:solidFill>
        <a:ln>
          <a:noFill/>
        </a:ln>
        <a:effectLst/>
      </c:spPr>
    </c:plotArea>
    <c:legend>
      <c:legendPos val="r"/>
      <c:layout>
        <c:manualLayout>
          <c:xMode val="edge"/>
          <c:yMode val="edge"/>
          <c:x val="0.1943562865740241"/>
          <c:y val="2.5250593202323968E-2"/>
          <c:w val="0.6222944042609142"/>
          <c:h val="5.2526081538979974E-2"/>
        </c:manualLayout>
      </c:layout>
      <c:overlay val="0"/>
      <c:spPr>
        <a:noFill/>
        <a:ln>
          <a:noFill/>
        </a:ln>
        <a:effectLst/>
      </c:spPr>
      <c:txPr>
        <a:bodyPr rot="0" spcFirstLastPara="1" vertOverflow="ellipsis" vert="horz" wrap="square" anchor="ctr" anchorCtr="1"/>
        <a:lstStyle/>
        <a:p>
          <a:pPr>
            <a:defRPr sz="20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1800">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3"/>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plotArea>
      <c:layout>
        <c:manualLayout>
          <c:layoutTarget val="inner"/>
          <c:xMode val="edge"/>
          <c:yMode val="edge"/>
          <c:x val="0.25895991899460635"/>
          <c:y val="0.16558771171296474"/>
          <c:w val="0.39306910340468931"/>
          <c:h val="0.68369001454123846"/>
        </c:manualLayout>
      </c:layout>
      <c:doughnutChart>
        <c:varyColors val="1"/>
        <c:ser>
          <c:idx val="0"/>
          <c:order val="0"/>
          <c:tx>
            <c:strRef>
              <c:f>'4. SVDS'!$B$6</c:f>
              <c:strCache>
                <c:ptCount val="1"/>
                <c:pt idx="0">
                  <c:v> Cotizantes </c:v>
                </c:pt>
              </c:strCache>
            </c:strRef>
          </c:tx>
          <c:explosion val="4"/>
          <c:dPt>
            <c:idx val="0"/>
            <c:bubble3D val="0"/>
            <c:spPr>
              <a:solidFill>
                <a:schemeClr val="accent1">
                  <a:shade val="42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0-08FC-4B40-8539-39F7B9C9B12F}"/>
              </c:ext>
            </c:extLst>
          </c:dPt>
          <c:dPt>
            <c:idx val="1"/>
            <c:bubble3D val="0"/>
            <c:spPr>
              <a:solidFill>
                <a:schemeClr val="accent1">
                  <a:shade val="55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1-08FC-4B40-8539-39F7B9C9B12F}"/>
              </c:ext>
            </c:extLst>
          </c:dPt>
          <c:dPt>
            <c:idx val="2"/>
            <c:bubble3D val="0"/>
            <c:spPr>
              <a:solidFill>
                <a:schemeClr val="accent1">
                  <a:shade val="68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2-08FC-4B40-8539-39F7B9C9B12F}"/>
              </c:ext>
            </c:extLst>
          </c:dPt>
          <c:dPt>
            <c:idx val="3"/>
            <c:bubble3D val="0"/>
            <c:spPr>
              <a:solidFill>
                <a:schemeClr val="accent1">
                  <a:shade val="80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3-08FC-4B40-8539-39F7B9C9B12F}"/>
              </c:ext>
            </c:extLst>
          </c:dPt>
          <c:dPt>
            <c:idx val="4"/>
            <c:bubble3D val="0"/>
            <c:spPr>
              <a:solidFill>
                <a:schemeClr val="accent1">
                  <a:shade val="93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4-08FC-4B40-8539-39F7B9C9B12F}"/>
              </c:ext>
            </c:extLst>
          </c:dPt>
          <c:dPt>
            <c:idx val="5"/>
            <c:bubble3D val="0"/>
            <c:spPr>
              <a:solidFill>
                <a:schemeClr val="accent1">
                  <a:tint val="94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5-08FC-4B40-8539-39F7B9C9B12F}"/>
              </c:ext>
            </c:extLst>
          </c:dPt>
          <c:dPt>
            <c:idx val="6"/>
            <c:bubble3D val="0"/>
            <c:spPr>
              <a:solidFill>
                <a:schemeClr val="accent1">
                  <a:tint val="81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6-08FC-4B40-8539-39F7B9C9B12F}"/>
              </c:ext>
            </c:extLst>
          </c:dPt>
          <c:dPt>
            <c:idx val="7"/>
            <c:bubble3D val="0"/>
            <c:spPr>
              <a:solidFill>
                <a:schemeClr val="accent1">
                  <a:tint val="69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7-08FC-4B40-8539-39F7B9C9B12F}"/>
              </c:ext>
            </c:extLst>
          </c:dPt>
          <c:dPt>
            <c:idx val="8"/>
            <c:bubble3D val="0"/>
            <c:spPr>
              <a:solidFill>
                <a:schemeClr val="accent1">
                  <a:tint val="56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8-08FC-4B40-8539-39F7B9C9B12F}"/>
              </c:ext>
            </c:extLst>
          </c:dPt>
          <c:dPt>
            <c:idx val="9"/>
            <c:bubble3D val="0"/>
            <c:spPr>
              <a:solidFill>
                <a:schemeClr val="accent1">
                  <a:tint val="43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9-08FC-4B40-8539-39F7B9C9B12F}"/>
              </c:ext>
            </c:extLst>
          </c:dPt>
          <c:dLbls>
            <c:dLbl>
              <c:idx val="0"/>
              <c:layout>
                <c:manualLayout>
                  <c:x val="6.9942184094376096E-3"/>
                  <c:y val="-0.15186407297031859"/>
                </c:manualLayout>
              </c:layout>
              <c:tx>
                <c:rich>
                  <a:bodyPr/>
                  <a:lstStyle/>
                  <a:p>
                    <a:fld id="{5C024A99-A543-4E77-AF72-CC911465E0DD}" type="CATEGORYNAME">
                      <a:rPr lang="en-US"/>
                      <a:pPr/>
                      <a:t>[NOMBRE DE CATEGORÍA]</a:t>
                    </a:fld>
                    <a:endParaRPr lang="en-US"/>
                  </a:p>
                  <a:p>
                    <a:r>
                      <a:rPr lang="en-US" baseline="0"/>
                      <a:t> </a:t>
                    </a:r>
                    <a:fld id="{7579B752-8A5C-407A-ABF8-4FF1EA3270BD}" type="VALUE">
                      <a:rPr lang="en-US" baseline="0"/>
                      <a:pPr/>
                      <a:t>[VALOR]</a:t>
                    </a:fld>
                    <a:endParaRPr lang="en-US" baseline="0"/>
                  </a:p>
                  <a:p>
                    <a:r>
                      <a:rPr lang="en-US" baseline="0"/>
                      <a:t> </a:t>
                    </a:r>
                    <a:fld id="{1F13F754-9DBD-4EA3-BC41-8BA2D6147FD7}" type="PERCENTAGE">
                      <a:rPr lang="en-US" baseline="0"/>
                      <a:pPr/>
                      <a:t>[PORCENTAJE]</a:t>
                    </a:fld>
                    <a:endParaRPr lang="en-US" baseline="0"/>
                  </a:p>
                </c:rich>
              </c:tx>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0-08FC-4B40-8539-39F7B9C9B12F}"/>
                </c:ext>
              </c:extLst>
            </c:dLbl>
            <c:dLbl>
              <c:idx val="1"/>
              <c:layout>
                <c:manualLayout>
                  <c:x val="8.8490519134551429E-2"/>
                  <c:y val="-0.11677042303893882"/>
                </c:manualLayout>
              </c:layout>
              <c:tx>
                <c:rich>
                  <a:bodyPr/>
                  <a:lstStyle/>
                  <a:p>
                    <a:fld id="{66C82EE8-469F-4979-8FB7-970681FD78A1}" type="CATEGORYNAME">
                      <a:rPr lang="en-US"/>
                      <a:pPr/>
                      <a:t>[NOMBRE DE CATEGORÍA]</a:t>
                    </a:fld>
                    <a:r>
                      <a:rPr lang="en-US" baseline="0"/>
                      <a:t> </a:t>
                    </a:r>
                  </a:p>
                  <a:p>
                    <a:fld id="{8E496077-329D-4D25-A9B2-44DF38C71F8D}" type="VALUE">
                      <a:rPr lang="en-US" baseline="0"/>
                      <a:pPr/>
                      <a:t>[VALOR]</a:t>
                    </a:fld>
                    <a:endParaRPr lang="en-US" baseline="0"/>
                  </a:p>
                  <a:p>
                    <a:r>
                      <a:rPr lang="en-US" baseline="0"/>
                      <a:t> </a:t>
                    </a:r>
                    <a:fld id="{F03D3B44-48A3-4A89-B018-B6AA83D32C38}" type="PERCENTAGE">
                      <a:rPr lang="en-US" baseline="0"/>
                      <a:pPr/>
                      <a:t>[PORCENTAJE]</a:t>
                    </a:fld>
                    <a:endParaRPr lang="en-US" baseline="0"/>
                  </a:p>
                </c:rich>
              </c:tx>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1-08FC-4B40-8539-39F7B9C9B12F}"/>
                </c:ext>
              </c:extLst>
            </c:dLbl>
            <c:dLbl>
              <c:idx val="2"/>
              <c:layout>
                <c:manualLayout>
                  <c:x val="0.11204941339448349"/>
                  <c:y val="-2.6617935100361347E-2"/>
                </c:manualLayout>
              </c:layout>
              <c:tx>
                <c:rich>
                  <a:bodyPr/>
                  <a:lstStyle/>
                  <a:p>
                    <a:fld id="{BD07D06C-B922-466F-A3C0-F2881F5D1286}" type="CATEGORYNAME">
                      <a:rPr lang="en-US"/>
                      <a:pPr/>
                      <a:t>[NOMBRE DE CATEGORÍA]</a:t>
                    </a:fld>
                    <a:r>
                      <a:rPr lang="en-US" baseline="0"/>
                      <a:t> </a:t>
                    </a:r>
                  </a:p>
                  <a:p>
                    <a:fld id="{D9756619-C7E3-4268-92EF-E28FD06EF5A3}" type="VALUE">
                      <a:rPr lang="en-US" baseline="0"/>
                      <a:pPr/>
                      <a:t>[VALOR]</a:t>
                    </a:fld>
                    <a:r>
                      <a:rPr lang="en-US" baseline="0"/>
                      <a:t> </a:t>
                    </a:r>
                  </a:p>
                  <a:p>
                    <a:fld id="{5F60D36B-6560-4E00-9D6A-EC6A865DE437}" type="PERCENTAGE">
                      <a:rPr lang="en-US" baseline="0"/>
                      <a:pPr/>
                      <a:t>[PORCENTAJE]</a:t>
                    </a:fld>
                    <a:endParaRPr lang="es-US"/>
                  </a:p>
                </c:rich>
              </c:tx>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2-08FC-4B40-8539-39F7B9C9B12F}"/>
                </c:ext>
              </c:extLst>
            </c:dLbl>
            <c:dLbl>
              <c:idx val="3"/>
              <c:layout>
                <c:manualLayout>
                  <c:x val="0.11009688478982506"/>
                  <c:y val="7.0218313265387522E-2"/>
                </c:manualLayout>
              </c:layout>
              <c:tx>
                <c:rich>
                  <a:bodyPr/>
                  <a:lstStyle/>
                  <a:p>
                    <a:fld id="{D1483840-8336-40F2-85B0-CECF9D70A0FF}" type="CATEGORYNAME">
                      <a:rPr lang="en-US"/>
                      <a:pPr/>
                      <a:t>[NOMBRE DE CATEGORÍA]</a:t>
                    </a:fld>
                    <a:r>
                      <a:rPr lang="en-US" baseline="0"/>
                      <a:t> </a:t>
                    </a:r>
                  </a:p>
                  <a:p>
                    <a:fld id="{BC1B7889-2153-4FB4-AD1B-8EAC2E4BD881}" type="VALUE">
                      <a:rPr lang="en-US" baseline="0"/>
                      <a:pPr/>
                      <a:t>[VALOR]</a:t>
                    </a:fld>
                    <a:endParaRPr lang="en-US" baseline="0"/>
                  </a:p>
                  <a:p>
                    <a:r>
                      <a:rPr lang="en-US" baseline="0"/>
                      <a:t> </a:t>
                    </a:r>
                    <a:fld id="{D8BB008D-B0B5-4A97-8ACE-0FCDF999C4F9}" type="PERCENTAGE">
                      <a:rPr lang="en-US" baseline="0"/>
                      <a:pPr/>
                      <a:t>[PORCENTAJE]</a:t>
                    </a:fld>
                    <a:endParaRPr lang="en-US" baseline="0"/>
                  </a:p>
                </c:rich>
              </c:tx>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3-08FC-4B40-8539-39F7B9C9B12F}"/>
                </c:ext>
              </c:extLst>
            </c:dLbl>
            <c:dLbl>
              <c:idx val="4"/>
              <c:layout>
                <c:manualLayout>
                  <c:x val="6.7068098612537298E-4"/>
                  <c:y val="0.14377863079797112"/>
                </c:manualLayout>
              </c:layout>
              <c:tx>
                <c:rich>
                  <a:bodyPr/>
                  <a:lstStyle/>
                  <a:p>
                    <a:fld id="{89BB02E3-DABB-4708-BFF4-36CF14C0F881}" type="CATEGORYNAME">
                      <a:rPr lang="en-US"/>
                      <a:pPr/>
                      <a:t>[NOMBRE DE CATEGORÍA]</a:t>
                    </a:fld>
                    <a:r>
                      <a:rPr lang="en-US" baseline="0"/>
                      <a:t> </a:t>
                    </a:r>
                  </a:p>
                  <a:p>
                    <a:fld id="{5FCE9233-985D-4108-A53C-4E9D52DAC470}" type="VALUE">
                      <a:rPr lang="en-US" baseline="0"/>
                      <a:pPr/>
                      <a:t>[VALOR]</a:t>
                    </a:fld>
                    <a:endParaRPr lang="en-US" baseline="0"/>
                  </a:p>
                  <a:p>
                    <a:r>
                      <a:rPr lang="en-US" baseline="0"/>
                      <a:t> </a:t>
                    </a:r>
                    <a:fld id="{E43BA3A7-D63C-4187-B96F-5E896B246A4E}" type="PERCENTAGE">
                      <a:rPr lang="en-US" baseline="0"/>
                      <a:pPr/>
                      <a:t>[PORCENTAJE]</a:t>
                    </a:fld>
                    <a:endParaRPr lang="en-US" baseline="0"/>
                  </a:p>
                </c:rich>
              </c:tx>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4-08FC-4B40-8539-39F7B9C9B12F}"/>
                </c:ext>
              </c:extLst>
            </c:dLbl>
            <c:dLbl>
              <c:idx val="5"/>
              <c:layout>
                <c:manualLayout>
                  <c:x val="-0.10958213141043982"/>
                  <c:y val="9.3935502791144099E-2"/>
                </c:manualLayout>
              </c:layout>
              <c:tx>
                <c:rich>
                  <a:bodyPr/>
                  <a:lstStyle/>
                  <a:p>
                    <a:fld id="{1C91A009-BFE6-421B-8630-764C2C72A190}" type="CATEGORYNAME">
                      <a:rPr lang="en-US"/>
                      <a:pPr/>
                      <a:t>[NOMBRE DE CATEGORÍA]</a:t>
                    </a:fld>
                    <a:r>
                      <a:rPr lang="en-US" baseline="0"/>
                      <a:t> </a:t>
                    </a:r>
                  </a:p>
                  <a:p>
                    <a:fld id="{F801EF60-C1F9-4B21-92E7-6C0CFC13042B}" type="VALUE">
                      <a:rPr lang="en-US" baseline="0"/>
                      <a:pPr/>
                      <a:t>[VALOR]</a:t>
                    </a:fld>
                    <a:r>
                      <a:rPr lang="en-US" baseline="0"/>
                      <a:t> </a:t>
                    </a:r>
                  </a:p>
                  <a:p>
                    <a:fld id="{8CD2C1F8-B43B-4D98-BDF9-2233AAD7BE2A}" type="PERCENTAGE">
                      <a:rPr lang="en-US" baseline="0"/>
                      <a:pPr/>
                      <a:t>[PORCENTAJE]</a:t>
                    </a:fld>
                    <a:endParaRPr lang="es-US"/>
                  </a:p>
                </c:rich>
              </c:tx>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5-08FC-4B40-8539-39F7B9C9B12F}"/>
                </c:ext>
              </c:extLst>
            </c:dLbl>
            <c:dLbl>
              <c:idx val="6"/>
              <c:layout>
                <c:manualLayout>
                  <c:x val="-0.12555880544620429"/>
                  <c:y val="1.3070164349944815E-2"/>
                </c:manualLayout>
              </c:layout>
              <c:tx>
                <c:rich>
                  <a:bodyPr/>
                  <a:lstStyle/>
                  <a:p>
                    <a:fld id="{76CAD99F-5987-44A2-9E54-AE4068BBAEE7}" type="CATEGORYNAME">
                      <a:rPr lang="en-US"/>
                      <a:pPr/>
                      <a:t>[NOMBRE DE CATEGORÍA]</a:t>
                    </a:fld>
                    <a:r>
                      <a:rPr lang="en-US" baseline="0"/>
                      <a:t> </a:t>
                    </a:r>
                  </a:p>
                  <a:p>
                    <a:fld id="{C19DE414-349E-4073-B756-18909793D31C}" type="VALUE">
                      <a:rPr lang="en-US" baseline="0"/>
                      <a:pPr/>
                      <a:t>[VALOR]</a:t>
                    </a:fld>
                    <a:r>
                      <a:rPr lang="en-US" baseline="0"/>
                      <a:t> </a:t>
                    </a:r>
                  </a:p>
                  <a:p>
                    <a:fld id="{8656E139-4F7F-473C-98DA-02398340AC73}" type="PERCENTAGE">
                      <a:rPr lang="en-US" baseline="0"/>
                      <a:pPr/>
                      <a:t>[PORCENTAJE]</a:t>
                    </a:fld>
                    <a:endParaRPr lang="es-US"/>
                  </a:p>
                </c:rich>
              </c:tx>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6-08FC-4B40-8539-39F7B9C9B12F}"/>
                </c:ext>
              </c:extLst>
            </c:dLbl>
            <c:dLbl>
              <c:idx val="7"/>
              <c:layout>
                <c:manualLayout>
                  <c:x val="-0.12990014864854349"/>
                  <c:y val="-4.8720442831692433E-2"/>
                </c:manualLayout>
              </c:layout>
              <c:tx>
                <c:rich>
                  <a:bodyPr/>
                  <a:lstStyle/>
                  <a:p>
                    <a:fld id="{0A79CF7F-D32A-4B74-82C0-B26967CEC6DF}" type="CATEGORYNAME">
                      <a:rPr lang="en-US"/>
                      <a:pPr/>
                      <a:t>[NOMBRE DE CATEGORÍA]</a:t>
                    </a:fld>
                    <a:r>
                      <a:rPr lang="en-US" baseline="0"/>
                      <a:t> </a:t>
                    </a:r>
                  </a:p>
                  <a:p>
                    <a:fld id="{C253DB77-B0BE-4F95-B3C7-844DAF24A443}" type="VALUE">
                      <a:rPr lang="en-US" baseline="0"/>
                      <a:pPr/>
                      <a:t>[VALOR]</a:t>
                    </a:fld>
                    <a:endParaRPr lang="en-US" baseline="0"/>
                  </a:p>
                  <a:p>
                    <a:r>
                      <a:rPr lang="en-US" baseline="0"/>
                      <a:t> </a:t>
                    </a:r>
                    <a:fld id="{523C7F9B-E70A-49AD-89D2-7094ED48E8CA}" type="PERCENTAGE">
                      <a:rPr lang="en-US" baseline="0"/>
                      <a:pPr/>
                      <a:t>[PORCENTAJE]</a:t>
                    </a:fld>
                    <a:endParaRPr lang="en-US" baseline="0"/>
                  </a:p>
                </c:rich>
              </c:tx>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7-08FC-4B40-8539-39F7B9C9B12F}"/>
                </c:ext>
              </c:extLst>
            </c:dLbl>
            <c:dLbl>
              <c:idx val="8"/>
              <c:layout>
                <c:manualLayout>
                  <c:x val="-9.6378643136827619E-2"/>
                  <c:y val="-0.10649493842661069"/>
                </c:manualLayout>
              </c:layout>
              <c:tx>
                <c:rich>
                  <a:bodyPr/>
                  <a:lstStyle/>
                  <a:p>
                    <a:fld id="{9DD4553E-FA1D-4744-A30B-932EC94CD596}" type="CATEGORYNAME">
                      <a:rPr lang="en-US"/>
                      <a:pPr/>
                      <a:t>[NOMBRE DE CATEGORÍA]</a:t>
                    </a:fld>
                    <a:r>
                      <a:rPr lang="en-US" baseline="0"/>
                      <a:t> </a:t>
                    </a:r>
                  </a:p>
                  <a:p>
                    <a:fld id="{411EF334-9D41-4B2F-B41B-8BAD05008EF5}" type="VALUE">
                      <a:rPr lang="en-US" baseline="0"/>
                      <a:pPr/>
                      <a:t>[VALOR]</a:t>
                    </a:fld>
                    <a:endParaRPr lang="en-US" baseline="0"/>
                  </a:p>
                  <a:p>
                    <a:r>
                      <a:rPr lang="en-US" baseline="0"/>
                      <a:t> </a:t>
                    </a:r>
                    <a:fld id="{760F1231-2E71-44F4-A6E0-61A02E054342}" type="PERCENTAGE">
                      <a:rPr lang="en-US" baseline="0"/>
                      <a:pPr/>
                      <a:t>[PORCENTAJE]</a:t>
                    </a:fld>
                    <a:endParaRPr lang="en-US" baseline="0"/>
                  </a:p>
                </c:rich>
              </c:tx>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8-08FC-4B40-8539-39F7B9C9B12F}"/>
                </c:ext>
              </c:extLst>
            </c:dLbl>
            <c:dLbl>
              <c:idx val="9"/>
              <c:layout>
                <c:manualLayout>
                  <c:x val="-5.2944426869906656E-2"/>
                  <c:y val="-0.14399386381220966"/>
                </c:manualLayout>
              </c:layout>
              <c:tx>
                <c:rich>
                  <a:bodyPr/>
                  <a:lstStyle/>
                  <a:p>
                    <a:fld id="{FE95C790-CA0D-44C7-9942-8A2DAECE1F09}" type="CATEGORYNAME">
                      <a:rPr lang="en-US"/>
                      <a:pPr/>
                      <a:t>[NOMBRE DE CATEGORÍA]</a:t>
                    </a:fld>
                    <a:r>
                      <a:rPr lang="en-US" baseline="0"/>
                      <a:t> </a:t>
                    </a:r>
                  </a:p>
                  <a:p>
                    <a:fld id="{0ABD5799-3B26-4EC3-8695-D985B5FE7A44}" type="VALUE">
                      <a:rPr lang="en-US" baseline="0"/>
                      <a:pPr/>
                      <a:t>[VALOR]</a:t>
                    </a:fld>
                    <a:r>
                      <a:rPr lang="en-US" baseline="0"/>
                      <a:t> </a:t>
                    </a:r>
                  </a:p>
                  <a:p>
                    <a:fld id="{F9B344A7-41B8-4687-B3F5-C0AADE9C3150}" type="PERCENTAGE">
                      <a:rPr lang="en-US" baseline="0"/>
                      <a:pPr/>
                      <a:t>[PORCENTAJE]</a:t>
                    </a:fld>
                    <a:endParaRPr lang="es-US"/>
                  </a:p>
                </c:rich>
              </c:tx>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9-08FC-4B40-8539-39F7B9C9B12F}"/>
                </c:ext>
              </c:extLst>
            </c:dLbl>
            <c:spPr>
              <a:noFill/>
              <a:ln>
                <a:noFill/>
              </a:ln>
              <a:effectLst/>
            </c:spPr>
            <c:txPr>
              <a:bodyPr rot="0" spcFirstLastPara="1" vertOverflow="ellipsis" vert="horz"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1"/>
            <c:showVal val="1"/>
            <c:showCatName val="1"/>
            <c:showSerName val="0"/>
            <c:showPercent val="1"/>
            <c:showBubbleSize val="0"/>
            <c:separator> </c:separator>
            <c:showLeaderLines val="0"/>
            <c:extLst>
              <c:ext xmlns:c15="http://schemas.microsoft.com/office/drawing/2012/chart" uri="{CE6537A1-D6FC-4f65-9D91-7224C49458BB}"/>
            </c:extLst>
          </c:dLbls>
          <c:cat>
            <c:strRef>
              <c:f>'4. SVDS'!$A$7:$A$16</c:f>
              <c:strCache>
                <c:ptCount val="10"/>
                <c:pt idx="0">
                  <c:v>Menor de 19 </c:v>
                </c:pt>
                <c:pt idx="1">
                  <c:v>20-24 años</c:v>
                </c:pt>
                <c:pt idx="2">
                  <c:v>25-29 años</c:v>
                </c:pt>
                <c:pt idx="3">
                  <c:v>30-34 años</c:v>
                </c:pt>
                <c:pt idx="4">
                  <c:v>35-39 años</c:v>
                </c:pt>
                <c:pt idx="5">
                  <c:v>40-44 años</c:v>
                </c:pt>
                <c:pt idx="6">
                  <c:v>45-49 años</c:v>
                </c:pt>
                <c:pt idx="7">
                  <c:v>50-54 años</c:v>
                </c:pt>
                <c:pt idx="8">
                  <c:v>55-59 años</c:v>
                </c:pt>
                <c:pt idx="9">
                  <c:v>60 ó más </c:v>
                </c:pt>
              </c:strCache>
            </c:strRef>
          </c:cat>
          <c:val>
            <c:numRef>
              <c:f>'4. SVDS'!$B$7:$B$16</c:f>
              <c:numCache>
                <c:formatCode>#,##0</c:formatCode>
                <c:ptCount val="10"/>
                <c:pt idx="0">
                  <c:v>34363</c:v>
                </c:pt>
                <c:pt idx="1">
                  <c:v>240652</c:v>
                </c:pt>
                <c:pt idx="2">
                  <c:v>318869</c:v>
                </c:pt>
                <c:pt idx="3">
                  <c:v>332478</c:v>
                </c:pt>
                <c:pt idx="4">
                  <c:v>292784</c:v>
                </c:pt>
                <c:pt idx="5">
                  <c:v>245574</c:v>
                </c:pt>
                <c:pt idx="6">
                  <c:v>215194</c:v>
                </c:pt>
                <c:pt idx="7">
                  <c:v>169788</c:v>
                </c:pt>
                <c:pt idx="8">
                  <c:v>135339</c:v>
                </c:pt>
                <c:pt idx="9">
                  <c:v>196663</c:v>
                </c:pt>
              </c:numCache>
            </c:numRef>
          </c:val>
          <c:extLst>
            <c:ext xmlns:c16="http://schemas.microsoft.com/office/drawing/2014/chart" uri="{C3380CC4-5D6E-409C-BE32-E72D297353CC}">
              <c16:uniqueId val="{0000000A-08FC-4B40-8539-39F7B9C9B12F}"/>
            </c:ext>
          </c:extLst>
        </c:ser>
        <c:dLbls>
          <c:showLegendKey val="0"/>
          <c:showVal val="0"/>
          <c:showCatName val="0"/>
          <c:showSerName val="0"/>
          <c:showPercent val="1"/>
          <c:showBubbleSize val="0"/>
          <c:showLeaderLines val="0"/>
        </c:dLbls>
        <c:firstSliceAng val="0"/>
        <c:holeSize val="49"/>
      </c:doughnutChart>
      <c:spPr>
        <a:noFill/>
        <a:ln w="25400">
          <a:noFill/>
        </a:ln>
        <a:effectLst/>
      </c:spPr>
    </c:plotArea>
    <c:plotVisOnly val="1"/>
    <c:dispBlanksAs val="gap"/>
    <c:showDLblsOverMax val="0"/>
  </c:chart>
  <c:spPr>
    <a:solidFill>
      <a:schemeClr val="bg1"/>
    </a:solidFill>
    <a:ln w="9525" cap="flat" cmpd="sng" algn="ctr">
      <a:noFill/>
      <a:round/>
    </a:ln>
    <a:effectLst/>
  </c:spPr>
  <c:txPr>
    <a:bodyPr/>
    <a:lstStyle/>
    <a:p>
      <a:pPr>
        <a:defRPr sz="1100">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3"/>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8"/>
      <c:rotY val="0"/>
      <c:depthPercent val="100"/>
      <c:rAngAx val="1"/>
    </c:view3D>
    <c:floor>
      <c:thickness val="0"/>
    </c:floor>
    <c:sideWall>
      <c:thickness val="0"/>
    </c:sideWall>
    <c:backWall>
      <c:thickness val="0"/>
    </c:backWall>
    <c:plotArea>
      <c:layout>
        <c:manualLayout>
          <c:layoutTarget val="inner"/>
          <c:xMode val="edge"/>
          <c:yMode val="edge"/>
          <c:x val="2.2180675916371476E-2"/>
          <c:y val="8.0556993056476997E-2"/>
          <c:w val="0.9750729659404026"/>
          <c:h val="0.64502021328569747"/>
        </c:manualLayout>
      </c:layout>
      <c:bar3DChart>
        <c:barDir val="col"/>
        <c:grouping val="stacked"/>
        <c:varyColors val="0"/>
        <c:ser>
          <c:idx val="0"/>
          <c:order val="0"/>
          <c:tx>
            <c:strRef>
              <c:f>'5. SVDS'!$B$5</c:f>
              <c:strCache>
                <c:ptCount val="1"/>
                <c:pt idx="0">
                  <c:v> Cotizantes </c:v>
                </c:pt>
              </c:strCache>
            </c:strRef>
          </c:tx>
          <c:spPr>
            <a:solidFill>
              <a:srgbClr val="00539B"/>
            </a:solidFill>
          </c:spPr>
          <c:invertIfNegative val="0"/>
          <c:dLbls>
            <c:dLbl>
              <c:idx val="0"/>
              <c:layout>
                <c:manualLayout>
                  <c:x val="4.1440540531603696E-3"/>
                  <c:y val="-0.3212575638911820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4DD-4B01-9F49-F72C51A13DF6}"/>
                </c:ext>
              </c:extLst>
            </c:dLbl>
            <c:dLbl>
              <c:idx val="1"/>
              <c:layout>
                <c:manualLayout>
                  <c:x val="-3.7454993749410346E-3"/>
                  <c:y val="-0.341360402800199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74DD-4B01-9F49-F72C51A13DF6}"/>
                </c:ext>
              </c:extLst>
            </c:dLbl>
            <c:dLbl>
              <c:idx val="2"/>
              <c:layout>
                <c:manualLayout>
                  <c:x val="6.5670413643472564E-3"/>
                  <c:y val="-0.15766888418427888"/>
                </c:manualLayout>
              </c:layout>
              <c:showLegendKey val="0"/>
              <c:showVal val="1"/>
              <c:showCatName val="0"/>
              <c:showSerName val="0"/>
              <c:showPercent val="0"/>
              <c:showBubbleSize val="0"/>
              <c:extLst>
                <c:ext xmlns:c15="http://schemas.microsoft.com/office/drawing/2012/chart" uri="{CE6537A1-D6FC-4f65-9D91-7224C49458BB}">
                  <c15:layout>
                    <c:manualLayout>
                      <c:w val="7.0288244954462717E-2"/>
                      <c:h val="5.3813127735167603E-2"/>
                    </c:manualLayout>
                  </c15:layout>
                </c:ext>
                <c:ext xmlns:c16="http://schemas.microsoft.com/office/drawing/2014/chart" uri="{C3380CC4-5D6E-409C-BE32-E72D297353CC}">
                  <c16:uniqueId val="{00000002-74DD-4B01-9F49-F72C51A13DF6}"/>
                </c:ext>
              </c:extLst>
            </c:dLbl>
            <c:dLbl>
              <c:idx val="3"/>
              <c:layout>
                <c:manualLayout>
                  <c:x val="4.2929931976952917E-4"/>
                  <c:y val="-8.825005265835418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74DD-4B01-9F49-F72C51A13DF6}"/>
                </c:ext>
              </c:extLst>
            </c:dLbl>
            <c:dLbl>
              <c:idx val="4"/>
              <c:layout>
                <c:manualLayout>
                  <c:x val="1.3999013216607163E-3"/>
                  <c:y val="-7.958097683885358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74DD-4B01-9F49-F72C51A13DF6}"/>
                </c:ext>
              </c:extLst>
            </c:dLbl>
            <c:dLbl>
              <c:idx val="5"/>
              <c:layout>
                <c:manualLayout>
                  <c:x val="1.4941755085652671E-3"/>
                  <c:y val="-5.364328587551868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4DD-4B01-9F49-F72C51A13DF6}"/>
                </c:ext>
              </c:extLst>
            </c:dLbl>
            <c:dLbl>
              <c:idx val="6"/>
              <c:layout>
                <c:manualLayout>
                  <c:x val="-1.0911885364840048E-4"/>
                  <c:y val="-4.360921299288703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74DD-4B01-9F49-F72C51A13DF6}"/>
                </c:ext>
              </c:extLst>
            </c:dLbl>
            <c:dLbl>
              <c:idx val="7"/>
              <c:layout>
                <c:manualLayout>
                  <c:x val="-1.7314087609846137E-3"/>
                  <c:y val="-4.625521397218062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4DD-4B01-9F49-F72C51A13DF6}"/>
                </c:ext>
              </c:extLst>
            </c:dLbl>
            <c:dLbl>
              <c:idx val="8"/>
              <c:layout>
                <c:manualLayout>
                  <c:x val="2.4656217569064107E-3"/>
                  <c:y val="-4.254722735152272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74DD-4B01-9F49-F72C51A13DF6}"/>
                </c:ext>
              </c:extLst>
            </c:dLbl>
            <c:spPr>
              <a:noFill/>
              <a:ln>
                <a:noFill/>
              </a:ln>
              <a:effectLst/>
            </c:spPr>
            <c:txPr>
              <a:bodyPr anchor="b" anchorCtr="1"/>
              <a:lstStyle/>
              <a:p>
                <a:pPr>
                  <a:defRPr sz="1800" b="0">
                    <a:solidFill>
                      <a:schemeClr val="tx1"/>
                    </a:solidFill>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'5. SVDS'!$A$6:$A$14</c:f>
              <c:strCache>
                <c:ptCount val="9"/>
                <c:pt idx="0">
                  <c:v> 0-1 salario </c:v>
                </c:pt>
                <c:pt idx="1">
                  <c:v> 1-2 salarios  </c:v>
                </c:pt>
                <c:pt idx="2">
                  <c:v> 2-3 salarios   </c:v>
                </c:pt>
                <c:pt idx="3">
                  <c:v> 3-4 salarios  </c:v>
                </c:pt>
                <c:pt idx="4">
                  <c:v> 4-6 salarios   </c:v>
                </c:pt>
                <c:pt idx="5">
                  <c:v> 6-8 salarios  </c:v>
                </c:pt>
                <c:pt idx="6">
                  <c:v> 8-10 salarios  </c:v>
                </c:pt>
                <c:pt idx="7">
                  <c:v> 10-15 salarios  </c:v>
                </c:pt>
                <c:pt idx="8">
                  <c:v> 15 ó más salarios  </c:v>
                </c:pt>
              </c:strCache>
            </c:strRef>
          </c:cat>
          <c:val>
            <c:numRef>
              <c:f>'5. SVDS'!$B$6:$B$14</c:f>
              <c:numCache>
                <c:formatCode>_(* #,##0_);_(* \(#,##0\);_(* "-"??_);_(@_)</c:formatCode>
                <c:ptCount val="9"/>
                <c:pt idx="0">
                  <c:v>780985</c:v>
                </c:pt>
                <c:pt idx="1">
                  <c:v>884714</c:v>
                </c:pt>
                <c:pt idx="2">
                  <c:v>252604</c:v>
                </c:pt>
                <c:pt idx="3">
                  <c:v>143485</c:v>
                </c:pt>
                <c:pt idx="4">
                  <c:v>65841</c:v>
                </c:pt>
                <c:pt idx="5">
                  <c:v>21800</c:v>
                </c:pt>
                <c:pt idx="6">
                  <c:v>12143</c:v>
                </c:pt>
                <c:pt idx="7">
                  <c:v>11505</c:v>
                </c:pt>
                <c:pt idx="8">
                  <c:v>8627</c:v>
                </c:pt>
              </c:numCache>
            </c:numRef>
          </c:val>
          <c:extLst>
            <c:ext xmlns:c16="http://schemas.microsoft.com/office/drawing/2014/chart" uri="{C3380CC4-5D6E-409C-BE32-E72D297353CC}">
              <c16:uniqueId val="{00000009-74DD-4B01-9F49-F72C51A13DF6}"/>
            </c:ext>
          </c:extLst>
        </c:ser>
        <c:dLbls>
          <c:showLegendKey val="0"/>
          <c:showVal val="0"/>
          <c:showCatName val="0"/>
          <c:showSerName val="0"/>
          <c:showPercent val="0"/>
          <c:showBubbleSize val="0"/>
        </c:dLbls>
        <c:gapWidth val="61"/>
        <c:shape val="cylinder"/>
        <c:axId val="405717528"/>
        <c:axId val="405717920"/>
        <c:axId val="0"/>
      </c:bar3DChart>
      <c:catAx>
        <c:axId val="405717528"/>
        <c:scaling>
          <c:orientation val="minMax"/>
        </c:scaling>
        <c:delete val="0"/>
        <c:axPos val="b"/>
        <c:numFmt formatCode="General" sourceLinked="1"/>
        <c:majorTickMark val="none"/>
        <c:minorTickMark val="none"/>
        <c:tickLblPos val="nextTo"/>
        <c:txPr>
          <a:bodyPr rot="-2700000" vert="horz"/>
          <a:lstStyle/>
          <a:p>
            <a:pPr>
              <a:defRPr lang="en-US" sz="1800" b="0">
                <a:solidFill>
                  <a:schemeClr val="tx1"/>
                </a:solidFill>
              </a:defRPr>
            </a:pPr>
            <a:endParaRPr lang="es-DO"/>
          </a:p>
        </c:txPr>
        <c:crossAx val="405717920"/>
        <c:crosses val="autoZero"/>
        <c:auto val="1"/>
        <c:lblAlgn val="ctr"/>
        <c:lblOffset val="100"/>
        <c:noMultiLvlLbl val="0"/>
      </c:catAx>
      <c:valAx>
        <c:axId val="405717920"/>
        <c:scaling>
          <c:orientation val="minMax"/>
        </c:scaling>
        <c:delete val="1"/>
        <c:axPos val="l"/>
        <c:numFmt formatCode="_(* #,##0_);_(* \(#,##0\);_(* &quot;-&quot;??_);_(@_)" sourceLinked="1"/>
        <c:majorTickMark val="none"/>
        <c:minorTickMark val="none"/>
        <c:tickLblPos val="nextTo"/>
        <c:crossAx val="405717528"/>
        <c:crosses val="autoZero"/>
        <c:crossBetween val="between"/>
      </c:valAx>
      <c:spPr>
        <a:noFill/>
        <a:ln w="25400">
          <a:noFill/>
        </a:ln>
      </c:spPr>
    </c:plotArea>
    <c:plotVisOnly val="1"/>
    <c:dispBlanksAs val="gap"/>
    <c:showDLblsOverMax val="0"/>
  </c:chart>
  <c:spPr>
    <a:ln>
      <a:noFill/>
    </a:ln>
  </c:spPr>
  <c:printSettings>
    <c:headerFooter/>
    <c:pageMargins b="0.75" l="0.7" r="0.7" t="0.75" header="0.3" footer="0.3"/>
    <c:pageSetup orientation="portrait"/>
  </c:printSettings>
  <c:userShapes r:id="rId1"/>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5"/>
    </mc:Choice>
    <mc:Fallback>
      <c:style val="5"/>
    </mc:Fallback>
  </mc:AlternateContent>
  <c:chart>
    <c:title>
      <c:tx>
        <c:rich>
          <a:bodyPr rot="0" spcFirstLastPara="1" vertOverflow="ellipsis" vert="horz" wrap="square" anchor="ctr" anchorCtr="1"/>
          <a:lstStyle/>
          <a:p>
            <a:pPr>
              <a:defRPr sz="28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s-DO" sz="2800" b="1">
                <a:solidFill>
                  <a:sysClr val="windowText" lastClr="000000"/>
                </a:solidFill>
              </a:rPr>
              <a:t>Evolución de los Afiliados </a:t>
            </a:r>
            <a:r>
              <a:rPr lang="es-DO" sz="2800" b="1" baseline="0">
                <a:solidFill>
                  <a:sysClr val="windowText" lastClr="000000"/>
                </a:solidFill>
              </a:rPr>
              <a:t> </a:t>
            </a:r>
            <a:r>
              <a:rPr lang="es-DO" sz="2800" b="1">
                <a:solidFill>
                  <a:sysClr val="windowText" lastClr="000000"/>
                </a:solidFill>
              </a:rPr>
              <a:t>del SVDS por Género</a:t>
            </a:r>
          </a:p>
        </c:rich>
      </c:tx>
      <c:overlay val="0"/>
      <c:spPr>
        <a:noFill/>
        <a:ln>
          <a:noFill/>
        </a:ln>
        <a:effectLst/>
      </c:spPr>
      <c:txPr>
        <a:bodyPr rot="0" spcFirstLastPara="1" vertOverflow="ellipsis" vert="horz" wrap="square" anchor="ctr" anchorCtr="1"/>
        <a:lstStyle/>
        <a:p>
          <a:pPr>
            <a:defRPr sz="28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3.0136986301369864E-2"/>
          <c:y val="0.13165107159325817"/>
          <c:w val="0.94383944241360995"/>
          <c:h val="0.66261436419707598"/>
        </c:manualLayout>
      </c:layout>
      <c:barChart>
        <c:barDir val="col"/>
        <c:grouping val="clustered"/>
        <c:varyColors val="0"/>
        <c:ser>
          <c:idx val="0"/>
          <c:order val="0"/>
          <c:tx>
            <c:strRef>
              <c:f>'6. SVDS'!$C$4</c:f>
              <c:strCache>
                <c:ptCount val="1"/>
                <c:pt idx="0">
                  <c:v>Afiliados Masculino</c:v>
                </c:pt>
              </c:strCache>
            </c:strRef>
          </c:tx>
          <c:spPr>
            <a:solidFill>
              <a:schemeClr val="accent3">
                <a:shade val="58000"/>
              </a:schemeClr>
            </a:solidFill>
            <a:ln>
              <a:noFill/>
            </a:ln>
            <a:effectLst/>
          </c:spPr>
          <c:invertIfNegative val="0"/>
          <c:dLbls>
            <c:spPr>
              <a:noFill/>
              <a:ln>
                <a:noFill/>
              </a:ln>
              <a:effectLst/>
            </c:spPr>
            <c:txPr>
              <a:bodyPr rot="-5400000" spcFirstLastPara="1" vertOverflow="ellipsis" wrap="square" anchor="ctr" anchorCtr="1"/>
              <a:lstStyle/>
              <a:p>
                <a:pPr>
                  <a:defRPr sz="1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'6. SVDS'!$B$5:$B$23</c:f>
              <c:strCache>
                <c:ptCount val="19"/>
                <c:pt idx="0">
                  <c:v>dic-08</c:v>
                </c:pt>
                <c:pt idx="1">
                  <c:v>dic-09</c:v>
                </c:pt>
                <c:pt idx="2">
                  <c:v>dic-10</c:v>
                </c:pt>
                <c:pt idx="3">
                  <c:v>dic-11</c:v>
                </c:pt>
                <c:pt idx="4">
                  <c:v>dic-12</c:v>
                </c:pt>
                <c:pt idx="5">
                  <c:v>dic-13</c:v>
                </c:pt>
                <c:pt idx="6">
                  <c:v>dic-14</c:v>
                </c:pt>
                <c:pt idx="7">
                  <c:v>dic-15</c:v>
                </c:pt>
                <c:pt idx="8">
                  <c:v>dic-16</c:v>
                </c:pt>
                <c:pt idx="9">
                  <c:v>dc-17</c:v>
                </c:pt>
                <c:pt idx="10">
                  <c:v>dic-18</c:v>
                </c:pt>
                <c:pt idx="11">
                  <c:v>dic-19</c:v>
                </c:pt>
                <c:pt idx="12">
                  <c:v>dic-20</c:v>
                </c:pt>
                <c:pt idx="13">
                  <c:v>dic-21</c:v>
                </c:pt>
                <c:pt idx="14">
                  <c:v>dic-22</c:v>
                </c:pt>
                <c:pt idx="15">
                  <c:v>dic-23</c:v>
                </c:pt>
                <c:pt idx="16">
                  <c:v>dic-24</c:v>
                </c:pt>
                <c:pt idx="17">
                  <c:v>dic-25</c:v>
                </c:pt>
                <c:pt idx="18">
                  <c:v>ene-26</c:v>
                </c:pt>
              </c:strCache>
            </c:strRef>
          </c:cat>
          <c:val>
            <c:numRef>
              <c:f>'6. SVDS'!$C$5:$C$23</c:f>
              <c:numCache>
                <c:formatCode>#,##0</c:formatCode>
                <c:ptCount val="19"/>
                <c:pt idx="0">
                  <c:v>1165631</c:v>
                </c:pt>
                <c:pt idx="1">
                  <c:v>1281904</c:v>
                </c:pt>
                <c:pt idx="2">
                  <c:v>1383536</c:v>
                </c:pt>
                <c:pt idx="3">
                  <c:v>1480731</c:v>
                </c:pt>
                <c:pt idx="4">
                  <c:v>1570504</c:v>
                </c:pt>
                <c:pt idx="5">
                  <c:v>1661097</c:v>
                </c:pt>
                <c:pt idx="6">
                  <c:v>1759926</c:v>
                </c:pt>
                <c:pt idx="7">
                  <c:v>1864734</c:v>
                </c:pt>
                <c:pt idx="8">
                  <c:v>1974015</c:v>
                </c:pt>
                <c:pt idx="9">
                  <c:v>2098283</c:v>
                </c:pt>
                <c:pt idx="10">
                  <c:v>2212375</c:v>
                </c:pt>
                <c:pt idx="11">
                  <c:v>2321656</c:v>
                </c:pt>
                <c:pt idx="12">
                  <c:v>2404153</c:v>
                </c:pt>
                <c:pt idx="13">
                  <c:v>2502520</c:v>
                </c:pt>
                <c:pt idx="14">
                  <c:v>2631139</c:v>
                </c:pt>
                <c:pt idx="15">
                  <c:v>2755873</c:v>
                </c:pt>
                <c:pt idx="16">
                  <c:v>2892776</c:v>
                </c:pt>
                <c:pt idx="17">
                  <c:v>3024478</c:v>
                </c:pt>
                <c:pt idx="18">
                  <c:v>3032353</c:v>
                </c:pt>
              </c:numCache>
            </c:numRef>
          </c:val>
          <c:extLst>
            <c:ext xmlns:c16="http://schemas.microsoft.com/office/drawing/2014/chart" uri="{C3380CC4-5D6E-409C-BE32-E72D297353CC}">
              <c16:uniqueId val="{00000000-AB56-40E6-9806-1892F5183C40}"/>
            </c:ext>
          </c:extLst>
        </c:ser>
        <c:ser>
          <c:idx val="1"/>
          <c:order val="1"/>
          <c:tx>
            <c:strRef>
              <c:f>'6. SVDS'!$D$4</c:f>
              <c:strCache>
                <c:ptCount val="1"/>
                <c:pt idx="0">
                  <c:v>Afiliados Femeninos</c:v>
                </c:pt>
              </c:strCache>
            </c:strRef>
          </c:tx>
          <c:spPr>
            <a:solidFill>
              <a:schemeClr val="accent3">
                <a:shade val="86000"/>
              </a:schemeClr>
            </a:solidFill>
            <a:ln>
              <a:noFill/>
            </a:ln>
            <a:effectLst/>
          </c:spPr>
          <c:invertIfNegative val="0"/>
          <c:dLbls>
            <c:spPr>
              <a:noFill/>
              <a:ln>
                <a:noFill/>
              </a:ln>
              <a:effectLst/>
            </c:spPr>
            <c:txPr>
              <a:bodyPr rot="-5400000" spcFirstLastPara="1" vertOverflow="ellipsis" wrap="square" anchor="ctr" anchorCtr="1"/>
              <a:lstStyle/>
              <a:p>
                <a:pPr>
                  <a:defRPr sz="1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'6. SVDS'!$B$5:$B$23</c:f>
              <c:strCache>
                <c:ptCount val="19"/>
                <c:pt idx="0">
                  <c:v>dic-08</c:v>
                </c:pt>
                <c:pt idx="1">
                  <c:v>dic-09</c:v>
                </c:pt>
                <c:pt idx="2">
                  <c:v>dic-10</c:v>
                </c:pt>
                <c:pt idx="3">
                  <c:v>dic-11</c:v>
                </c:pt>
                <c:pt idx="4">
                  <c:v>dic-12</c:v>
                </c:pt>
                <c:pt idx="5">
                  <c:v>dic-13</c:v>
                </c:pt>
                <c:pt idx="6">
                  <c:v>dic-14</c:v>
                </c:pt>
                <c:pt idx="7">
                  <c:v>dic-15</c:v>
                </c:pt>
                <c:pt idx="8">
                  <c:v>dic-16</c:v>
                </c:pt>
                <c:pt idx="9">
                  <c:v>dc-17</c:v>
                </c:pt>
                <c:pt idx="10">
                  <c:v>dic-18</c:v>
                </c:pt>
                <c:pt idx="11">
                  <c:v>dic-19</c:v>
                </c:pt>
                <c:pt idx="12">
                  <c:v>dic-20</c:v>
                </c:pt>
                <c:pt idx="13">
                  <c:v>dic-21</c:v>
                </c:pt>
                <c:pt idx="14">
                  <c:v>dic-22</c:v>
                </c:pt>
                <c:pt idx="15">
                  <c:v>dic-23</c:v>
                </c:pt>
                <c:pt idx="16">
                  <c:v>dic-24</c:v>
                </c:pt>
                <c:pt idx="17">
                  <c:v>dic-25</c:v>
                </c:pt>
                <c:pt idx="18">
                  <c:v>ene-26</c:v>
                </c:pt>
              </c:strCache>
            </c:strRef>
          </c:cat>
          <c:val>
            <c:numRef>
              <c:f>'6. SVDS'!$D$5:$D$23</c:f>
              <c:numCache>
                <c:formatCode>#,##0</c:formatCode>
                <c:ptCount val="19"/>
                <c:pt idx="0">
                  <c:v>818089</c:v>
                </c:pt>
                <c:pt idx="1">
                  <c:v>911986</c:v>
                </c:pt>
                <c:pt idx="2">
                  <c:v>991247</c:v>
                </c:pt>
                <c:pt idx="3">
                  <c:v>1072243</c:v>
                </c:pt>
                <c:pt idx="4">
                  <c:v>1143945</c:v>
                </c:pt>
                <c:pt idx="5">
                  <c:v>1220033</c:v>
                </c:pt>
                <c:pt idx="6">
                  <c:v>1309974</c:v>
                </c:pt>
                <c:pt idx="7">
                  <c:v>1405023</c:v>
                </c:pt>
                <c:pt idx="8">
                  <c:v>1499879</c:v>
                </c:pt>
                <c:pt idx="9">
                  <c:v>1605072</c:v>
                </c:pt>
                <c:pt idx="10">
                  <c:v>1707568</c:v>
                </c:pt>
                <c:pt idx="11">
                  <c:v>1811487</c:v>
                </c:pt>
                <c:pt idx="12">
                  <c:v>1891266</c:v>
                </c:pt>
                <c:pt idx="13">
                  <c:v>2009454</c:v>
                </c:pt>
                <c:pt idx="14">
                  <c:v>2157720</c:v>
                </c:pt>
                <c:pt idx="15">
                  <c:v>2282259</c:v>
                </c:pt>
                <c:pt idx="16">
                  <c:v>2417770</c:v>
                </c:pt>
                <c:pt idx="17">
                  <c:v>2553701</c:v>
                </c:pt>
                <c:pt idx="18">
                  <c:v>2561952</c:v>
                </c:pt>
              </c:numCache>
            </c:numRef>
          </c:val>
          <c:extLst>
            <c:ext xmlns:c16="http://schemas.microsoft.com/office/drawing/2014/chart" uri="{C3380CC4-5D6E-409C-BE32-E72D297353CC}">
              <c16:uniqueId val="{00000001-AB56-40E6-9806-1892F5183C40}"/>
            </c:ext>
          </c:extLst>
        </c:ser>
        <c:dLbls>
          <c:showLegendKey val="0"/>
          <c:showVal val="0"/>
          <c:showCatName val="0"/>
          <c:showSerName val="0"/>
          <c:showPercent val="0"/>
          <c:showBubbleSize val="0"/>
        </c:dLbls>
        <c:gapWidth val="150"/>
        <c:axId val="400142159"/>
        <c:axId val="407845103"/>
        <c:extLst>
          <c:ext xmlns:c15="http://schemas.microsoft.com/office/drawing/2012/chart" uri="{02D57815-91ED-43cb-92C2-25804820EDAC}">
            <c15:filteredBarSeries>
              <c15:ser>
                <c:idx val="2"/>
                <c:order val="2"/>
                <c:tx>
                  <c:strRef>
                    <c:extLst>
                      <c:ext uri="{02D57815-91ED-43cb-92C2-25804820EDAC}">
                        <c15:formulaRef>
                          <c15:sqref>'6. SVDS'!$F$4</c15:sqref>
                        </c15:formulaRef>
                      </c:ext>
                    </c:extLst>
                    <c:strCache>
                      <c:ptCount val="1"/>
                      <c:pt idx="0">
                        <c:v>Cotizantes Masculinos</c:v>
                      </c:pt>
                    </c:strCache>
                  </c:strRef>
                </c:tx>
                <c:spPr>
                  <a:solidFill>
                    <a:schemeClr val="accent3">
                      <a:tint val="86000"/>
                    </a:schemeClr>
                  </a:solidFill>
                  <a:ln>
                    <a:noFill/>
                  </a:ln>
                  <a:effectLst/>
                </c:spPr>
                <c:invertIfNegative val="0"/>
                <c:dLbls>
                  <c:spPr>
                    <a:noFill/>
                    <a:ln>
                      <a:noFill/>
                    </a:ln>
                    <a:effectLst/>
                  </c:spPr>
                  <c:txPr>
                    <a:bodyPr rot="0" spcFirstLastPara="1" vertOverflow="ellipsis" vert="horz" wrap="square" anchor="ctr" anchorCtr="1"/>
                    <a:lstStyle/>
                    <a:p>
                      <a:pPr>
                        <a:defRPr sz="14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'6. SVDS'!$B$5:$B$23</c15:sqref>
                        </c15:formulaRef>
                      </c:ext>
                    </c:extLst>
                    <c:strCache>
                      <c:ptCount val="19"/>
                      <c:pt idx="0">
                        <c:v>dic-08</c:v>
                      </c:pt>
                      <c:pt idx="1">
                        <c:v>dic-09</c:v>
                      </c:pt>
                      <c:pt idx="2">
                        <c:v>dic-10</c:v>
                      </c:pt>
                      <c:pt idx="3">
                        <c:v>dic-11</c:v>
                      </c:pt>
                      <c:pt idx="4">
                        <c:v>dic-12</c:v>
                      </c:pt>
                      <c:pt idx="5">
                        <c:v>dic-13</c:v>
                      </c:pt>
                      <c:pt idx="6">
                        <c:v>dic-14</c:v>
                      </c:pt>
                      <c:pt idx="7">
                        <c:v>dic-15</c:v>
                      </c:pt>
                      <c:pt idx="8">
                        <c:v>dic-16</c:v>
                      </c:pt>
                      <c:pt idx="9">
                        <c:v>dc-17</c:v>
                      </c:pt>
                      <c:pt idx="10">
                        <c:v>dic-18</c:v>
                      </c:pt>
                      <c:pt idx="11">
                        <c:v>dic-19</c:v>
                      </c:pt>
                      <c:pt idx="12">
                        <c:v>dic-20</c:v>
                      </c:pt>
                      <c:pt idx="13">
                        <c:v>dic-21</c:v>
                      </c:pt>
                      <c:pt idx="14">
                        <c:v>dic-22</c:v>
                      </c:pt>
                      <c:pt idx="15">
                        <c:v>dic-23</c:v>
                      </c:pt>
                      <c:pt idx="16">
                        <c:v>dic-24</c:v>
                      </c:pt>
                      <c:pt idx="17">
                        <c:v>dic-25</c:v>
                      </c:pt>
                      <c:pt idx="18">
                        <c:v>ene-26</c:v>
                      </c:pt>
                    </c:strCache>
                  </c:strRef>
                </c:cat>
                <c:val>
                  <c:numRef>
                    <c:extLst>
                      <c:ext uri="{02D57815-91ED-43cb-92C2-25804820EDAC}">
                        <c15:formulaRef>
                          <c15:sqref>'6. SVDS'!$F$5:$F$24</c15:sqref>
                        </c15:formulaRef>
                      </c:ext>
                    </c:extLst>
                    <c:numCache>
                      <c:formatCode>#,##0</c:formatCode>
                      <c:ptCount val="20"/>
                      <c:pt idx="0">
                        <c:v>634008</c:v>
                      </c:pt>
                      <c:pt idx="1">
                        <c:v>675015</c:v>
                      </c:pt>
                      <c:pt idx="2">
                        <c:v>702422</c:v>
                      </c:pt>
                      <c:pt idx="3">
                        <c:v>726141</c:v>
                      </c:pt>
                      <c:pt idx="4">
                        <c:v>770060</c:v>
                      </c:pt>
                      <c:pt idx="5">
                        <c:v>835620</c:v>
                      </c:pt>
                      <c:pt idx="6">
                        <c:v>892937</c:v>
                      </c:pt>
                      <c:pt idx="7">
                        <c:v>958167</c:v>
                      </c:pt>
                      <c:pt idx="8">
                        <c:v>1021381</c:v>
                      </c:pt>
                      <c:pt idx="9">
                        <c:v>1067270</c:v>
                      </c:pt>
                      <c:pt idx="10">
                        <c:v>1041450</c:v>
                      </c:pt>
                      <c:pt idx="11">
                        <c:v>1041450</c:v>
                      </c:pt>
                      <c:pt idx="12">
                        <c:v>927727</c:v>
                      </c:pt>
                      <c:pt idx="13">
                        <c:v>927727</c:v>
                      </c:pt>
                      <c:pt idx="14">
                        <c:v>1055375</c:v>
                      </c:pt>
                      <c:pt idx="15">
                        <c:v>1072372</c:v>
                      </c:pt>
                      <c:pt idx="16">
                        <c:v>1146760</c:v>
                      </c:pt>
                      <c:pt idx="17">
                        <c:v>1178263</c:v>
                      </c:pt>
                      <c:pt idx="18">
                        <c:v>1112797</c:v>
                      </c:pt>
                    </c:numCache>
                  </c:numRef>
                </c:val>
                <c:extLst>
                  <c:ext xmlns:c16="http://schemas.microsoft.com/office/drawing/2014/chart" uri="{C3380CC4-5D6E-409C-BE32-E72D297353CC}">
                    <c16:uniqueId val="{00000002-AB56-40E6-9806-1892F5183C40}"/>
                  </c:ext>
                </c:extLst>
              </c15:ser>
            </c15:filteredBarSeries>
            <c15:filteredBarSeries>
              <c15:ser>
                <c:idx val="3"/>
                <c:order val="3"/>
                <c:tx>
                  <c:strRef>
                    <c:extLst xmlns:c15="http://schemas.microsoft.com/office/drawing/2012/chart">
                      <c:ext xmlns:c15="http://schemas.microsoft.com/office/drawing/2012/chart" uri="{02D57815-91ED-43cb-92C2-25804820EDAC}">
                        <c15:formulaRef>
                          <c15:sqref>'6. SVDS'!$G$4</c15:sqref>
                        </c15:formulaRef>
                      </c:ext>
                    </c:extLst>
                    <c:strCache>
                      <c:ptCount val="1"/>
                      <c:pt idx="0">
                        <c:v>Cotizantes Femenino </c:v>
                      </c:pt>
                    </c:strCache>
                  </c:strRef>
                </c:tx>
                <c:spPr>
                  <a:solidFill>
                    <a:schemeClr val="accent3">
                      <a:tint val="58000"/>
                    </a:schemeClr>
                  </a:solidFill>
                  <a:ln>
                    <a:noFill/>
                  </a:ln>
                  <a:effectLst/>
                </c:spPr>
                <c:invertIfNegative val="0"/>
                <c:dLbls>
                  <c:spPr>
                    <a:noFill/>
                    <a:ln>
                      <a:noFill/>
                    </a:ln>
                    <a:effectLst/>
                  </c:spPr>
                  <c:txPr>
                    <a:bodyPr rot="0" spcFirstLastPara="1" vertOverflow="ellipsis" vert="horz" wrap="square" anchor="ctr" anchorCtr="1"/>
                    <a:lstStyle/>
                    <a:p>
                      <a:pPr>
                        <a:defRPr sz="14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'6. SVDS'!$B$5:$B$23</c15:sqref>
                        </c15:formulaRef>
                      </c:ext>
                    </c:extLst>
                    <c:strCache>
                      <c:ptCount val="19"/>
                      <c:pt idx="0">
                        <c:v>dic-08</c:v>
                      </c:pt>
                      <c:pt idx="1">
                        <c:v>dic-09</c:v>
                      </c:pt>
                      <c:pt idx="2">
                        <c:v>dic-10</c:v>
                      </c:pt>
                      <c:pt idx="3">
                        <c:v>dic-11</c:v>
                      </c:pt>
                      <c:pt idx="4">
                        <c:v>dic-12</c:v>
                      </c:pt>
                      <c:pt idx="5">
                        <c:v>dic-13</c:v>
                      </c:pt>
                      <c:pt idx="6">
                        <c:v>dic-14</c:v>
                      </c:pt>
                      <c:pt idx="7">
                        <c:v>dic-15</c:v>
                      </c:pt>
                      <c:pt idx="8">
                        <c:v>dic-16</c:v>
                      </c:pt>
                      <c:pt idx="9">
                        <c:v>dc-17</c:v>
                      </c:pt>
                      <c:pt idx="10">
                        <c:v>dic-18</c:v>
                      </c:pt>
                      <c:pt idx="11">
                        <c:v>dic-19</c:v>
                      </c:pt>
                      <c:pt idx="12">
                        <c:v>dic-20</c:v>
                      </c:pt>
                      <c:pt idx="13">
                        <c:v>dic-21</c:v>
                      </c:pt>
                      <c:pt idx="14">
                        <c:v>dic-22</c:v>
                      </c:pt>
                      <c:pt idx="15">
                        <c:v>dic-23</c:v>
                      </c:pt>
                      <c:pt idx="16">
                        <c:v>dic-24</c:v>
                      </c:pt>
                      <c:pt idx="17">
                        <c:v>dic-25</c:v>
                      </c:pt>
                      <c:pt idx="18">
                        <c:v>ene-26</c:v>
                      </c:pt>
                    </c:strCache>
                  </c:strRef>
                </c:cat>
                <c:val>
                  <c:numRef>
                    <c:extLst xmlns:c15="http://schemas.microsoft.com/office/drawing/2012/chart">
                      <c:ext xmlns:c15="http://schemas.microsoft.com/office/drawing/2012/chart" uri="{02D57815-91ED-43cb-92C2-25804820EDAC}">
                        <c15:formulaRef>
                          <c15:sqref>'6. SVDS'!$G$5:$G$24</c15:sqref>
                        </c15:formulaRef>
                      </c:ext>
                    </c:extLst>
                    <c:numCache>
                      <c:formatCode>#,##0</c:formatCode>
                      <c:ptCount val="20"/>
                      <c:pt idx="0">
                        <c:v>484285</c:v>
                      </c:pt>
                      <c:pt idx="1">
                        <c:v>514586</c:v>
                      </c:pt>
                      <c:pt idx="2">
                        <c:v>540358</c:v>
                      </c:pt>
                      <c:pt idx="3">
                        <c:v>564996</c:v>
                      </c:pt>
                      <c:pt idx="4">
                        <c:v>606906</c:v>
                      </c:pt>
                      <c:pt idx="5">
                        <c:v>672772</c:v>
                      </c:pt>
                      <c:pt idx="6">
                        <c:v>724170</c:v>
                      </c:pt>
                      <c:pt idx="7">
                        <c:v>767635</c:v>
                      </c:pt>
                      <c:pt idx="8">
                        <c:v>815723</c:v>
                      </c:pt>
                      <c:pt idx="9">
                        <c:v>868698</c:v>
                      </c:pt>
                      <c:pt idx="10">
                        <c:v>883469</c:v>
                      </c:pt>
                      <c:pt idx="11">
                        <c:v>883469</c:v>
                      </c:pt>
                      <c:pt idx="12">
                        <c:v>819713</c:v>
                      </c:pt>
                      <c:pt idx="13">
                        <c:v>819713</c:v>
                      </c:pt>
                      <c:pt idx="14">
                        <c:v>965622</c:v>
                      </c:pt>
                      <c:pt idx="15">
                        <c:v>977894</c:v>
                      </c:pt>
                      <c:pt idx="16">
                        <c:v>1072739</c:v>
                      </c:pt>
                      <c:pt idx="17">
                        <c:v>1130286</c:v>
                      </c:pt>
                      <c:pt idx="18">
                        <c:v>1068907</c:v>
                      </c:pt>
                    </c:numCache>
                  </c:numRef>
                </c:val>
                <c:extLst xmlns:c15="http://schemas.microsoft.com/office/drawing/2012/chart">
                  <c:ext xmlns:c16="http://schemas.microsoft.com/office/drawing/2014/chart" uri="{C3380CC4-5D6E-409C-BE32-E72D297353CC}">
                    <c16:uniqueId val="{00000003-AB56-40E6-9806-1892F5183C40}"/>
                  </c:ext>
                </c:extLst>
              </c15:ser>
            </c15:filteredBarSeries>
          </c:ext>
        </c:extLst>
      </c:barChart>
      <c:catAx>
        <c:axId val="400142159"/>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8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s-DO"/>
          </a:p>
        </c:txPr>
        <c:crossAx val="407845103"/>
        <c:crosses val="autoZero"/>
        <c:auto val="1"/>
        <c:lblAlgn val="ctr"/>
        <c:lblOffset val="100"/>
        <c:noMultiLvlLbl val="0"/>
      </c:catAx>
      <c:valAx>
        <c:axId val="407845103"/>
        <c:scaling>
          <c:orientation val="minMax"/>
        </c:scaling>
        <c:delete val="1"/>
        <c:axPos val="l"/>
        <c:numFmt formatCode="#,##0" sourceLinked="1"/>
        <c:majorTickMark val="none"/>
        <c:minorTickMark val="none"/>
        <c:tickLblPos val="nextTo"/>
        <c:crossAx val="400142159"/>
        <c:crosses val="autoZero"/>
        <c:crossBetween val="between"/>
      </c:valAx>
      <c:spPr>
        <a:noFill/>
        <a:ln>
          <a:noFill/>
        </a:ln>
        <a:effectLst/>
      </c:spPr>
    </c:plotArea>
    <c:legend>
      <c:legendPos val="b"/>
      <c:layout>
        <c:manualLayout>
          <c:xMode val="edge"/>
          <c:yMode val="edge"/>
          <c:x val="0.28599975991617249"/>
          <c:y val="8.0308989833512895E-2"/>
          <c:w val="0.40987218732062886"/>
          <c:h val="9.0347779090520594E-2"/>
        </c:manualLayout>
      </c:layout>
      <c:overlay val="0"/>
      <c:spPr>
        <a:noFill/>
        <a:ln>
          <a:noFill/>
        </a:ln>
        <a:effectLst/>
      </c:spPr>
      <c:txPr>
        <a:bodyPr rot="0" spcFirstLastPara="1" vertOverflow="ellipsis" vert="horz" wrap="square" anchor="ctr" anchorCtr="1"/>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round/>
    </a:ln>
    <a:effectLst/>
  </c:spPr>
  <c:txPr>
    <a:bodyPr/>
    <a:lstStyle/>
    <a:p>
      <a:pPr>
        <a:defRPr sz="14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28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s-DO" sz="2800" b="1">
                <a:solidFill>
                  <a:sysClr val="windowText" lastClr="000000"/>
                </a:solidFill>
              </a:rPr>
              <a:t>Evolución de los</a:t>
            </a:r>
            <a:r>
              <a:rPr lang="es-DO" sz="2800" b="1" baseline="0">
                <a:solidFill>
                  <a:sysClr val="windowText" lastClr="000000"/>
                </a:solidFill>
              </a:rPr>
              <a:t> </a:t>
            </a:r>
            <a:r>
              <a:rPr lang="es-DO" sz="2800" b="1">
                <a:solidFill>
                  <a:sysClr val="windowText" lastClr="000000"/>
                </a:solidFill>
              </a:rPr>
              <a:t>Cotizantes del SVDS por Género</a:t>
            </a:r>
          </a:p>
        </c:rich>
      </c:tx>
      <c:layout>
        <c:manualLayout>
          <c:xMode val="edge"/>
          <c:yMode val="edge"/>
          <c:x val="0.3373512289530311"/>
          <c:y val="1.2749667239421685E-2"/>
        </c:manualLayout>
      </c:layout>
      <c:overlay val="0"/>
      <c:spPr>
        <a:noFill/>
        <a:ln>
          <a:noFill/>
        </a:ln>
        <a:effectLst/>
      </c:spPr>
      <c:txPr>
        <a:bodyPr rot="0" spcFirstLastPara="1" vertOverflow="ellipsis" vert="horz" wrap="square" anchor="ctr" anchorCtr="1"/>
        <a:lstStyle/>
        <a:p>
          <a:pPr>
            <a:defRPr sz="28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3.0137002640415557E-2"/>
          <c:y val="0.17994920603860778"/>
          <c:w val="0.93997378958794164"/>
          <c:h val="0.62849721292847804"/>
        </c:manualLayout>
      </c:layout>
      <c:barChart>
        <c:barDir val="col"/>
        <c:grouping val="clustered"/>
        <c:varyColors val="0"/>
        <c:ser>
          <c:idx val="2"/>
          <c:order val="2"/>
          <c:tx>
            <c:strRef>
              <c:f>'6. SVDS'!$F$4</c:f>
              <c:strCache>
                <c:ptCount val="1"/>
                <c:pt idx="0">
                  <c:v>Cotizantes Masculinos</c:v>
                </c:pt>
              </c:strCache>
            </c:strRef>
          </c:tx>
          <c:spPr>
            <a:solidFill>
              <a:schemeClr val="accent1">
                <a:tint val="86000"/>
              </a:schemeClr>
            </a:solidFill>
            <a:ln>
              <a:noFill/>
            </a:ln>
            <a:effectLst/>
          </c:spPr>
          <c:invertIfNegative val="0"/>
          <c:dLbls>
            <c:spPr>
              <a:noFill/>
              <a:ln>
                <a:noFill/>
              </a:ln>
              <a:effectLst/>
            </c:spPr>
            <c:txPr>
              <a:bodyPr rot="-5400000" spcFirstLastPara="1" vertOverflow="ellipsis" wrap="square" anchor="ctr" anchorCtr="1"/>
              <a:lstStyle/>
              <a:p>
                <a:pPr>
                  <a:defRPr sz="1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'6. SVDS'!$B$5:$B$23</c:f>
              <c:strCache>
                <c:ptCount val="19"/>
                <c:pt idx="0">
                  <c:v>dic-08</c:v>
                </c:pt>
                <c:pt idx="1">
                  <c:v>dic-09</c:v>
                </c:pt>
                <c:pt idx="2">
                  <c:v>dic-10</c:v>
                </c:pt>
                <c:pt idx="3">
                  <c:v>dic-11</c:v>
                </c:pt>
                <c:pt idx="4">
                  <c:v>dic-12</c:v>
                </c:pt>
                <c:pt idx="5">
                  <c:v>dic-13</c:v>
                </c:pt>
                <c:pt idx="6">
                  <c:v>dic-14</c:v>
                </c:pt>
                <c:pt idx="7">
                  <c:v>dic-15</c:v>
                </c:pt>
                <c:pt idx="8">
                  <c:v>dic-16</c:v>
                </c:pt>
                <c:pt idx="9">
                  <c:v>dc-17</c:v>
                </c:pt>
                <c:pt idx="10">
                  <c:v>dic-18</c:v>
                </c:pt>
                <c:pt idx="11">
                  <c:v>dic-19</c:v>
                </c:pt>
                <c:pt idx="12">
                  <c:v>dic-20</c:v>
                </c:pt>
                <c:pt idx="13">
                  <c:v>dic-21</c:v>
                </c:pt>
                <c:pt idx="14">
                  <c:v>dic-22</c:v>
                </c:pt>
                <c:pt idx="15">
                  <c:v>dic-23</c:v>
                </c:pt>
                <c:pt idx="16">
                  <c:v>dic-24</c:v>
                </c:pt>
                <c:pt idx="17">
                  <c:v>dic-25</c:v>
                </c:pt>
                <c:pt idx="18">
                  <c:v>ene-26</c:v>
                </c:pt>
              </c:strCache>
            </c:strRef>
          </c:cat>
          <c:val>
            <c:numRef>
              <c:f>'6. SVDS'!$F$5:$F$23</c:f>
              <c:numCache>
                <c:formatCode>#,##0</c:formatCode>
                <c:ptCount val="19"/>
                <c:pt idx="0">
                  <c:v>634008</c:v>
                </c:pt>
                <c:pt idx="1">
                  <c:v>675015</c:v>
                </c:pt>
                <c:pt idx="2">
                  <c:v>702422</c:v>
                </c:pt>
                <c:pt idx="3">
                  <c:v>726141</c:v>
                </c:pt>
                <c:pt idx="4">
                  <c:v>770060</c:v>
                </c:pt>
                <c:pt idx="5">
                  <c:v>835620</c:v>
                </c:pt>
                <c:pt idx="6">
                  <c:v>892937</c:v>
                </c:pt>
                <c:pt idx="7">
                  <c:v>958167</c:v>
                </c:pt>
                <c:pt idx="8">
                  <c:v>1021381</c:v>
                </c:pt>
                <c:pt idx="9">
                  <c:v>1067270</c:v>
                </c:pt>
                <c:pt idx="10">
                  <c:v>1041450</c:v>
                </c:pt>
                <c:pt idx="11">
                  <c:v>1041450</c:v>
                </c:pt>
                <c:pt idx="12">
                  <c:v>927727</c:v>
                </c:pt>
                <c:pt idx="13">
                  <c:v>927727</c:v>
                </c:pt>
                <c:pt idx="14">
                  <c:v>1055375</c:v>
                </c:pt>
                <c:pt idx="15">
                  <c:v>1072372</c:v>
                </c:pt>
                <c:pt idx="16">
                  <c:v>1146760</c:v>
                </c:pt>
                <c:pt idx="17">
                  <c:v>1178263</c:v>
                </c:pt>
                <c:pt idx="18">
                  <c:v>1112797</c:v>
                </c:pt>
              </c:numCache>
            </c:numRef>
          </c:val>
          <c:extLst>
            <c:ext xmlns:c16="http://schemas.microsoft.com/office/drawing/2014/chart" uri="{C3380CC4-5D6E-409C-BE32-E72D297353CC}">
              <c16:uniqueId val="{00000002-46E0-498F-B571-C236BCE8940F}"/>
            </c:ext>
          </c:extLst>
        </c:ser>
        <c:ser>
          <c:idx val="3"/>
          <c:order val="3"/>
          <c:tx>
            <c:strRef>
              <c:f>'6. SVDS'!$G$4</c:f>
              <c:strCache>
                <c:ptCount val="1"/>
                <c:pt idx="0">
                  <c:v>Cotizantes Femenino </c:v>
                </c:pt>
              </c:strCache>
            </c:strRef>
          </c:tx>
          <c:spPr>
            <a:solidFill>
              <a:schemeClr val="accent1">
                <a:tint val="58000"/>
              </a:schemeClr>
            </a:solidFill>
            <a:ln>
              <a:noFill/>
            </a:ln>
            <a:effectLst/>
          </c:spPr>
          <c:invertIfNegative val="0"/>
          <c:dLbls>
            <c:spPr>
              <a:noFill/>
              <a:ln>
                <a:noFill/>
              </a:ln>
              <a:effectLst/>
            </c:spPr>
            <c:txPr>
              <a:bodyPr rot="-5400000" spcFirstLastPara="1" vertOverflow="ellipsis" wrap="square" anchor="ctr" anchorCtr="1"/>
              <a:lstStyle/>
              <a:p>
                <a:pPr>
                  <a:defRPr sz="1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'6. SVDS'!$B$5:$B$23</c:f>
              <c:strCache>
                <c:ptCount val="19"/>
                <c:pt idx="0">
                  <c:v>dic-08</c:v>
                </c:pt>
                <c:pt idx="1">
                  <c:v>dic-09</c:v>
                </c:pt>
                <c:pt idx="2">
                  <c:v>dic-10</c:v>
                </c:pt>
                <c:pt idx="3">
                  <c:v>dic-11</c:v>
                </c:pt>
                <c:pt idx="4">
                  <c:v>dic-12</c:v>
                </c:pt>
                <c:pt idx="5">
                  <c:v>dic-13</c:v>
                </c:pt>
                <c:pt idx="6">
                  <c:v>dic-14</c:v>
                </c:pt>
                <c:pt idx="7">
                  <c:v>dic-15</c:v>
                </c:pt>
                <c:pt idx="8">
                  <c:v>dic-16</c:v>
                </c:pt>
                <c:pt idx="9">
                  <c:v>dc-17</c:v>
                </c:pt>
                <c:pt idx="10">
                  <c:v>dic-18</c:v>
                </c:pt>
                <c:pt idx="11">
                  <c:v>dic-19</c:v>
                </c:pt>
                <c:pt idx="12">
                  <c:v>dic-20</c:v>
                </c:pt>
                <c:pt idx="13">
                  <c:v>dic-21</c:v>
                </c:pt>
                <c:pt idx="14">
                  <c:v>dic-22</c:v>
                </c:pt>
                <c:pt idx="15">
                  <c:v>dic-23</c:v>
                </c:pt>
                <c:pt idx="16">
                  <c:v>dic-24</c:v>
                </c:pt>
                <c:pt idx="17">
                  <c:v>dic-25</c:v>
                </c:pt>
                <c:pt idx="18">
                  <c:v>ene-26</c:v>
                </c:pt>
              </c:strCache>
            </c:strRef>
          </c:cat>
          <c:val>
            <c:numRef>
              <c:f>'6. SVDS'!$G$5:$G$23</c:f>
              <c:numCache>
                <c:formatCode>#,##0</c:formatCode>
                <c:ptCount val="19"/>
                <c:pt idx="0">
                  <c:v>484285</c:v>
                </c:pt>
                <c:pt idx="1">
                  <c:v>514586</c:v>
                </c:pt>
                <c:pt idx="2">
                  <c:v>540358</c:v>
                </c:pt>
                <c:pt idx="3">
                  <c:v>564996</c:v>
                </c:pt>
                <c:pt idx="4">
                  <c:v>606906</c:v>
                </c:pt>
                <c:pt idx="5">
                  <c:v>672772</c:v>
                </c:pt>
                <c:pt idx="6">
                  <c:v>724170</c:v>
                </c:pt>
                <c:pt idx="7">
                  <c:v>767635</c:v>
                </c:pt>
                <c:pt idx="8">
                  <c:v>815723</c:v>
                </c:pt>
                <c:pt idx="9">
                  <c:v>868698</c:v>
                </c:pt>
                <c:pt idx="10">
                  <c:v>883469</c:v>
                </c:pt>
                <c:pt idx="11">
                  <c:v>883469</c:v>
                </c:pt>
                <c:pt idx="12">
                  <c:v>819713</c:v>
                </c:pt>
                <c:pt idx="13">
                  <c:v>819713</c:v>
                </c:pt>
                <c:pt idx="14">
                  <c:v>965622</c:v>
                </c:pt>
                <c:pt idx="15">
                  <c:v>977894</c:v>
                </c:pt>
                <c:pt idx="16">
                  <c:v>1072739</c:v>
                </c:pt>
                <c:pt idx="17">
                  <c:v>1130286</c:v>
                </c:pt>
                <c:pt idx="18">
                  <c:v>1068907</c:v>
                </c:pt>
              </c:numCache>
            </c:numRef>
          </c:val>
          <c:extLst>
            <c:ext xmlns:c16="http://schemas.microsoft.com/office/drawing/2014/chart" uri="{C3380CC4-5D6E-409C-BE32-E72D297353CC}">
              <c16:uniqueId val="{00000003-46E0-498F-B571-C236BCE8940F}"/>
            </c:ext>
          </c:extLst>
        </c:ser>
        <c:dLbls>
          <c:showLegendKey val="0"/>
          <c:showVal val="0"/>
          <c:showCatName val="0"/>
          <c:showSerName val="0"/>
          <c:showPercent val="0"/>
          <c:showBubbleSize val="0"/>
        </c:dLbls>
        <c:gapWidth val="150"/>
        <c:axId val="400142159"/>
        <c:axId val="407845103"/>
        <c:extLst>
          <c:ext xmlns:c15="http://schemas.microsoft.com/office/drawing/2012/chart" uri="{02D57815-91ED-43cb-92C2-25804820EDAC}">
            <c15:filteredBarSeries>
              <c15:ser>
                <c:idx val="0"/>
                <c:order val="0"/>
                <c:tx>
                  <c:strRef>
                    <c:extLst>
                      <c:ext uri="{02D57815-91ED-43cb-92C2-25804820EDAC}">
                        <c15:formulaRef>
                          <c15:sqref>'6. SVDS'!$C$4</c15:sqref>
                        </c15:formulaRef>
                      </c:ext>
                    </c:extLst>
                    <c:strCache>
                      <c:ptCount val="1"/>
                      <c:pt idx="0">
                        <c:v>Afiliados Masculino</c:v>
                      </c:pt>
                    </c:strCache>
                  </c:strRef>
                </c:tx>
                <c:spPr>
                  <a:solidFill>
                    <a:schemeClr val="accent1">
                      <a:shade val="58000"/>
                    </a:schemeClr>
                  </a:solidFill>
                  <a:ln>
                    <a:noFill/>
                  </a:ln>
                  <a:effectLst/>
                </c:spPr>
                <c:invertIfNegative val="0"/>
                <c:dLbls>
                  <c:spPr>
                    <a:noFill/>
                    <a:ln>
                      <a:noFill/>
                    </a:ln>
                    <a:effectLst/>
                  </c:spPr>
                  <c:txPr>
                    <a:bodyPr rot="0" spcFirstLastPara="1" vertOverflow="ellipsis" vert="horz" wrap="square" anchor="ctr" anchorCtr="1"/>
                    <a:lstStyle/>
                    <a:p>
                      <a:pPr>
                        <a:defRPr sz="14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'6. SVDS'!$B$5:$B$23</c15:sqref>
                        </c15:formulaRef>
                      </c:ext>
                    </c:extLst>
                    <c:strCache>
                      <c:ptCount val="19"/>
                      <c:pt idx="0">
                        <c:v>dic-08</c:v>
                      </c:pt>
                      <c:pt idx="1">
                        <c:v>dic-09</c:v>
                      </c:pt>
                      <c:pt idx="2">
                        <c:v>dic-10</c:v>
                      </c:pt>
                      <c:pt idx="3">
                        <c:v>dic-11</c:v>
                      </c:pt>
                      <c:pt idx="4">
                        <c:v>dic-12</c:v>
                      </c:pt>
                      <c:pt idx="5">
                        <c:v>dic-13</c:v>
                      </c:pt>
                      <c:pt idx="6">
                        <c:v>dic-14</c:v>
                      </c:pt>
                      <c:pt idx="7">
                        <c:v>dic-15</c:v>
                      </c:pt>
                      <c:pt idx="8">
                        <c:v>dic-16</c:v>
                      </c:pt>
                      <c:pt idx="9">
                        <c:v>dc-17</c:v>
                      </c:pt>
                      <c:pt idx="10">
                        <c:v>dic-18</c:v>
                      </c:pt>
                      <c:pt idx="11">
                        <c:v>dic-19</c:v>
                      </c:pt>
                      <c:pt idx="12">
                        <c:v>dic-20</c:v>
                      </c:pt>
                      <c:pt idx="13">
                        <c:v>dic-21</c:v>
                      </c:pt>
                      <c:pt idx="14">
                        <c:v>dic-22</c:v>
                      </c:pt>
                      <c:pt idx="15">
                        <c:v>dic-23</c:v>
                      </c:pt>
                      <c:pt idx="16">
                        <c:v>dic-24</c:v>
                      </c:pt>
                      <c:pt idx="17">
                        <c:v>dic-25</c:v>
                      </c:pt>
                      <c:pt idx="18">
                        <c:v>ene-26</c:v>
                      </c:pt>
                    </c:strCache>
                  </c:strRef>
                </c:cat>
                <c:val>
                  <c:numRef>
                    <c:extLst>
                      <c:ext uri="{02D57815-91ED-43cb-92C2-25804820EDAC}">
                        <c15:formulaRef>
                          <c15:sqref>'6. SVDS'!$C$5:$C$24</c15:sqref>
                        </c15:formulaRef>
                      </c:ext>
                    </c:extLst>
                    <c:numCache>
                      <c:formatCode>#,##0</c:formatCode>
                      <c:ptCount val="20"/>
                      <c:pt idx="0">
                        <c:v>1165631</c:v>
                      </c:pt>
                      <c:pt idx="1">
                        <c:v>1281904</c:v>
                      </c:pt>
                      <c:pt idx="2">
                        <c:v>1383536</c:v>
                      </c:pt>
                      <c:pt idx="3">
                        <c:v>1480731</c:v>
                      </c:pt>
                      <c:pt idx="4">
                        <c:v>1570504</c:v>
                      </c:pt>
                      <c:pt idx="5">
                        <c:v>1661097</c:v>
                      </c:pt>
                      <c:pt idx="6">
                        <c:v>1759926</c:v>
                      </c:pt>
                      <c:pt idx="7">
                        <c:v>1864734</c:v>
                      </c:pt>
                      <c:pt idx="8">
                        <c:v>1974015</c:v>
                      </c:pt>
                      <c:pt idx="9">
                        <c:v>2098283</c:v>
                      </c:pt>
                      <c:pt idx="10">
                        <c:v>2212375</c:v>
                      </c:pt>
                      <c:pt idx="11">
                        <c:v>2321656</c:v>
                      </c:pt>
                      <c:pt idx="12">
                        <c:v>2404153</c:v>
                      </c:pt>
                      <c:pt idx="13">
                        <c:v>2502520</c:v>
                      </c:pt>
                      <c:pt idx="14">
                        <c:v>2631139</c:v>
                      </c:pt>
                      <c:pt idx="15">
                        <c:v>2755873</c:v>
                      </c:pt>
                      <c:pt idx="16">
                        <c:v>2892776</c:v>
                      </c:pt>
                      <c:pt idx="17">
                        <c:v>3024478</c:v>
                      </c:pt>
                      <c:pt idx="18">
                        <c:v>3032353</c:v>
                      </c:pt>
                    </c:numCache>
                  </c:numRef>
                </c:val>
                <c:extLst>
                  <c:ext xmlns:c16="http://schemas.microsoft.com/office/drawing/2014/chart" uri="{C3380CC4-5D6E-409C-BE32-E72D297353CC}">
                    <c16:uniqueId val="{00000000-46E0-498F-B571-C236BCE8940F}"/>
                  </c:ext>
                </c:extLst>
              </c15:ser>
            </c15:filteredBarSeries>
            <c15:filteredBarSeries>
              <c15:ser>
                <c:idx val="1"/>
                <c:order val="1"/>
                <c:tx>
                  <c:strRef>
                    <c:extLst xmlns:c15="http://schemas.microsoft.com/office/drawing/2012/chart">
                      <c:ext xmlns:c15="http://schemas.microsoft.com/office/drawing/2012/chart" uri="{02D57815-91ED-43cb-92C2-25804820EDAC}">
                        <c15:formulaRef>
                          <c15:sqref>'6. SVDS'!$D$4</c15:sqref>
                        </c15:formulaRef>
                      </c:ext>
                    </c:extLst>
                    <c:strCache>
                      <c:ptCount val="1"/>
                      <c:pt idx="0">
                        <c:v>Afiliados Femeninos</c:v>
                      </c:pt>
                    </c:strCache>
                  </c:strRef>
                </c:tx>
                <c:spPr>
                  <a:solidFill>
                    <a:schemeClr val="accent1">
                      <a:shade val="86000"/>
                    </a:schemeClr>
                  </a:solidFill>
                  <a:ln>
                    <a:noFill/>
                  </a:ln>
                  <a:effectLst/>
                </c:spPr>
                <c:invertIfNegative val="0"/>
                <c:dLbls>
                  <c:spPr>
                    <a:noFill/>
                    <a:ln>
                      <a:noFill/>
                    </a:ln>
                    <a:effectLst/>
                  </c:spPr>
                  <c:txPr>
                    <a:bodyPr rot="0" spcFirstLastPara="1" vertOverflow="ellipsis" vert="horz" wrap="square" anchor="ctr" anchorCtr="1"/>
                    <a:lstStyle/>
                    <a:p>
                      <a:pPr>
                        <a:defRPr sz="14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'6. SVDS'!$B$5:$B$23</c15:sqref>
                        </c15:formulaRef>
                      </c:ext>
                    </c:extLst>
                    <c:strCache>
                      <c:ptCount val="19"/>
                      <c:pt idx="0">
                        <c:v>dic-08</c:v>
                      </c:pt>
                      <c:pt idx="1">
                        <c:v>dic-09</c:v>
                      </c:pt>
                      <c:pt idx="2">
                        <c:v>dic-10</c:v>
                      </c:pt>
                      <c:pt idx="3">
                        <c:v>dic-11</c:v>
                      </c:pt>
                      <c:pt idx="4">
                        <c:v>dic-12</c:v>
                      </c:pt>
                      <c:pt idx="5">
                        <c:v>dic-13</c:v>
                      </c:pt>
                      <c:pt idx="6">
                        <c:v>dic-14</c:v>
                      </c:pt>
                      <c:pt idx="7">
                        <c:v>dic-15</c:v>
                      </c:pt>
                      <c:pt idx="8">
                        <c:v>dic-16</c:v>
                      </c:pt>
                      <c:pt idx="9">
                        <c:v>dc-17</c:v>
                      </c:pt>
                      <c:pt idx="10">
                        <c:v>dic-18</c:v>
                      </c:pt>
                      <c:pt idx="11">
                        <c:v>dic-19</c:v>
                      </c:pt>
                      <c:pt idx="12">
                        <c:v>dic-20</c:v>
                      </c:pt>
                      <c:pt idx="13">
                        <c:v>dic-21</c:v>
                      </c:pt>
                      <c:pt idx="14">
                        <c:v>dic-22</c:v>
                      </c:pt>
                      <c:pt idx="15">
                        <c:v>dic-23</c:v>
                      </c:pt>
                      <c:pt idx="16">
                        <c:v>dic-24</c:v>
                      </c:pt>
                      <c:pt idx="17">
                        <c:v>dic-25</c:v>
                      </c:pt>
                      <c:pt idx="18">
                        <c:v>ene-26</c:v>
                      </c:pt>
                    </c:strCache>
                  </c:strRef>
                </c:cat>
                <c:val>
                  <c:numRef>
                    <c:extLst xmlns:c15="http://schemas.microsoft.com/office/drawing/2012/chart">
                      <c:ext xmlns:c15="http://schemas.microsoft.com/office/drawing/2012/chart" uri="{02D57815-91ED-43cb-92C2-25804820EDAC}">
                        <c15:formulaRef>
                          <c15:sqref>'6. SVDS'!$D$5:$D$24</c15:sqref>
                        </c15:formulaRef>
                      </c:ext>
                    </c:extLst>
                    <c:numCache>
                      <c:formatCode>#,##0</c:formatCode>
                      <c:ptCount val="20"/>
                      <c:pt idx="0">
                        <c:v>818089</c:v>
                      </c:pt>
                      <c:pt idx="1">
                        <c:v>911986</c:v>
                      </c:pt>
                      <c:pt idx="2">
                        <c:v>991247</c:v>
                      </c:pt>
                      <c:pt idx="3">
                        <c:v>1072243</c:v>
                      </c:pt>
                      <c:pt idx="4">
                        <c:v>1143945</c:v>
                      </c:pt>
                      <c:pt idx="5">
                        <c:v>1220033</c:v>
                      </c:pt>
                      <c:pt idx="6">
                        <c:v>1309974</c:v>
                      </c:pt>
                      <c:pt idx="7">
                        <c:v>1405023</c:v>
                      </c:pt>
                      <c:pt idx="8">
                        <c:v>1499879</c:v>
                      </c:pt>
                      <c:pt idx="9">
                        <c:v>1605072</c:v>
                      </c:pt>
                      <c:pt idx="10">
                        <c:v>1707568</c:v>
                      </c:pt>
                      <c:pt idx="11">
                        <c:v>1811487</c:v>
                      </c:pt>
                      <c:pt idx="12">
                        <c:v>1891266</c:v>
                      </c:pt>
                      <c:pt idx="13">
                        <c:v>2009454</c:v>
                      </c:pt>
                      <c:pt idx="14">
                        <c:v>2157720</c:v>
                      </c:pt>
                      <c:pt idx="15">
                        <c:v>2282259</c:v>
                      </c:pt>
                      <c:pt idx="16">
                        <c:v>2417770</c:v>
                      </c:pt>
                      <c:pt idx="17">
                        <c:v>2553701</c:v>
                      </c:pt>
                      <c:pt idx="18">
                        <c:v>2561952</c:v>
                      </c:pt>
                    </c:numCache>
                  </c:numRef>
                </c:val>
                <c:extLst xmlns:c15="http://schemas.microsoft.com/office/drawing/2012/chart">
                  <c:ext xmlns:c16="http://schemas.microsoft.com/office/drawing/2014/chart" uri="{C3380CC4-5D6E-409C-BE32-E72D297353CC}">
                    <c16:uniqueId val="{00000001-46E0-498F-B571-C236BCE8940F}"/>
                  </c:ext>
                </c:extLst>
              </c15:ser>
            </c15:filteredBarSeries>
          </c:ext>
        </c:extLst>
      </c:barChart>
      <c:catAx>
        <c:axId val="400142159"/>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8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s-DO"/>
          </a:p>
        </c:txPr>
        <c:crossAx val="407845103"/>
        <c:crosses val="autoZero"/>
        <c:auto val="1"/>
        <c:lblAlgn val="ctr"/>
        <c:lblOffset val="100"/>
        <c:noMultiLvlLbl val="0"/>
      </c:catAx>
      <c:valAx>
        <c:axId val="407845103"/>
        <c:scaling>
          <c:orientation val="minMax"/>
        </c:scaling>
        <c:delete val="1"/>
        <c:axPos val="l"/>
        <c:numFmt formatCode="#,##0" sourceLinked="1"/>
        <c:majorTickMark val="none"/>
        <c:minorTickMark val="none"/>
        <c:tickLblPos val="nextTo"/>
        <c:crossAx val="400142159"/>
        <c:crosses val="autoZero"/>
        <c:crossBetween val="between"/>
      </c:valAx>
      <c:spPr>
        <a:noFill/>
        <a:ln>
          <a:noFill/>
        </a:ln>
        <a:effectLst/>
      </c:spPr>
    </c:plotArea>
    <c:legend>
      <c:legendPos val="b"/>
      <c:layout>
        <c:manualLayout>
          <c:xMode val="edge"/>
          <c:yMode val="edge"/>
          <c:x val="0.29535037891562527"/>
          <c:y val="8.1834649866745185E-2"/>
          <c:w val="0.38968892893753249"/>
          <c:h val="5.9762439489079257E-2"/>
        </c:manualLayout>
      </c:layout>
      <c:overlay val="0"/>
      <c:spPr>
        <a:noFill/>
        <a:ln>
          <a:noFill/>
        </a:ln>
        <a:effectLst/>
      </c:spPr>
      <c:txPr>
        <a:bodyPr rot="0" spcFirstLastPara="1" vertOverflow="ellipsis" vert="horz" wrap="square" anchor="ctr" anchorCtr="1"/>
        <a:lstStyle/>
        <a:p>
          <a:pPr>
            <a:defRPr sz="18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round/>
    </a:ln>
    <a:effectLst/>
  </c:spPr>
  <c:txPr>
    <a:bodyPr/>
    <a:lstStyle/>
    <a:p>
      <a:pPr>
        <a:defRPr sz="14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5"/>
    </mc:Choice>
    <mc:Fallback>
      <c:style val="5"/>
    </mc:Fallback>
  </mc:AlternateContent>
  <c:chart>
    <c:autoTitleDeleted val="1"/>
    <c:plotArea>
      <c:layout>
        <c:manualLayout>
          <c:layoutTarget val="inner"/>
          <c:xMode val="edge"/>
          <c:yMode val="edge"/>
          <c:x val="1.6887289278899723E-2"/>
          <c:y val="2.2324394283284834E-2"/>
          <c:w val="0.97443667877526097"/>
          <c:h val="0.75182482997886013"/>
        </c:manualLayout>
      </c:layout>
      <c:barChart>
        <c:barDir val="col"/>
        <c:grouping val="clustered"/>
        <c:varyColors val="0"/>
        <c:ser>
          <c:idx val="0"/>
          <c:order val="0"/>
          <c:tx>
            <c:strRef>
              <c:f>'7. SVDS'!$B$7</c:f>
              <c:strCache>
                <c:ptCount val="1"/>
                <c:pt idx="0">
                  <c:v>Casos</c:v>
                </c:pt>
              </c:strCache>
            </c:strRef>
          </c:tx>
          <c:spPr>
            <a:solidFill>
              <a:srgbClr val="00539B"/>
            </a:solidFill>
            <a:ln>
              <a:noFill/>
            </a:ln>
            <a:effectLst/>
          </c:spPr>
          <c:invertIfNegative val="0"/>
          <c:dPt>
            <c:idx val="7"/>
            <c:invertIfNegative val="0"/>
            <c:bubble3D val="0"/>
            <c:extLst>
              <c:ext xmlns:c16="http://schemas.microsoft.com/office/drawing/2014/chart" uri="{C3380CC4-5D6E-409C-BE32-E72D297353CC}">
                <c16:uniqueId val="{00000000-7A77-4AAA-A32D-F86E4A45E559}"/>
              </c:ext>
            </c:extLst>
          </c:dPt>
          <c:dPt>
            <c:idx val="8"/>
            <c:invertIfNegative val="0"/>
            <c:bubble3D val="0"/>
            <c:extLst>
              <c:ext xmlns:c16="http://schemas.microsoft.com/office/drawing/2014/chart" uri="{C3380CC4-5D6E-409C-BE32-E72D297353CC}">
                <c16:uniqueId val="{00000001-7A77-4AAA-A32D-F86E4A45E559}"/>
              </c:ext>
            </c:extLst>
          </c:dPt>
          <c:dPt>
            <c:idx val="9"/>
            <c:invertIfNegative val="0"/>
            <c:bubble3D val="0"/>
            <c:extLst>
              <c:ext xmlns:c16="http://schemas.microsoft.com/office/drawing/2014/chart" uri="{C3380CC4-5D6E-409C-BE32-E72D297353CC}">
                <c16:uniqueId val="{00000002-7A77-4AAA-A32D-F86E4A45E559}"/>
              </c:ext>
            </c:extLst>
          </c:dPt>
          <c:dLbls>
            <c:spPr>
              <a:noFill/>
              <a:ln>
                <a:noFill/>
              </a:ln>
              <a:effectLst/>
            </c:spPr>
            <c:txPr>
              <a:bodyPr rot="0" spcFirstLastPara="1" vertOverflow="ellipsis" vert="horz" wrap="square" anchor="ctr" anchorCtr="1"/>
              <a:lstStyle/>
              <a:p>
                <a:pPr>
                  <a:defRPr sz="3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'7. SVDS'!$A$8:$A$24</c:f>
              <c:strCache>
                <c:ptCount val="17"/>
                <c:pt idx="0">
                  <c:v>Dic. 2010</c:v>
                </c:pt>
                <c:pt idx="1">
                  <c:v>Dic. 2011</c:v>
                </c:pt>
                <c:pt idx="2">
                  <c:v>Dic. 2012</c:v>
                </c:pt>
                <c:pt idx="3">
                  <c:v>Dic. 2013</c:v>
                </c:pt>
                <c:pt idx="4">
                  <c:v>Dic. 2014</c:v>
                </c:pt>
                <c:pt idx="5">
                  <c:v>Dic. 2015</c:v>
                </c:pt>
                <c:pt idx="6">
                  <c:v>Dic. 2016</c:v>
                </c:pt>
                <c:pt idx="7">
                  <c:v>Dic. 2017</c:v>
                </c:pt>
                <c:pt idx="8">
                  <c:v>Dic. 2018</c:v>
                </c:pt>
                <c:pt idx="9">
                  <c:v>Dic. 2019</c:v>
                </c:pt>
                <c:pt idx="10">
                  <c:v>Dic. 2020</c:v>
                </c:pt>
                <c:pt idx="11">
                  <c:v>Dic.2021</c:v>
                </c:pt>
                <c:pt idx="12">
                  <c:v>Dic.2022</c:v>
                </c:pt>
                <c:pt idx="13">
                  <c:v>Dic.2023</c:v>
                </c:pt>
                <c:pt idx="14">
                  <c:v>Dic. 2024</c:v>
                </c:pt>
                <c:pt idx="15">
                  <c:v>Dic. 2025</c:v>
                </c:pt>
                <c:pt idx="16">
                  <c:v>Ene. 2026</c:v>
                </c:pt>
              </c:strCache>
            </c:strRef>
          </c:cat>
          <c:val>
            <c:numRef>
              <c:f>'7. SVDS'!$B$8:$B$24</c:f>
              <c:numCache>
                <c:formatCode>_(* #,##0_);_(* \(#,##0\);_(* "-"??_);_(@_)</c:formatCode>
                <c:ptCount val="17"/>
                <c:pt idx="0">
                  <c:v>10644</c:v>
                </c:pt>
                <c:pt idx="1">
                  <c:v>6268</c:v>
                </c:pt>
                <c:pt idx="2">
                  <c:v>10046</c:v>
                </c:pt>
                <c:pt idx="3">
                  <c:v>15740</c:v>
                </c:pt>
                <c:pt idx="4">
                  <c:v>32365</c:v>
                </c:pt>
                <c:pt idx="5">
                  <c:v>42590</c:v>
                </c:pt>
                <c:pt idx="6">
                  <c:v>65077</c:v>
                </c:pt>
                <c:pt idx="7">
                  <c:v>80517</c:v>
                </c:pt>
                <c:pt idx="8">
                  <c:v>82712</c:v>
                </c:pt>
                <c:pt idx="9">
                  <c:v>88025</c:v>
                </c:pt>
                <c:pt idx="10">
                  <c:v>23483</c:v>
                </c:pt>
                <c:pt idx="11">
                  <c:v>35307</c:v>
                </c:pt>
                <c:pt idx="12">
                  <c:v>62389</c:v>
                </c:pt>
                <c:pt idx="13">
                  <c:v>81636</c:v>
                </c:pt>
                <c:pt idx="14">
                  <c:v>91014</c:v>
                </c:pt>
                <c:pt idx="15">
                  <c:v>94184</c:v>
                </c:pt>
                <c:pt idx="16">
                  <c:v>4746</c:v>
                </c:pt>
              </c:numCache>
            </c:numRef>
          </c:val>
          <c:extLst>
            <c:ext xmlns:c16="http://schemas.microsoft.com/office/drawing/2014/chart" uri="{C3380CC4-5D6E-409C-BE32-E72D297353CC}">
              <c16:uniqueId val="{0000000B-A4A4-4FDB-8FB3-3BD522969F12}"/>
            </c:ext>
          </c:extLst>
        </c:ser>
        <c:dLbls>
          <c:showLegendKey val="0"/>
          <c:showVal val="0"/>
          <c:showCatName val="0"/>
          <c:showSerName val="0"/>
          <c:showPercent val="0"/>
          <c:showBubbleSize val="0"/>
        </c:dLbls>
        <c:gapWidth val="31"/>
        <c:overlap val="17"/>
        <c:axId val="408462096"/>
        <c:axId val="408462488"/>
      </c:barChart>
      <c:catAx>
        <c:axId val="40846209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2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408462488"/>
        <c:crosses val="autoZero"/>
        <c:auto val="1"/>
        <c:lblAlgn val="ctr"/>
        <c:lblOffset val="100"/>
        <c:noMultiLvlLbl val="0"/>
      </c:catAx>
      <c:valAx>
        <c:axId val="408462488"/>
        <c:scaling>
          <c:orientation val="minMax"/>
        </c:scaling>
        <c:delete val="0"/>
        <c:axPos val="l"/>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408462096"/>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s-DO"/>
    </a:p>
  </c:txPr>
  <c:printSettings>
    <c:headerFooter/>
    <c:pageMargins b="0.75000000000001177" l="0.70000000000000062" r="0.70000000000000062" t="0.75000000000001177" header="0.30000000000000032" footer="0.30000000000000032"/>
    <c:pageSetup/>
  </c:printSettings>
  <c:userShapes r:id="rId3"/>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80" b="1"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n-US">
                <a:solidFill>
                  <a:sysClr val="windowText" lastClr="000000"/>
                </a:solidFill>
              </a:rPr>
              <a:t>Traspasos Recibidos en Entidades de Reparto</a:t>
            </a:r>
          </a:p>
        </c:rich>
      </c:tx>
      <c:layout>
        <c:manualLayout>
          <c:xMode val="edge"/>
          <c:yMode val="edge"/>
          <c:x val="0.24439088017846816"/>
          <c:y val="7.1872413514760614E-3"/>
        </c:manualLayout>
      </c:layout>
      <c:overlay val="0"/>
      <c:spPr>
        <a:noFill/>
        <a:ln>
          <a:noFill/>
        </a:ln>
        <a:effectLst/>
      </c:spPr>
      <c:txPr>
        <a:bodyPr rot="0" spcFirstLastPara="1" vertOverflow="ellipsis" vert="horz" wrap="square" anchor="ctr" anchorCtr="1"/>
        <a:lstStyle/>
        <a:p>
          <a:pPr>
            <a:defRPr sz="168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view3D>
      <c:rotX val="10"/>
      <c:rotY val="0"/>
      <c:depthPercent val="100"/>
      <c:rAngAx val="1"/>
    </c:view3D>
    <c:floor>
      <c:thickness val="0"/>
      <c:spPr>
        <a:noFill/>
        <a:ln w="9525" cap="flat" cmpd="sng" algn="ctr">
          <a:solidFill>
            <a:schemeClr val="tx1">
              <a:tint val="75000"/>
              <a:shade val="95000"/>
              <a:satMod val="105000"/>
            </a:schemeClr>
          </a:solidFill>
          <a:prstDash val="solid"/>
          <a:round/>
        </a:ln>
        <a:effectLst/>
        <a:sp3d contourW="9525">
          <a:contourClr>
            <a:schemeClr val="tx1">
              <a:tint val="75000"/>
              <a:shade val="95000"/>
              <a:satMod val="105000"/>
            </a:schemeClr>
          </a:contourClr>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5956657359503373E-2"/>
          <c:y val="0.25414083381434527"/>
          <c:w val="0.94559592341312626"/>
          <c:h val="0.59946234617064265"/>
        </c:manualLayout>
      </c:layout>
      <c:bar3DChart>
        <c:barDir val="col"/>
        <c:grouping val="stacked"/>
        <c:varyColors val="0"/>
        <c:ser>
          <c:idx val="0"/>
          <c:order val="0"/>
          <c:tx>
            <c:strRef>
              <c:f>'8. SVDS'!$J$5</c:f>
              <c:strCache>
                <c:ptCount val="1"/>
                <c:pt idx="0">
                  <c:v>Ministerio de Hacienda</c:v>
                </c:pt>
              </c:strCache>
            </c:strRef>
          </c:tx>
          <c:spPr>
            <a:solidFill>
              <a:schemeClr val="accent1"/>
            </a:solidFill>
            <a:ln>
              <a:noFill/>
            </a:ln>
            <a:effectLst/>
            <a:sp3d/>
          </c:spPr>
          <c:invertIfNegative val="0"/>
          <c:dLbls>
            <c:dLbl>
              <c:idx val="0"/>
              <c:layout>
                <c:manualLayout>
                  <c:x val="2.6860466222963723E-2"/>
                  <c:y val="1.7000608139864405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55A-40B4-98ED-50AEC4565775}"/>
                </c:ext>
              </c:extLst>
            </c:dLbl>
            <c:dLbl>
              <c:idx val="1"/>
              <c:layout>
                <c:manualLayout>
                  <c:x val="2.2383721852469771E-2"/>
                  <c:y val="-1.2466968616415258E-1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555A-40B4-98ED-50AEC4565775}"/>
                </c:ext>
              </c:extLst>
            </c:dLbl>
            <c:spPr>
              <a:noFill/>
              <a:ln>
                <a:noFill/>
              </a:ln>
              <a:effectLst/>
            </c:spPr>
            <c:txPr>
              <a:bodyPr rot="0" spcFirstLastPara="1" vertOverflow="ellipsis" vert="horz" wrap="square" anchor="ctr" anchorCtr="1"/>
              <a:lstStyle/>
              <a:p>
                <a:pPr>
                  <a:defRPr sz="1600" b="1"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extLst>
                <c:ext xmlns:c15="http://schemas.microsoft.com/office/drawing/2012/chart" uri="{02D57815-91ED-43cb-92C2-25804820EDAC}">
                  <c15:fullRef>
                    <c15:sqref>'8. SVDS'!$A$6:$A$22</c15:sqref>
                  </c15:fullRef>
                </c:ext>
              </c:extLst>
              <c:f>'8. SVDS'!$A$16:$A$22</c:f>
              <c:strCache>
                <c:ptCount val="7"/>
                <c:pt idx="0">
                  <c:v>Dic. 2020</c:v>
                </c:pt>
                <c:pt idx="1">
                  <c:v>Dic. 2021</c:v>
                </c:pt>
                <c:pt idx="2">
                  <c:v>Dic. 2022</c:v>
                </c:pt>
                <c:pt idx="3">
                  <c:v>Dic. 2023</c:v>
                </c:pt>
                <c:pt idx="4">
                  <c:v>Dic. 2024</c:v>
                </c:pt>
                <c:pt idx="5">
                  <c:v>Dic. 2025</c:v>
                </c:pt>
                <c:pt idx="6">
                  <c:v>Ene. 2026</c:v>
                </c:pt>
              </c:strCache>
            </c:strRef>
          </c:cat>
          <c:val>
            <c:numRef>
              <c:extLst>
                <c:ext xmlns:c15="http://schemas.microsoft.com/office/drawing/2012/chart" uri="{02D57815-91ED-43cb-92C2-25804820EDAC}">
                  <c15:fullRef>
                    <c15:sqref>'8. SVDS'!$J$6:$J$22</c15:sqref>
                  </c15:fullRef>
                </c:ext>
              </c:extLst>
              <c:f>'8. SVDS'!$J$16:$J$22</c:f>
              <c:numCache>
                <c:formatCode>_(* #,##0_);_(* \(#,##0\);_(* "-"_);_(@_)</c:formatCode>
                <c:ptCount val="7"/>
                <c:pt idx="0">
                  <c:v>461</c:v>
                </c:pt>
                <c:pt idx="1">
                  <c:v>942</c:v>
                </c:pt>
                <c:pt idx="2">
                  <c:v>1157</c:v>
                </c:pt>
                <c:pt idx="3">
                  <c:v>856</c:v>
                </c:pt>
                <c:pt idx="4">
                  <c:v>2476</c:v>
                </c:pt>
                <c:pt idx="5">
                  <c:v>1632</c:v>
                </c:pt>
                <c:pt idx="6">
                  <c:v>75</c:v>
                </c:pt>
              </c:numCache>
            </c:numRef>
          </c:val>
          <c:extLst>
            <c:ext xmlns:c15="http://schemas.microsoft.com/office/drawing/2012/chart" uri="{02D57815-91ED-43cb-92C2-25804820EDAC}">
              <c15:categoryFilterExceptions>
                <c15:categoryFilterException>
                  <c15:sqref>'8. SVDS'!$J$13</c15:sqref>
                  <c15:dLbl>
                    <c:idx val="-1"/>
                    <c:layout>
                      <c:manualLayout>
                        <c:x val="1.4922481234979847E-3"/>
                        <c:y val="-1.360048651189152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0-7097-4185-B043-3913433C570E}"/>
                      </c:ext>
                    </c:extLst>
                  </c15:dLbl>
                </c15:categoryFilterException>
                <c15:categoryFilterException>
                  <c15:sqref>'8. SVDS'!$J$14</c15:sqref>
                  <c15:dLbl>
                    <c:idx val="-1"/>
                    <c:layout>
                      <c:manualLayout>
                        <c:x val="4.476744370493899E-3"/>
                        <c:y val="-6.8002432559457621E-3"/>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7097-4185-B043-3913433C570E}"/>
                      </c:ext>
                    </c:extLst>
                  </c15:dLbl>
                </c15:categoryFilterException>
                <c15:categoryFilterException>
                  <c15:sqref>'8. SVDS'!$J$15</c15:sqref>
                  <c15:dLbl>
                    <c:idx val="-1"/>
                    <c:layout>
                      <c:manualLayout>
                        <c:x val="0"/>
                        <c:y val="-1.190042569790508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7097-4185-B043-3913433C570E}"/>
                      </c:ext>
                    </c:extLst>
                  </c15:dLbl>
                </c15:categoryFilterException>
              </c15:categoryFilterExceptions>
            </c:ext>
            <c:ext xmlns:c16="http://schemas.microsoft.com/office/drawing/2014/chart" uri="{C3380CC4-5D6E-409C-BE32-E72D297353CC}">
              <c16:uniqueId val="{00000000-0C33-4BEC-928E-69BFFDD961D9}"/>
            </c:ext>
          </c:extLst>
        </c:ser>
        <c:ser>
          <c:idx val="1"/>
          <c:order val="1"/>
          <c:tx>
            <c:strRef>
              <c:f>'8. SVDS'!$K$5</c:f>
              <c:strCache>
                <c:ptCount val="1"/>
                <c:pt idx="0">
                  <c:v>Plan  Sustitutivo del Banco Central</c:v>
                </c:pt>
              </c:strCache>
            </c:strRef>
          </c:tx>
          <c:spPr>
            <a:solidFill>
              <a:schemeClr val="accent3"/>
            </a:solidFill>
            <a:ln>
              <a:noFill/>
            </a:ln>
            <a:effectLst/>
            <a:sp3d/>
          </c:spPr>
          <c:invertIfNegative val="0"/>
          <c:cat>
            <c:strRef>
              <c:extLst>
                <c:ext xmlns:c15="http://schemas.microsoft.com/office/drawing/2012/chart" uri="{02D57815-91ED-43cb-92C2-25804820EDAC}">
                  <c15:fullRef>
                    <c15:sqref>'8. SVDS'!$A$6:$A$22</c15:sqref>
                  </c15:fullRef>
                </c:ext>
              </c:extLst>
              <c:f>'8. SVDS'!$A$16:$A$22</c:f>
              <c:strCache>
                <c:ptCount val="7"/>
                <c:pt idx="0">
                  <c:v>Dic. 2020</c:v>
                </c:pt>
                <c:pt idx="1">
                  <c:v>Dic. 2021</c:v>
                </c:pt>
                <c:pt idx="2">
                  <c:v>Dic. 2022</c:v>
                </c:pt>
                <c:pt idx="3">
                  <c:v>Dic. 2023</c:v>
                </c:pt>
                <c:pt idx="4">
                  <c:v>Dic. 2024</c:v>
                </c:pt>
                <c:pt idx="5">
                  <c:v>Dic. 2025</c:v>
                </c:pt>
                <c:pt idx="6">
                  <c:v>Ene. 2026</c:v>
                </c:pt>
              </c:strCache>
            </c:strRef>
          </c:cat>
          <c:val>
            <c:numRef>
              <c:extLst>
                <c:ext xmlns:c15="http://schemas.microsoft.com/office/drawing/2012/chart" uri="{02D57815-91ED-43cb-92C2-25804820EDAC}">
                  <c15:fullRef>
                    <c15:sqref>'8. SVDS'!$K$6:$K$22</c15:sqref>
                  </c15:fullRef>
                </c:ext>
              </c:extLst>
              <c:f>'8. SVDS'!$K$16:$K$22</c:f>
              <c:numCache>
                <c:formatCode>_(* #,##0_);_(* \(#,##0\);_(* "-"_);_(@_)</c:formatCode>
                <c:ptCount val="7"/>
                <c:pt idx="0">
                  <c:v>0</c:v>
                </c:pt>
                <c:pt idx="1">
                  <c:v>0</c:v>
                </c:pt>
                <c:pt idx="2">
                  <c:v>0</c:v>
                </c:pt>
                <c:pt idx="3">
                  <c:v>0</c:v>
                </c:pt>
              </c:numCache>
            </c:numRef>
          </c:val>
          <c:extLst>
            <c:ext xmlns:c16="http://schemas.microsoft.com/office/drawing/2014/chart" uri="{C3380CC4-5D6E-409C-BE32-E72D297353CC}">
              <c16:uniqueId val="{00000001-0C33-4BEC-928E-69BFFDD961D9}"/>
            </c:ext>
          </c:extLst>
        </c:ser>
        <c:ser>
          <c:idx val="2"/>
          <c:order val="2"/>
          <c:tx>
            <c:strRef>
              <c:f>'8. SVDS'!$L$5</c:f>
              <c:strCache>
                <c:ptCount val="1"/>
                <c:pt idx="0">
                  <c:v>Plan  Sustitutivo del Banco de Reservas</c:v>
                </c:pt>
              </c:strCache>
            </c:strRef>
          </c:tx>
          <c:spPr>
            <a:solidFill>
              <a:schemeClr val="accent5"/>
            </a:solidFill>
            <a:ln>
              <a:noFill/>
            </a:ln>
            <a:effectLst/>
            <a:sp3d/>
          </c:spPr>
          <c:invertIfNegative val="0"/>
          <c:cat>
            <c:strRef>
              <c:extLst>
                <c:ext xmlns:c15="http://schemas.microsoft.com/office/drawing/2012/chart" uri="{02D57815-91ED-43cb-92C2-25804820EDAC}">
                  <c15:fullRef>
                    <c15:sqref>'8. SVDS'!$A$6:$A$22</c15:sqref>
                  </c15:fullRef>
                </c:ext>
              </c:extLst>
              <c:f>'8. SVDS'!$A$16:$A$22</c:f>
              <c:strCache>
                <c:ptCount val="7"/>
                <c:pt idx="0">
                  <c:v>Dic. 2020</c:v>
                </c:pt>
                <c:pt idx="1">
                  <c:v>Dic. 2021</c:v>
                </c:pt>
                <c:pt idx="2">
                  <c:v>Dic. 2022</c:v>
                </c:pt>
                <c:pt idx="3">
                  <c:v>Dic. 2023</c:v>
                </c:pt>
                <c:pt idx="4">
                  <c:v>Dic. 2024</c:v>
                </c:pt>
                <c:pt idx="5">
                  <c:v>Dic. 2025</c:v>
                </c:pt>
                <c:pt idx="6">
                  <c:v>Ene. 2026</c:v>
                </c:pt>
              </c:strCache>
            </c:strRef>
          </c:cat>
          <c:val>
            <c:numRef>
              <c:extLst>
                <c:ext xmlns:c15="http://schemas.microsoft.com/office/drawing/2012/chart" uri="{02D57815-91ED-43cb-92C2-25804820EDAC}">
                  <c15:fullRef>
                    <c15:sqref>'8. SVDS'!$L$6:$L$22</c15:sqref>
                  </c15:fullRef>
                </c:ext>
              </c:extLst>
              <c:f>'8. SVDS'!$L$16:$L$22</c:f>
              <c:numCache>
                <c:formatCode>_(* #,##0_);_(* \(#,##0\);_(* "-"_);_(@_)</c:formatCode>
                <c:ptCount val="7"/>
                <c:pt idx="0">
                  <c:v>0</c:v>
                </c:pt>
                <c:pt idx="1">
                  <c:v>0</c:v>
                </c:pt>
                <c:pt idx="2">
                  <c:v>0</c:v>
                </c:pt>
                <c:pt idx="3">
                  <c:v>1</c:v>
                </c:pt>
                <c:pt idx="4">
                  <c:v>0</c:v>
                </c:pt>
                <c:pt idx="5">
                  <c:v>0</c:v>
                </c:pt>
                <c:pt idx="6">
                  <c:v>0</c:v>
                </c:pt>
              </c:numCache>
            </c:numRef>
          </c:val>
          <c:extLst>
            <c:ext xmlns:c16="http://schemas.microsoft.com/office/drawing/2014/chart" uri="{C3380CC4-5D6E-409C-BE32-E72D297353CC}">
              <c16:uniqueId val="{00000002-0C33-4BEC-928E-69BFFDD961D9}"/>
            </c:ext>
          </c:extLst>
        </c:ser>
        <c:ser>
          <c:idx val="3"/>
          <c:order val="3"/>
          <c:tx>
            <c:strRef>
              <c:f>'8. SVDS'!$M$5</c:f>
              <c:strCache>
                <c:ptCount val="1"/>
                <c:pt idx="0">
                  <c:v>Plan Sustitutivo INABIMA</c:v>
                </c:pt>
              </c:strCache>
            </c:strRef>
          </c:tx>
          <c:spPr>
            <a:solidFill>
              <a:schemeClr val="accent1">
                <a:lumMod val="60000"/>
              </a:schemeClr>
            </a:solidFill>
            <a:ln>
              <a:noFill/>
            </a:ln>
            <a:effectLst/>
            <a:sp3d/>
          </c:spPr>
          <c:invertIfNegative val="0"/>
          <c:dLbls>
            <c:dLbl>
              <c:idx val="0"/>
              <c:layout>
                <c:manualLayout>
                  <c:x val="-1.641472935847783E-2"/>
                  <c:y val="-1.020036488391864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55A-40B4-98ED-50AEC4565775}"/>
                </c:ext>
              </c:extLst>
            </c:dLbl>
            <c:dLbl>
              <c:idx val="1"/>
              <c:layout>
                <c:manualLayout>
                  <c:x val="-1.9399225605473802E-2"/>
                  <c:y val="-7.2007615201542209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555A-40B4-98ED-50AEC4565775}"/>
                </c:ext>
              </c:extLst>
            </c:dLbl>
            <c:dLbl>
              <c:idx val="3"/>
              <c:layout>
                <c:manualLayout>
                  <c:x val="-1.6969697853132792E-2"/>
                  <c:y val="-1.924398708743619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F65-49BD-A035-3D4365D197B6}"/>
                </c:ext>
              </c:extLst>
            </c:dLbl>
            <c:spPr>
              <a:noFill/>
              <a:ln>
                <a:noFill/>
              </a:ln>
              <a:effectLst/>
            </c:spPr>
            <c:txPr>
              <a:bodyPr rot="0" spcFirstLastPara="1" vertOverflow="ellipsis" vert="horz" wrap="square" anchor="ctr" anchorCtr="1"/>
              <a:lstStyle/>
              <a:p>
                <a:pPr>
                  <a:defRPr sz="1600" b="1"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extLst>
                <c:ext xmlns:c15="http://schemas.microsoft.com/office/drawing/2012/chart" uri="{02D57815-91ED-43cb-92C2-25804820EDAC}">
                  <c15:fullRef>
                    <c15:sqref>'8. SVDS'!$A$6:$A$22</c15:sqref>
                  </c15:fullRef>
                </c:ext>
              </c:extLst>
              <c:f>'8. SVDS'!$A$16:$A$22</c:f>
              <c:strCache>
                <c:ptCount val="7"/>
                <c:pt idx="0">
                  <c:v>Dic. 2020</c:v>
                </c:pt>
                <c:pt idx="1">
                  <c:v>Dic. 2021</c:v>
                </c:pt>
                <c:pt idx="2">
                  <c:v>Dic. 2022</c:v>
                </c:pt>
                <c:pt idx="3">
                  <c:v>Dic. 2023</c:v>
                </c:pt>
                <c:pt idx="4">
                  <c:v>Dic. 2024</c:v>
                </c:pt>
                <c:pt idx="5">
                  <c:v>Dic. 2025</c:v>
                </c:pt>
                <c:pt idx="6">
                  <c:v>Ene. 2026</c:v>
                </c:pt>
              </c:strCache>
            </c:strRef>
          </c:cat>
          <c:val>
            <c:numRef>
              <c:extLst>
                <c:ext xmlns:c15="http://schemas.microsoft.com/office/drawing/2012/chart" uri="{02D57815-91ED-43cb-92C2-25804820EDAC}">
                  <c15:fullRef>
                    <c15:sqref>'8. SVDS'!$M$6:$M$22</c15:sqref>
                  </c15:fullRef>
                </c:ext>
              </c:extLst>
              <c:f>'8. SVDS'!$M$16:$M$22</c:f>
              <c:numCache>
                <c:formatCode>_(* #,##0_);_(* \(#,##0\);_(* "-"_);_(@_)</c:formatCode>
                <c:ptCount val="7"/>
                <c:pt idx="0">
                  <c:v>90</c:v>
                </c:pt>
                <c:pt idx="1">
                  <c:v>232</c:v>
                </c:pt>
                <c:pt idx="2">
                  <c:v>21329</c:v>
                </c:pt>
                <c:pt idx="3">
                  <c:v>9928</c:v>
                </c:pt>
                <c:pt idx="4">
                  <c:v>7434</c:v>
                </c:pt>
                <c:pt idx="5">
                  <c:v>5152</c:v>
                </c:pt>
                <c:pt idx="6">
                  <c:v>82</c:v>
                </c:pt>
              </c:numCache>
            </c:numRef>
          </c:val>
          <c:extLst>
            <c:ext xmlns:c15="http://schemas.microsoft.com/office/drawing/2012/chart" uri="{02D57815-91ED-43cb-92C2-25804820EDAC}">
              <c15:categoryFilterExceptions>
                <c15:categoryFilterException>
                  <c15:sqref>'8. SVDS'!$M$14</c15:sqref>
                  <c15:dLbl>
                    <c:idx val="-1"/>
                    <c:layout>
                      <c:manualLayout>
                        <c:x val="-2.984496246996024E-3"/>
                        <c:y val="-1.360048651189152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3-7097-4185-B043-3913433C570E}"/>
                      </c:ext>
                    </c:extLst>
                  </c15:dLbl>
                </c15:categoryFilterException>
              </c15:categoryFilterExceptions>
            </c:ext>
            <c:ext xmlns:c16="http://schemas.microsoft.com/office/drawing/2014/chart" uri="{C3380CC4-5D6E-409C-BE32-E72D297353CC}">
              <c16:uniqueId val="{00000010-0C33-4BEC-928E-69BFFDD961D9}"/>
            </c:ext>
          </c:extLst>
        </c:ser>
        <c:dLbls>
          <c:showLegendKey val="0"/>
          <c:showVal val="0"/>
          <c:showCatName val="0"/>
          <c:showSerName val="0"/>
          <c:showPercent val="0"/>
          <c:showBubbleSize val="0"/>
        </c:dLbls>
        <c:gapWidth val="17"/>
        <c:shape val="cylinder"/>
        <c:axId val="408463272"/>
        <c:axId val="408463664"/>
        <c:axId val="0"/>
      </c:bar3DChart>
      <c:catAx>
        <c:axId val="408463272"/>
        <c:scaling>
          <c:orientation val="minMax"/>
        </c:scaling>
        <c:delete val="0"/>
        <c:axPos val="b"/>
        <c:numFmt formatCode="General"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2700000" spcFirstLastPara="1" vertOverflow="ellipsis" wrap="square" anchor="ctr" anchorCtr="1"/>
          <a:lstStyle/>
          <a:p>
            <a:pPr>
              <a:defRPr sz="11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408463664"/>
        <c:crosses val="autoZero"/>
        <c:auto val="1"/>
        <c:lblAlgn val="ctr"/>
        <c:lblOffset val="100"/>
        <c:noMultiLvlLbl val="0"/>
      </c:catAx>
      <c:valAx>
        <c:axId val="408463664"/>
        <c:scaling>
          <c:orientation val="minMax"/>
        </c:scaling>
        <c:delete val="1"/>
        <c:axPos val="l"/>
        <c:numFmt formatCode="_(* #,##0_);_(* \(#,##0\);_(* &quot;-&quot;_);_(@_)" sourceLinked="1"/>
        <c:majorTickMark val="out"/>
        <c:minorTickMark val="none"/>
        <c:tickLblPos val="nextTo"/>
        <c:crossAx val="408463272"/>
        <c:crosses val="autoZero"/>
        <c:crossBetween val="between"/>
      </c:valAx>
      <c:spPr>
        <a:noFill/>
        <a:ln w="25400">
          <a:noFill/>
        </a:ln>
        <a:effectLst/>
      </c:spPr>
    </c:plotArea>
    <c:legend>
      <c:legendPos val="b"/>
      <c:layout>
        <c:manualLayout>
          <c:xMode val="edge"/>
          <c:yMode val="edge"/>
          <c:x val="3.6794961230336251E-2"/>
          <c:y val="7.6440356445191579E-2"/>
          <c:w val="0.96263586948539415"/>
          <c:h val="4.9917801390328476E-2"/>
        </c:manualLayout>
      </c:layout>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1400">
          <a:solidFill>
            <a:schemeClr val="bg1"/>
          </a:solidFill>
          <a:latin typeface="Arial" panose="020B0604020202020204" pitchFamily="34" charset="0"/>
          <a:cs typeface="Arial" panose="020B0604020202020204" pitchFamily="34" charset="0"/>
        </a:defRPr>
      </a:pPr>
      <a:endParaRPr lang="es-DO"/>
    </a:p>
  </c:txPr>
  <c:printSettings>
    <c:headerFooter/>
    <c:pageMargins b="0.75000000000000233" l="0.70000000000000062" r="0.70000000000000062" t="0.75000000000000233" header="0.30000000000000032" footer="0.30000000000000032"/>
    <c:pageSetup orientation="portrait"/>
  </c:printSettings>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1680" b="1"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n-US">
                <a:solidFill>
                  <a:sysClr val="windowText" lastClr="000000"/>
                </a:solidFill>
              </a:rPr>
              <a:t>Traspasos Recibidos en Entidades de CCI</a:t>
            </a:r>
          </a:p>
        </c:rich>
      </c:tx>
      <c:layout>
        <c:manualLayout>
          <c:xMode val="edge"/>
          <c:yMode val="edge"/>
          <c:x val="0.29380452957047759"/>
          <c:y val="2.2162259642611388E-2"/>
        </c:manualLayout>
      </c:layout>
      <c:overlay val="0"/>
      <c:spPr>
        <a:noFill/>
        <a:ln>
          <a:noFill/>
        </a:ln>
        <a:effectLst/>
      </c:spPr>
      <c:txPr>
        <a:bodyPr rot="0" spcFirstLastPara="1" vertOverflow="ellipsis" vert="horz" wrap="square" anchor="ctr" anchorCtr="1"/>
        <a:lstStyle/>
        <a:p>
          <a:pPr>
            <a:defRPr sz="168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view3D>
      <c:rotX val="10"/>
      <c:rotY val="0"/>
      <c:depthPercent val="100"/>
      <c:rAngAx val="1"/>
    </c:view3D>
    <c:floor>
      <c:thickness val="0"/>
      <c:spPr>
        <a:noFill/>
        <a:ln w="9525" cap="flat" cmpd="sng" algn="ctr">
          <a:solidFill>
            <a:schemeClr val="tx1">
              <a:tint val="75000"/>
              <a:shade val="95000"/>
              <a:satMod val="105000"/>
            </a:schemeClr>
          </a:solidFill>
          <a:prstDash val="solid"/>
          <a:round/>
        </a:ln>
        <a:effectLst/>
        <a:sp3d contourW="9525">
          <a:contourClr>
            <a:schemeClr val="tx1">
              <a:tint val="75000"/>
              <a:shade val="95000"/>
              <a:satMod val="105000"/>
            </a:schemeClr>
          </a:contourClr>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5.6953880713770243E-2"/>
          <c:y val="0.19632748743270262"/>
          <c:w val="0.93111030673785011"/>
          <c:h val="0.67576885718293012"/>
        </c:manualLayout>
      </c:layout>
      <c:bar3DChart>
        <c:barDir val="col"/>
        <c:grouping val="stacked"/>
        <c:varyColors val="0"/>
        <c:ser>
          <c:idx val="0"/>
          <c:order val="0"/>
          <c:tx>
            <c:strRef>
              <c:f>'8. SVDS'!$B$5</c:f>
              <c:strCache>
                <c:ptCount val="1"/>
                <c:pt idx="0">
                  <c:v>Atlántico</c:v>
                </c:pt>
              </c:strCache>
            </c:strRef>
          </c:tx>
          <c:spPr>
            <a:solidFill>
              <a:schemeClr val="accent1">
                <a:tint val="42000"/>
              </a:schemeClr>
            </a:solidFill>
            <a:ln>
              <a:noFill/>
            </a:ln>
            <a:effectLst/>
            <a:sp3d/>
          </c:spPr>
          <c:invertIfNegative val="0"/>
          <c:dLbls>
            <c:spPr>
              <a:noFill/>
              <a:ln>
                <a:noFill/>
              </a:ln>
              <a:effectLst/>
            </c:spPr>
            <c:txPr>
              <a:bodyPr rot="0" spcFirstLastPara="1" vertOverflow="ellipsis" vert="horz" wrap="square" anchor="ctr" anchorCtr="1"/>
              <a:lstStyle/>
              <a:p>
                <a:pPr>
                  <a:defRPr sz="1600" b="1"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'8. SVDS'!$A$16:$A$22</c:f>
              <c:strCache>
                <c:ptCount val="7"/>
                <c:pt idx="0">
                  <c:v>Dic. 2020</c:v>
                </c:pt>
                <c:pt idx="1">
                  <c:v>Dic. 2021</c:v>
                </c:pt>
                <c:pt idx="2">
                  <c:v>Dic. 2022</c:v>
                </c:pt>
                <c:pt idx="3">
                  <c:v>Dic. 2023</c:v>
                </c:pt>
                <c:pt idx="4">
                  <c:v>Dic. 2024</c:v>
                </c:pt>
                <c:pt idx="5">
                  <c:v>Dic. 2025</c:v>
                </c:pt>
                <c:pt idx="6">
                  <c:v>Ene. 2026</c:v>
                </c:pt>
              </c:strCache>
              <c:extLst/>
            </c:strRef>
          </c:cat>
          <c:val>
            <c:numRef>
              <c:f>'8. SVDS'!$B$16:$B$22</c:f>
              <c:numCache>
                <c:formatCode>_(* #,##0_);_(* \(#,##0\);_(* "-"_);_(@_)</c:formatCode>
                <c:ptCount val="7"/>
                <c:pt idx="0">
                  <c:v>4302</c:v>
                </c:pt>
                <c:pt idx="1">
                  <c:v>4168</c:v>
                </c:pt>
                <c:pt idx="2">
                  <c:v>4342</c:v>
                </c:pt>
                <c:pt idx="3">
                  <c:v>7908</c:v>
                </c:pt>
                <c:pt idx="4">
                  <c:v>8589</c:v>
                </c:pt>
                <c:pt idx="5">
                  <c:v>3722</c:v>
                </c:pt>
                <c:pt idx="6">
                  <c:v>170</c:v>
                </c:pt>
              </c:numCache>
              <c:extLst/>
            </c:numRef>
          </c:val>
          <c:extLst>
            <c:ext xmlns:c16="http://schemas.microsoft.com/office/drawing/2014/chart" uri="{C3380CC4-5D6E-409C-BE32-E72D297353CC}">
              <c16:uniqueId val="{00000000-0D94-41EE-8A17-5609AB9E21E8}"/>
            </c:ext>
          </c:extLst>
        </c:ser>
        <c:ser>
          <c:idx val="1"/>
          <c:order val="1"/>
          <c:tx>
            <c:strRef>
              <c:f>'8. SVDS'!$C$5</c:f>
              <c:strCache>
                <c:ptCount val="1"/>
                <c:pt idx="0">
                  <c:v>Crecer</c:v>
                </c:pt>
              </c:strCache>
            </c:strRef>
          </c:tx>
          <c:spPr>
            <a:solidFill>
              <a:schemeClr val="accent1">
                <a:tint val="54000"/>
              </a:schemeClr>
            </a:solidFill>
            <a:ln>
              <a:noFill/>
            </a:ln>
            <a:effectLst/>
            <a:sp3d/>
          </c:spPr>
          <c:invertIfNegative val="0"/>
          <c:dLbls>
            <c:spPr>
              <a:noFill/>
              <a:ln>
                <a:noFill/>
              </a:ln>
              <a:effectLst/>
            </c:spPr>
            <c:txPr>
              <a:bodyPr rot="0" spcFirstLastPara="1" vertOverflow="ellipsis" vert="horz" wrap="square" anchor="ctr" anchorCtr="1"/>
              <a:lstStyle/>
              <a:p>
                <a:pPr>
                  <a:defRPr sz="1600" b="1"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'8. SVDS'!$A$16:$A$22</c:f>
              <c:strCache>
                <c:ptCount val="7"/>
                <c:pt idx="0">
                  <c:v>Dic. 2020</c:v>
                </c:pt>
                <c:pt idx="1">
                  <c:v>Dic. 2021</c:v>
                </c:pt>
                <c:pt idx="2">
                  <c:v>Dic. 2022</c:v>
                </c:pt>
                <c:pt idx="3">
                  <c:v>Dic. 2023</c:v>
                </c:pt>
                <c:pt idx="4">
                  <c:v>Dic. 2024</c:v>
                </c:pt>
                <c:pt idx="5">
                  <c:v>Dic. 2025</c:v>
                </c:pt>
                <c:pt idx="6">
                  <c:v>Ene. 2026</c:v>
                </c:pt>
              </c:strCache>
              <c:extLst/>
            </c:strRef>
          </c:cat>
          <c:val>
            <c:numRef>
              <c:f>'8. SVDS'!$C$16:$C$22</c:f>
              <c:numCache>
                <c:formatCode>_(* #,##0_);_(* \(#,##0\);_(* "-"_);_(@_)</c:formatCode>
                <c:ptCount val="7"/>
                <c:pt idx="0">
                  <c:v>6423</c:v>
                </c:pt>
                <c:pt idx="1">
                  <c:v>9156</c:v>
                </c:pt>
                <c:pt idx="2">
                  <c:v>10949</c:v>
                </c:pt>
                <c:pt idx="3">
                  <c:v>15328</c:v>
                </c:pt>
                <c:pt idx="4">
                  <c:v>19900</c:v>
                </c:pt>
                <c:pt idx="5">
                  <c:v>21532</c:v>
                </c:pt>
                <c:pt idx="6">
                  <c:v>845</c:v>
                </c:pt>
              </c:numCache>
              <c:extLst/>
            </c:numRef>
          </c:val>
          <c:extLst>
            <c:ext xmlns:c16="http://schemas.microsoft.com/office/drawing/2014/chart" uri="{C3380CC4-5D6E-409C-BE32-E72D297353CC}">
              <c16:uniqueId val="{00000001-0D94-41EE-8A17-5609AB9E21E8}"/>
            </c:ext>
          </c:extLst>
        </c:ser>
        <c:ser>
          <c:idx val="3"/>
          <c:order val="2"/>
          <c:tx>
            <c:strRef>
              <c:f>'8. SVDS'!$D$5</c:f>
              <c:strCache>
                <c:ptCount val="1"/>
                <c:pt idx="0">
                  <c:v>JMMB-BDI</c:v>
                </c:pt>
              </c:strCache>
            </c:strRef>
          </c:tx>
          <c:spPr>
            <a:solidFill>
              <a:schemeClr val="accent1">
                <a:tint val="77000"/>
              </a:schemeClr>
            </a:solidFill>
            <a:ln>
              <a:noFill/>
            </a:ln>
            <a:effectLst/>
            <a:sp3d/>
          </c:spPr>
          <c:invertIfNegative val="0"/>
          <c:cat>
            <c:strRef>
              <c:f>'8. SVDS'!$A$16:$A$22</c:f>
              <c:strCache>
                <c:ptCount val="7"/>
                <c:pt idx="0">
                  <c:v>Dic. 2020</c:v>
                </c:pt>
                <c:pt idx="1">
                  <c:v>Dic. 2021</c:v>
                </c:pt>
                <c:pt idx="2">
                  <c:v>Dic. 2022</c:v>
                </c:pt>
                <c:pt idx="3">
                  <c:v>Dic. 2023</c:v>
                </c:pt>
                <c:pt idx="4">
                  <c:v>Dic. 2024</c:v>
                </c:pt>
                <c:pt idx="5">
                  <c:v>Dic. 2025</c:v>
                </c:pt>
                <c:pt idx="6">
                  <c:v>Ene. 2026</c:v>
                </c:pt>
              </c:strCache>
              <c:extLst/>
            </c:strRef>
          </c:cat>
          <c:val>
            <c:numRef>
              <c:f>'8. SVDS'!$D$16:$D$22</c:f>
              <c:numCache>
                <c:formatCode>_(* #,##0_);_(* \(#,##0\);_(* "-"_);_(@_)</c:formatCode>
                <c:ptCount val="7"/>
                <c:pt idx="0">
                  <c:v>777</c:v>
                </c:pt>
                <c:pt idx="1">
                  <c:v>1668</c:v>
                </c:pt>
                <c:pt idx="2">
                  <c:v>2442</c:v>
                </c:pt>
                <c:pt idx="3">
                  <c:v>3775</c:v>
                </c:pt>
                <c:pt idx="4">
                  <c:v>2496</c:v>
                </c:pt>
                <c:pt idx="5">
                  <c:v>4616</c:v>
                </c:pt>
                <c:pt idx="6">
                  <c:v>110</c:v>
                </c:pt>
              </c:numCache>
              <c:extLst/>
            </c:numRef>
          </c:val>
          <c:extLst>
            <c:ext xmlns:c16="http://schemas.microsoft.com/office/drawing/2014/chart" uri="{C3380CC4-5D6E-409C-BE32-E72D297353CC}">
              <c16:uniqueId val="{00000003-0D94-41EE-8A17-5609AB9E21E8}"/>
            </c:ext>
          </c:extLst>
        </c:ser>
        <c:ser>
          <c:idx val="7"/>
          <c:order val="5"/>
          <c:tx>
            <c:strRef>
              <c:f>'8. SVDS'!$E$5</c:f>
              <c:strCache>
                <c:ptCount val="1"/>
                <c:pt idx="0">
                  <c:v>Popular</c:v>
                </c:pt>
              </c:strCache>
            </c:strRef>
          </c:tx>
          <c:spPr>
            <a:solidFill>
              <a:schemeClr val="accent1">
                <a:shade val="76000"/>
              </a:schemeClr>
            </a:solidFill>
            <a:ln>
              <a:noFill/>
            </a:ln>
            <a:effectLst/>
            <a:sp3d/>
          </c:spPr>
          <c:invertIfNegative val="0"/>
          <c:dLbls>
            <c:spPr>
              <a:noFill/>
              <a:ln>
                <a:noFill/>
              </a:ln>
              <a:effectLst/>
            </c:spPr>
            <c:txPr>
              <a:bodyPr rot="0" spcFirstLastPara="1" vertOverflow="ellipsis" vert="horz" wrap="square" anchor="ctr" anchorCtr="1"/>
              <a:lstStyle/>
              <a:p>
                <a:pPr>
                  <a:defRPr sz="1600" b="1"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'8. SVDS'!$A$16:$A$22</c:f>
              <c:strCache>
                <c:ptCount val="7"/>
                <c:pt idx="0">
                  <c:v>Dic. 2020</c:v>
                </c:pt>
                <c:pt idx="1">
                  <c:v>Dic. 2021</c:v>
                </c:pt>
                <c:pt idx="2">
                  <c:v>Dic. 2022</c:v>
                </c:pt>
                <c:pt idx="3">
                  <c:v>Dic. 2023</c:v>
                </c:pt>
                <c:pt idx="4">
                  <c:v>Dic. 2024</c:v>
                </c:pt>
                <c:pt idx="5">
                  <c:v>Dic. 2025</c:v>
                </c:pt>
                <c:pt idx="6">
                  <c:v>Ene. 2026</c:v>
                </c:pt>
              </c:strCache>
              <c:extLst/>
            </c:strRef>
          </c:cat>
          <c:val>
            <c:numRef>
              <c:f>'8. SVDS'!$E$16:$E$22</c:f>
              <c:numCache>
                <c:formatCode>_(* #,##0_);_(* \(#,##0\);_(* "-"_);_(@_)</c:formatCode>
                <c:ptCount val="7"/>
                <c:pt idx="0">
                  <c:v>3046</c:v>
                </c:pt>
                <c:pt idx="1">
                  <c:v>5713</c:v>
                </c:pt>
                <c:pt idx="2">
                  <c:v>7812</c:v>
                </c:pt>
                <c:pt idx="3">
                  <c:v>17661</c:v>
                </c:pt>
                <c:pt idx="4">
                  <c:v>12655</c:v>
                </c:pt>
                <c:pt idx="5">
                  <c:v>14953</c:v>
                </c:pt>
                <c:pt idx="6">
                  <c:v>1099</c:v>
                </c:pt>
              </c:numCache>
              <c:extLst/>
            </c:numRef>
          </c:val>
          <c:extLst>
            <c:ext xmlns:c16="http://schemas.microsoft.com/office/drawing/2014/chart" uri="{C3380CC4-5D6E-409C-BE32-E72D297353CC}">
              <c16:uniqueId val="{00000007-0D94-41EE-8A17-5609AB9E21E8}"/>
            </c:ext>
          </c:extLst>
        </c:ser>
        <c:ser>
          <c:idx val="9"/>
          <c:order val="7"/>
          <c:tx>
            <c:strRef>
              <c:f>'8. SVDS'!$F$5</c:f>
              <c:strCache>
                <c:ptCount val="1"/>
                <c:pt idx="0">
                  <c:v>Reservas</c:v>
                </c:pt>
              </c:strCache>
            </c:strRef>
          </c:tx>
          <c:spPr>
            <a:solidFill>
              <a:schemeClr val="accent1">
                <a:shade val="53000"/>
              </a:schemeClr>
            </a:solidFill>
            <a:ln>
              <a:noFill/>
            </a:ln>
            <a:effectLst/>
            <a:sp3d/>
          </c:spPr>
          <c:invertIfNegative val="0"/>
          <c:dLbls>
            <c:spPr>
              <a:noFill/>
              <a:ln>
                <a:noFill/>
              </a:ln>
              <a:effectLst/>
            </c:spPr>
            <c:txPr>
              <a:bodyPr rot="0" spcFirstLastPara="1" vertOverflow="ellipsis" vert="horz" wrap="square" anchor="ctr" anchorCtr="1"/>
              <a:lstStyle/>
              <a:p>
                <a:pPr>
                  <a:defRPr sz="1600" b="1"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'8. SVDS'!$A$16:$A$22</c:f>
              <c:strCache>
                <c:ptCount val="7"/>
                <c:pt idx="0">
                  <c:v>Dic. 2020</c:v>
                </c:pt>
                <c:pt idx="1">
                  <c:v>Dic. 2021</c:v>
                </c:pt>
                <c:pt idx="2">
                  <c:v>Dic. 2022</c:v>
                </c:pt>
                <c:pt idx="3">
                  <c:v>Dic. 2023</c:v>
                </c:pt>
                <c:pt idx="4">
                  <c:v>Dic. 2024</c:v>
                </c:pt>
                <c:pt idx="5">
                  <c:v>Dic. 2025</c:v>
                </c:pt>
                <c:pt idx="6">
                  <c:v>Ene. 2026</c:v>
                </c:pt>
              </c:strCache>
              <c:extLst/>
            </c:strRef>
          </c:cat>
          <c:val>
            <c:numRef>
              <c:f>'8. SVDS'!$F$16:$F$22</c:f>
              <c:numCache>
                <c:formatCode>_(* #,##0_);_(* \(#,##0\);_(* "-"_);_(@_)</c:formatCode>
                <c:ptCount val="7"/>
                <c:pt idx="0">
                  <c:v>6734</c:v>
                </c:pt>
                <c:pt idx="1">
                  <c:v>8222</c:v>
                </c:pt>
                <c:pt idx="2">
                  <c:v>7363</c:v>
                </c:pt>
                <c:pt idx="3">
                  <c:v>14013</c:v>
                </c:pt>
                <c:pt idx="4">
                  <c:v>22272</c:v>
                </c:pt>
                <c:pt idx="5">
                  <c:v>25275</c:v>
                </c:pt>
                <c:pt idx="6">
                  <c:v>1643</c:v>
                </c:pt>
              </c:numCache>
              <c:extLst/>
            </c:numRef>
          </c:val>
          <c:extLst>
            <c:ext xmlns:c16="http://schemas.microsoft.com/office/drawing/2014/chart" uri="{C3380CC4-5D6E-409C-BE32-E72D297353CC}">
              <c16:uniqueId val="{00000016-0D94-41EE-8A17-5609AB9E21E8}"/>
            </c:ext>
          </c:extLst>
        </c:ser>
        <c:ser>
          <c:idx val="10"/>
          <c:order val="8"/>
          <c:tx>
            <c:strRef>
              <c:f>'8. SVDS'!$G$5</c:f>
              <c:strCache>
                <c:ptCount val="1"/>
                <c:pt idx="0">
                  <c:v>Romana</c:v>
                </c:pt>
              </c:strCache>
            </c:strRef>
          </c:tx>
          <c:spPr>
            <a:solidFill>
              <a:schemeClr val="accent1">
                <a:shade val="41000"/>
              </a:schemeClr>
            </a:solidFill>
            <a:ln>
              <a:noFill/>
            </a:ln>
            <a:effectLst/>
            <a:sp3d/>
          </c:spPr>
          <c:invertIfNegative val="0"/>
          <c:cat>
            <c:strRef>
              <c:f>'8. SVDS'!$A$16:$A$22</c:f>
              <c:strCache>
                <c:ptCount val="7"/>
                <c:pt idx="0">
                  <c:v>Dic. 2020</c:v>
                </c:pt>
                <c:pt idx="1">
                  <c:v>Dic. 2021</c:v>
                </c:pt>
                <c:pt idx="2">
                  <c:v>Dic. 2022</c:v>
                </c:pt>
                <c:pt idx="3">
                  <c:v>Dic. 2023</c:v>
                </c:pt>
                <c:pt idx="4">
                  <c:v>Dic. 2024</c:v>
                </c:pt>
                <c:pt idx="5">
                  <c:v>Dic. 2025</c:v>
                </c:pt>
                <c:pt idx="6">
                  <c:v>Ene. 2026</c:v>
                </c:pt>
              </c:strCache>
              <c:extLst/>
            </c:strRef>
          </c:cat>
          <c:val>
            <c:numRef>
              <c:f>'8. SVDS'!$G$16:$G$22</c:f>
              <c:numCache>
                <c:formatCode>_(* #,##0_);_(* \(#,##0\);_(* "-"_);_(@_)</c:formatCode>
                <c:ptCount val="7"/>
                <c:pt idx="0">
                  <c:v>97</c:v>
                </c:pt>
                <c:pt idx="1">
                  <c:v>577</c:v>
                </c:pt>
                <c:pt idx="2">
                  <c:v>320</c:v>
                </c:pt>
                <c:pt idx="3">
                  <c:v>241</c:v>
                </c:pt>
                <c:pt idx="4">
                  <c:v>283</c:v>
                </c:pt>
                <c:pt idx="5">
                  <c:v>189</c:v>
                </c:pt>
                <c:pt idx="6">
                  <c:v>3</c:v>
                </c:pt>
              </c:numCache>
              <c:extLst/>
            </c:numRef>
          </c:val>
          <c:extLst>
            <c:ext xmlns:c16="http://schemas.microsoft.com/office/drawing/2014/chart" uri="{C3380CC4-5D6E-409C-BE32-E72D297353CC}">
              <c16:uniqueId val="{00000000-9D5C-44BC-AAF6-98A6A72A00AB}"/>
            </c:ext>
          </c:extLst>
        </c:ser>
        <c:ser>
          <c:idx val="2"/>
          <c:order val="9"/>
          <c:tx>
            <c:strRef>
              <c:f>'8. SVDS'!$H$5</c:f>
              <c:strCache>
                <c:ptCount val="1"/>
                <c:pt idx="0">
                  <c:v>Siembra</c:v>
                </c:pt>
              </c:strCache>
            </c:strRef>
          </c:tx>
          <c:spPr>
            <a:solidFill>
              <a:schemeClr val="accent1">
                <a:tint val="65000"/>
              </a:schemeClr>
            </a:solidFill>
            <a:ln>
              <a:noFill/>
            </a:ln>
            <a:effectLst/>
            <a:sp3d/>
          </c:spPr>
          <c:invertIfNegative val="0"/>
          <c:dLbls>
            <c:dLbl>
              <c:idx val="6"/>
              <c:layout>
                <c:manualLayout>
                  <c:x val="0"/>
                  <c:y val="-7.4966534378280245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1532-4159-9326-289F63857D4A}"/>
                </c:ext>
              </c:extLst>
            </c:dLbl>
            <c:spPr>
              <a:noFill/>
              <a:ln>
                <a:noFill/>
              </a:ln>
              <a:effectLst/>
            </c:spPr>
            <c:txPr>
              <a:bodyPr rot="0" spcFirstLastPara="1" vertOverflow="ellipsis" vert="horz" wrap="square" anchor="t" anchorCtr="0"/>
              <a:lstStyle/>
              <a:p>
                <a:pPr>
                  <a:defRPr sz="1600" b="1"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'8. SVDS'!$A$16:$A$22</c:f>
              <c:strCache>
                <c:ptCount val="7"/>
                <c:pt idx="0">
                  <c:v>Dic. 2020</c:v>
                </c:pt>
                <c:pt idx="1">
                  <c:v>Dic. 2021</c:v>
                </c:pt>
                <c:pt idx="2">
                  <c:v>Dic. 2022</c:v>
                </c:pt>
                <c:pt idx="3">
                  <c:v>Dic. 2023</c:v>
                </c:pt>
                <c:pt idx="4">
                  <c:v>Dic. 2024</c:v>
                </c:pt>
                <c:pt idx="5">
                  <c:v>Dic. 2025</c:v>
                </c:pt>
                <c:pt idx="6">
                  <c:v>Ene. 2026</c:v>
                </c:pt>
              </c:strCache>
              <c:extLst/>
            </c:strRef>
          </c:cat>
          <c:val>
            <c:numRef>
              <c:f>'8. SVDS'!$H$16:$H$22</c:f>
              <c:numCache>
                <c:formatCode>_(* #,##0_);_(* \(#,##0\);_(* "-"_);_(@_)</c:formatCode>
                <c:ptCount val="7"/>
                <c:pt idx="0">
                  <c:v>1553</c:v>
                </c:pt>
                <c:pt idx="1">
                  <c:v>4639</c:v>
                </c:pt>
                <c:pt idx="2">
                  <c:v>6675</c:v>
                </c:pt>
                <c:pt idx="3">
                  <c:v>11925</c:v>
                </c:pt>
                <c:pt idx="4">
                  <c:v>14909</c:v>
                </c:pt>
                <c:pt idx="5">
                  <c:v>17113</c:v>
                </c:pt>
                <c:pt idx="6">
                  <c:v>719</c:v>
                </c:pt>
              </c:numCache>
              <c:extLst/>
            </c:numRef>
          </c:val>
          <c:extLst>
            <c:ext xmlns:c16="http://schemas.microsoft.com/office/drawing/2014/chart" uri="{C3380CC4-5D6E-409C-BE32-E72D297353CC}">
              <c16:uniqueId val="{00000000-C831-43D1-9AFB-143ED3612306}"/>
            </c:ext>
          </c:extLst>
        </c:ser>
        <c:dLbls>
          <c:showLegendKey val="0"/>
          <c:showVal val="0"/>
          <c:showCatName val="0"/>
          <c:showSerName val="0"/>
          <c:showPercent val="0"/>
          <c:showBubbleSize val="0"/>
        </c:dLbls>
        <c:gapWidth val="29"/>
        <c:shape val="cylinder"/>
        <c:axId val="408464448"/>
        <c:axId val="408464840"/>
        <c:axId val="0"/>
        <c:extLst>
          <c:ext xmlns:c15="http://schemas.microsoft.com/office/drawing/2012/chart" uri="{02D57815-91ED-43cb-92C2-25804820EDAC}">
            <c15:filteredBarSeries>
              <c15:ser>
                <c:idx val="4"/>
                <c:order val="3"/>
                <c:tx>
                  <c:strRef>
                    <c:extLst>
                      <c:ext uri="{02D57815-91ED-43cb-92C2-25804820EDAC}">
                        <c15:formulaRef>
                          <c15:sqref>'[9]III.5.12.Trasp'!#REF!</c15:sqref>
                        </c15:formulaRef>
                      </c:ext>
                    </c:extLst>
                    <c:strCache>
                      <c:ptCount val="1"/>
                      <c:pt idx="0">
                        <c:v>#¡REF!</c:v>
                      </c:pt>
                    </c:strCache>
                  </c:strRef>
                </c:tx>
                <c:spPr>
                  <a:solidFill>
                    <a:schemeClr val="accent1">
                      <a:tint val="89000"/>
                    </a:schemeClr>
                  </a:solidFill>
                  <a:ln>
                    <a:noFill/>
                  </a:ln>
                  <a:effectLst/>
                  <a:sp3d/>
                </c:spPr>
                <c:invertIfNegative val="0"/>
                <c:cat>
                  <c:strRef>
                    <c:extLst>
                      <c:ext uri="{02D57815-91ED-43cb-92C2-25804820EDAC}">
                        <c15:formulaRef>
                          <c15:sqref>'8. SVDS'!$A$16:$A$22</c15:sqref>
                        </c15:formulaRef>
                      </c:ext>
                    </c:extLst>
                    <c:strCache>
                      <c:ptCount val="7"/>
                      <c:pt idx="0">
                        <c:v>Dic. 2020</c:v>
                      </c:pt>
                      <c:pt idx="1">
                        <c:v>Dic. 2021</c:v>
                      </c:pt>
                      <c:pt idx="2">
                        <c:v>Dic. 2022</c:v>
                      </c:pt>
                      <c:pt idx="3">
                        <c:v>Dic. 2023</c:v>
                      </c:pt>
                      <c:pt idx="4">
                        <c:v>Dic. 2024</c:v>
                      </c:pt>
                      <c:pt idx="5">
                        <c:v>Dic. 2025</c:v>
                      </c:pt>
                      <c:pt idx="6">
                        <c:v>Ene. 2026</c:v>
                      </c:pt>
                    </c:strCache>
                  </c:strRef>
                </c:cat>
                <c:val>
                  <c:numRef>
                    <c:extLst>
                      <c:ext uri="{02D57815-91ED-43cb-92C2-25804820EDAC}">
                        <c15:formulaRef>
                          <c15:sqref>'[9]III.5.12.Trasp'!#REF!</c15:sqref>
                        </c15:formulaRef>
                      </c:ext>
                    </c:extLst>
                    <c:numCache>
                      <c:formatCode>General</c:formatCode>
                      <c:ptCount val="1"/>
                      <c:pt idx="0">
                        <c:v>1</c:v>
                      </c:pt>
                    </c:numCache>
                  </c:numRef>
                </c:val>
                <c:extLst>
                  <c:ext xmlns:c16="http://schemas.microsoft.com/office/drawing/2014/chart" uri="{C3380CC4-5D6E-409C-BE32-E72D297353CC}">
                    <c16:uniqueId val="{00000004-0D94-41EE-8A17-5609AB9E21E8}"/>
                  </c:ext>
                </c:extLst>
              </c15:ser>
            </c15:filteredBarSeries>
            <c15:filteredBarSeries>
              <c15:ser>
                <c:idx val="5"/>
                <c:order val="4"/>
                <c:tx>
                  <c:strRef>
                    <c:extLst xmlns:c15="http://schemas.microsoft.com/office/drawing/2012/chart">
                      <c:ext xmlns:c15="http://schemas.microsoft.com/office/drawing/2012/chart" uri="{02D57815-91ED-43cb-92C2-25804820EDAC}">
                        <c15:formulaRef>
                          <c15:sqref>'[9]III.5.12.Trasp'!#REF!</c15:sqref>
                        </c15:formulaRef>
                      </c:ext>
                    </c:extLst>
                    <c:strCache>
                      <c:ptCount val="1"/>
                      <c:pt idx="0">
                        <c:v>#¡REF!</c:v>
                      </c:pt>
                    </c:strCache>
                  </c:strRef>
                </c:tx>
                <c:spPr>
                  <a:solidFill>
                    <a:schemeClr val="accent1"/>
                  </a:solidFill>
                  <a:ln>
                    <a:noFill/>
                  </a:ln>
                  <a:effectLst/>
                  <a:sp3d/>
                </c:spPr>
                <c:invertIfNegative val="0"/>
                <c:cat>
                  <c:strRef>
                    <c:extLst xmlns:c15="http://schemas.microsoft.com/office/drawing/2012/chart">
                      <c:ext xmlns:c15="http://schemas.microsoft.com/office/drawing/2012/chart" uri="{02D57815-91ED-43cb-92C2-25804820EDAC}">
                        <c15:formulaRef>
                          <c15:sqref>'8. SVDS'!$A$16:$A$22</c15:sqref>
                        </c15:formulaRef>
                      </c:ext>
                    </c:extLst>
                    <c:strCache>
                      <c:ptCount val="7"/>
                      <c:pt idx="0">
                        <c:v>Dic. 2020</c:v>
                      </c:pt>
                      <c:pt idx="1">
                        <c:v>Dic. 2021</c:v>
                      </c:pt>
                      <c:pt idx="2">
                        <c:v>Dic. 2022</c:v>
                      </c:pt>
                      <c:pt idx="3">
                        <c:v>Dic. 2023</c:v>
                      </c:pt>
                      <c:pt idx="4">
                        <c:v>Dic. 2024</c:v>
                      </c:pt>
                      <c:pt idx="5">
                        <c:v>Dic. 2025</c:v>
                      </c:pt>
                      <c:pt idx="6">
                        <c:v>Ene. 2026</c:v>
                      </c:pt>
                    </c:strCache>
                  </c:strRef>
                </c:cat>
                <c:val>
                  <c:numRef>
                    <c:extLst xmlns:c15="http://schemas.microsoft.com/office/drawing/2012/chart">
                      <c:ext xmlns:c15="http://schemas.microsoft.com/office/drawing/2012/chart" uri="{02D57815-91ED-43cb-92C2-25804820EDAC}">
                        <c15:formulaRef>
                          <c15:sqref>'[9]III.5.12.Trasp'!#REF!</c15:sqref>
                        </c15:formulaRef>
                      </c:ext>
                    </c:extLst>
                    <c:numCache>
                      <c:formatCode>General</c:formatCode>
                      <c:ptCount val="1"/>
                      <c:pt idx="0">
                        <c:v>1</c:v>
                      </c:pt>
                    </c:numCache>
                  </c:numRef>
                </c:val>
                <c:extLst xmlns:c15="http://schemas.microsoft.com/office/drawing/2012/chart">
                  <c:ext xmlns:c16="http://schemas.microsoft.com/office/drawing/2014/chart" uri="{C3380CC4-5D6E-409C-BE32-E72D297353CC}">
                    <c16:uniqueId val="{00000005-0D94-41EE-8A17-5609AB9E21E8}"/>
                  </c:ext>
                </c:extLst>
              </c15:ser>
            </c15:filteredBarSeries>
            <c15:filteredBarSeries>
              <c15:ser>
                <c:idx val="8"/>
                <c:order val="6"/>
                <c:tx>
                  <c:strRef>
                    <c:extLst xmlns:c15="http://schemas.microsoft.com/office/drawing/2012/chart">
                      <c:ext xmlns:c15="http://schemas.microsoft.com/office/drawing/2012/chart" uri="{02D57815-91ED-43cb-92C2-25804820EDAC}">
                        <c15:formulaRef>
                          <c15:sqref>'[9]III.5.12.Trasp'!#REF!</c15:sqref>
                        </c15:formulaRef>
                      </c:ext>
                    </c:extLst>
                    <c:strCache>
                      <c:ptCount val="1"/>
                      <c:pt idx="0">
                        <c:v>#¡REF!</c:v>
                      </c:pt>
                    </c:strCache>
                  </c:strRef>
                </c:tx>
                <c:spPr>
                  <a:solidFill>
                    <a:schemeClr val="accent1">
                      <a:shade val="65000"/>
                    </a:schemeClr>
                  </a:solidFill>
                  <a:ln>
                    <a:noFill/>
                  </a:ln>
                  <a:effectLst/>
                  <a:sp3d/>
                </c:spPr>
                <c:invertIfNegative val="0"/>
                <c:dLbls>
                  <c:dLbl>
                    <c:idx val="0"/>
                    <c:layout>
                      <c:manualLayout>
                        <c:x val="7.1297329799930803E-3"/>
                        <c:y val="-0.19248168279351136"/>
                      </c:manualLayout>
                    </c:layout>
                    <c:tx>
                      <c:rich>
                        <a:bodyPr/>
                        <a:lstStyle/>
                        <a:p>
                          <a:r>
                            <a:rPr lang="en-US"/>
                            <a:t>36,604</a:t>
                          </a:r>
                        </a:p>
                      </c:rich>
                    </c:tx>
                    <c:showLegendKey val="0"/>
                    <c:showVal val="1"/>
                    <c:showCatName val="0"/>
                    <c:showSerName val="0"/>
                    <c:showPercent val="0"/>
                    <c:showBubbleSize val="0"/>
                    <c:extLst xmlns:c15="http://schemas.microsoft.com/office/drawing/2012/chart">
                      <c:ext xmlns:c15="http://schemas.microsoft.com/office/drawing/2012/chart" uri="{CE6537A1-D6FC-4f65-9D91-7224C49458BB}">
                        <c15:showDataLabelsRange val="0"/>
                      </c:ext>
                      <c:ext xmlns:c16="http://schemas.microsoft.com/office/drawing/2014/chart" uri="{C3380CC4-5D6E-409C-BE32-E72D297353CC}">
                        <c16:uniqueId val="{00000012-0D94-41EE-8A17-5609AB9E21E8}"/>
                      </c:ext>
                    </c:extLst>
                  </c:dLbl>
                  <c:dLbl>
                    <c:idx val="1"/>
                    <c:layout>
                      <c:manualLayout>
                        <c:x val="6.4146021534157889E-3"/>
                        <c:y val="-0.22151607001454787"/>
                      </c:manualLayout>
                    </c:layout>
                    <c:tx>
                      <c:rich>
                        <a:bodyPr/>
                        <a:lstStyle/>
                        <a:p>
                          <a:r>
                            <a:rPr lang="en-US"/>
                            <a:t>62,196</a:t>
                          </a:r>
                        </a:p>
                      </c:rich>
                    </c:tx>
                    <c:showLegendKey val="0"/>
                    <c:showVal val="1"/>
                    <c:showCatName val="0"/>
                    <c:showSerName val="0"/>
                    <c:showPercent val="0"/>
                    <c:showBubbleSize val="0"/>
                    <c:extLst xmlns:c15="http://schemas.microsoft.com/office/drawing/2012/chart">
                      <c:ext xmlns:c15="http://schemas.microsoft.com/office/drawing/2012/chart" uri="{CE6537A1-D6FC-4f65-9D91-7224C49458BB}">
                        <c15:showDataLabelsRange val="0"/>
                      </c:ext>
                      <c:ext xmlns:c16="http://schemas.microsoft.com/office/drawing/2014/chart" uri="{C3380CC4-5D6E-409C-BE32-E72D297353CC}">
                        <c16:uniqueId val="{00000013-0D94-41EE-8A17-5609AB9E21E8}"/>
                      </c:ext>
                    </c:extLst>
                  </c:dLbl>
                  <c:dLbl>
                    <c:idx val="2"/>
                    <c:layout>
                      <c:manualLayout>
                        <c:x val="6.2286276848448566E-3"/>
                        <c:y val="-0.22637390940940275"/>
                      </c:manualLayout>
                    </c:layout>
                    <c:tx>
                      <c:rich>
                        <a:bodyPr/>
                        <a:lstStyle/>
                        <a:p>
                          <a:r>
                            <a:rPr lang="en-US"/>
                            <a:t>73,923</a:t>
                          </a:r>
                        </a:p>
                      </c:rich>
                    </c:tx>
                    <c:showLegendKey val="0"/>
                    <c:showVal val="1"/>
                    <c:showCatName val="0"/>
                    <c:showSerName val="0"/>
                    <c:showPercent val="0"/>
                    <c:showBubbleSize val="0"/>
                    <c:extLst xmlns:c15="http://schemas.microsoft.com/office/drawing/2012/chart">
                      <c:ext xmlns:c15="http://schemas.microsoft.com/office/drawing/2012/chart" uri="{CE6537A1-D6FC-4f65-9D91-7224C49458BB}">
                        <c15:showDataLabelsRange val="0"/>
                      </c:ext>
                      <c:ext xmlns:c16="http://schemas.microsoft.com/office/drawing/2014/chart" uri="{C3380CC4-5D6E-409C-BE32-E72D297353CC}">
                        <c16:uniqueId val="{00000014-0D94-41EE-8A17-5609AB9E21E8}"/>
                      </c:ext>
                    </c:extLst>
                  </c:dLbl>
                  <c:dLbl>
                    <c:idx val="3"/>
                    <c:layout>
                      <c:manualLayout>
                        <c:x val="9.1881500889250123E-3"/>
                        <c:y val="-0.22814830584367804"/>
                      </c:manualLayout>
                    </c:layout>
                    <c:tx>
                      <c:rich>
                        <a:bodyPr/>
                        <a:lstStyle/>
                        <a:p>
                          <a:r>
                            <a:rPr lang="en-US"/>
                            <a:t>80,650</a:t>
                          </a:r>
                        </a:p>
                      </c:rich>
                    </c:tx>
                    <c:showLegendKey val="0"/>
                    <c:showVal val="1"/>
                    <c:showCatName val="0"/>
                    <c:showSerName val="0"/>
                    <c:showPercent val="0"/>
                    <c:showBubbleSize val="0"/>
                    <c:extLst xmlns:c15="http://schemas.microsoft.com/office/drawing/2012/chart">
                      <c:ext xmlns:c15="http://schemas.microsoft.com/office/drawing/2012/chart" uri="{CE6537A1-D6FC-4f65-9D91-7224C49458BB}">
                        <c15:showDataLabelsRange val="0"/>
                      </c:ext>
                      <c:ext xmlns:c16="http://schemas.microsoft.com/office/drawing/2014/chart" uri="{C3380CC4-5D6E-409C-BE32-E72D297353CC}">
                        <c16:uniqueId val="{00000000-8F55-4837-8AF8-CF32AABF4CC9}"/>
                      </c:ext>
                    </c:extLst>
                  </c:dLbl>
                  <c:dLbl>
                    <c:idx val="4"/>
                    <c:layout>
                      <c:manualLayout>
                        <c:x val="1.08175204701845E-2"/>
                        <c:y val="-0.22407211641276029"/>
                      </c:manualLayout>
                    </c:layout>
                    <c:tx>
                      <c:rich>
                        <a:bodyPr/>
                        <a:lstStyle/>
                        <a:p>
                          <a:r>
                            <a:rPr lang="en-US"/>
                            <a:t>5,229</a:t>
                          </a:r>
                        </a:p>
                      </c:rich>
                    </c:tx>
                    <c:showLegendKey val="0"/>
                    <c:showVal val="1"/>
                    <c:showCatName val="0"/>
                    <c:showSerName val="0"/>
                    <c:showPercent val="0"/>
                    <c:showBubbleSize val="0"/>
                    <c:extLst xmlns:c15="http://schemas.microsoft.com/office/drawing/2012/chart">
                      <c:ext xmlns:c15="http://schemas.microsoft.com/office/drawing/2012/chart" uri="{CE6537A1-D6FC-4f65-9D91-7224C49458BB}">
                        <c15:showDataLabelsRange val="0"/>
                      </c:ext>
                      <c:ext xmlns:c16="http://schemas.microsoft.com/office/drawing/2014/chart" uri="{C3380CC4-5D6E-409C-BE32-E72D297353CC}">
                        <c16:uniqueId val="{00000000-6A12-412E-A3CC-8014824279BE}"/>
                      </c:ext>
                    </c:extLst>
                  </c:dLbl>
                  <c:spPr>
                    <a:noFill/>
                    <a:ln>
                      <a:noFill/>
                    </a:ln>
                    <a:effectLst/>
                  </c:spPr>
                  <c:txPr>
                    <a:bodyPr rot="0" spcFirstLastPara="1" vertOverflow="ellipsis" vert="horz" wrap="square" anchor="ctr" anchorCtr="1"/>
                    <a:lstStyle/>
                    <a:p>
                      <a:pPr>
                        <a:defRPr sz="1400" b="1"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0"/>
                    </c:ext>
                  </c:extLst>
                </c:dLbls>
                <c:cat>
                  <c:strRef>
                    <c:extLst xmlns:c15="http://schemas.microsoft.com/office/drawing/2012/chart">
                      <c:ext xmlns:c15="http://schemas.microsoft.com/office/drawing/2012/chart" uri="{02D57815-91ED-43cb-92C2-25804820EDAC}">
                        <c15:formulaRef>
                          <c15:sqref>'8. SVDS'!$A$16:$A$22</c15:sqref>
                        </c15:formulaRef>
                      </c:ext>
                    </c:extLst>
                    <c:strCache>
                      <c:ptCount val="7"/>
                      <c:pt idx="0">
                        <c:v>Dic. 2020</c:v>
                      </c:pt>
                      <c:pt idx="1">
                        <c:v>Dic. 2021</c:v>
                      </c:pt>
                      <c:pt idx="2">
                        <c:v>Dic. 2022</c:v>
                      </c:pt>
                      <c:pt idx="3">
                        <c:v>Dic. 2023</c:v>
                      </c:pt>
                      <c:pt idx="4">
                        <c:v>Dic. 2024</c:v>
                      </c:pt>
                      <c:pt idx="5">
                        <c:v>Dic. 2025</c:v>
                      </c:pt>
                      <c:pt idx="6">
                        <c:v>Ene. 2026</c:v>
                      </c:pt>
                    </c:strCache>
                  </c:strRef>
                </c:cat>
                <c:val>
                  <c:numRef>
                    <c:extLst xmlns:c15="http://schemas.microsoft.com/office/drawing/2012/chart">
                      <c:ext xmlns:c15="http://schemas.microsoft.com/office/drawing/2012/chart" uri="{02D57815-91ED-43cb-92C2-25804820EDAC}">
                        <c15:formulaRef>
                          <c15:sqref>'[9]III.5.12.Trasp'!#REF!</c15:sqref>
                        </c15:formulaRef>
                      </c:ext>
                    </c:extLst>
                    <c:numCache>
                      <c:formatCode>General</c:formatCode>
                      <c:ptCount val="1"/>
                      <c:pt idx="0">
                        <c:v>1</c:v>
                      </c:pt>
                    </c:numCache>
                  </c:numRef>
                </c:val>
                <c:extLst xmlns:c15="http://schemas.microsoft.com/office/drawing/2012/chart">
                  <c:ext xmlns:c16="http://schemas.microsoft.com/office/drawing/2014/chart" uri="{C3380CC4-5D6E-409C-BE32-E72D297353CC}">
                    <c16:uniqueId val="{00000015-0D94-41EE-8A17-5609AB9E21E8}"/>
                  </c:ext>
                </c:extLst>
              </c15:ser>
            </c15:filteredBarSeries>
          </c:ext>
        </c:extLst>
      </c:bar3DChart>
      <c:catAx>
        <c:axId val="408464448"/>
        <c:scaling>
          <c:orientation val="minMax"/>
        </c:scaling>
        <c:delete val="0"/>
        <c:axPos val="b"/>
        <c:numFmt formatCode="General" sourceLinked="1"/>
        <c:majorTickMark val="out"/>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14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408464840"/>
        <c:crosses val="autoZero"/>
        <c:auto val="1"/>
        <c:lblAlgn val="ctr"/>
        <c:lblOffset val="100"/>
        <c:noMultiLvlLbl val="0"/>
      </c:catAx>
      <c:valAx>
        <c:axId val="408464840"/>
        <c:scaling>
          <c:orientation val="minMax"/>
        </c:scaling>
        <c:delete val="0"/>
        <c:axPos val="l"/>
        <c:numFmt formatCode="_(* #,##0_);_(* \(#,##0\);_(* &quot;-&quot;_);_(@_)" sourceLinked="1"/>
        <c:majorTickMark val="out"/>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1400" b="1"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408464448"/>
        <c:crosses val="autoZero"/>
        <c:crossBetween val="between"/>
      </c:valAx>
      <c:spPr>
        <a:noFill/>
        <a:ln w="25400">
          <a:noFill/>
        </a:ln>
        <a:effectLst/>
      </c:spPr>
    </c:plotArea>
    <c:legend>
      <c:legendPos val="b"/>
      <c:layout>
        <c:manualLayout>
          <c:xMode val="edge"/>
          <c:yMode val="edge"/>
          <c:x val="2.2193539597546936E-3"/>
          <c:y val="8.2101415676616343E-2"/>
          <c:w val="0.99487758750807054"/>
          <c:h val="4.1141442303007675E-2"/>
        </c:manualLayout>
      </c:layout>
      <c:overlay val="0"/>
      <c:spPr>
        <a:noFill/>
        <a:ln>
          <a:noFill/>
        </a:ln>
        <a:effectLst/>
      </c:spPr>
      <c:txPr>
        <a:bodyPr rot="0" spcFirstLastPara="1" vertOverflow="ellipsis" vert="horz" wrap="square" anchor="ctr" anchorCtr="1"/>
        <a:lstStyle/>
        <a:p>
          <a:pPr>
            <a:defRPr sz="1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1400" b="1">
          <a:solidFill>
            <a:schemeClr val="bg1"/>
          </a:solidFill>
          <a:latin typeface="Arial" panose="020B0604020202020204" pitchFamily="34" charset="0"/>
          <a:cs typeface="Arial" panose="020B0604020202020204" pitchFamily="34" charset="0"/>
        </a:defRPr>
      </a:pPr>
      <a:endParaRPr lang="es-DO"/>
    </a:p>
  </c:txPr>
  <c:printSettings>
    <c:headerFooter/>
    <c:pageMargins b="0.75000000000000233" l="0.70000000000000062" r="0.70000000000000062" t="0.75000000000000233" header="0.30000000000000032" footer="0.30000000000000032"/>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1200" b="1" i="0" u="none" strike="noStrike" kern="1200" baseline="0">
                <a:solidFill>
                  <a:schemeClr val="tx1"/>
                </a:solidFill>
                <a:latin typeface="Arial" panose="020B0604020202020204" pitchFamily="34" charset="0"/>
                <a:ea typeface="+mn-ea"/>
                <a:cs typeface="Arial" panose="020B0604020202020204" pitchFamily="34" charset="0"/>
              </a:defRPr>
            </a:pPr>
            <a:r>
              <a:rPr lang="en-US"/>
              <a:t>Traspasos Cedidos por las Entidades de CCI</a:t>
            </a:r>
          </a:p>
        </c:rich>
      </c:tx>
      <c:layout>
        <c:manualLayout>
          <c:xMode val="edge"/>
          <c:yMode val="edge"/>
          <c:x val="0.21087267811736707"/>
          <c:y val="3.6194824145815541E-2"/>
        </c:manualLayout>
      </c:layout>
      <c:overlay val="1"/>
      <c:spPr>
        <a:noFill/>
        <a:ln>
          <a:noFill/>
        </a:ln>
        <a:effectLst/>
      </c:spPr>
      <c:txPr>
        <a:bodyPr rot="0" spcFirstLastPara="1" vertOverflow="ellipsis" vert="horz" wrap="square" anchor="ctr" anchorCtr="1"/>
        <a:lstStyle/>
        <a:p>
          <a:pPr>
            <a:defRPr sz="12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view3D>
      <c:rotX val="10"/>
      <c:rotY val="10"/>
      <c:depthPercent val="100"/>
      <c:rAngAx val="1"/>
    </c:view3D>
    <c:floor>
      <c:thickness val="0"/>
      <c:spPr>
        <a:noFill/>
        <a:ln w="9525" cap="flat" cmpd="sng" algn="ctr">
          <a:solidFill>
            <a:schemeClr val="tx1">
              <a:tint val="75000"/>
              <a:shade val="95000"/>
              <a:satMod val="105000"/>
            </a:schemeClr>
          </a:solidFill>
          <a:prstDash val="solid"/>
          <a:round/>
        </a:ln>
        <a:effectLst/>
        <a:sp3d contourW="9525">
          <a:contourClr>
            <a:schemeClr val="tx1">
              <a:tint val="75000"/>
              <a:shade val="95000"/>
              <a:satMod val="105000"/>
            </a:schemeClr>
          </a:contourClr>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7815472047230968E-2"/>
          <c:y val="0.26894642200850122"/>
          <c:w val="0.9685881498683282"/>
          <c:h val="0.52144522876532939"/>
        </c:manualLayout>
      </c:layout>
      <c:bar3DChart>
        <c:barDir val="col"/>
        <c:grouping val="stacked"/>
        <c:varyColors val="0"/>
        <c:ser>
          <c:idx val="0"/>
          <c:order val="0"/>
          <c:tx>
            <c:strRef>
              <c:f>'9.SVDS'!$B$4</c:f>
              <c:strCache>
                <c:ptCount val="1"/>
                <c:pt idx="0">
                  <c:v>Atlántico</c:v>
                </c:pt>
              </c:strCache>
            </c:strRef>
          </c:tx>
          <c:spPr>
            <a:solidFill>
              <a:schemeClr val="accent1">
                <a:tint val="42000"/>
              </a:schemeClr>
            </a:solidFill>
            <a:ln>
              <a:noFill/>
            </a:ln>
            <a:effectLst/>
            <a:sp3d/>
          </c:spPr>
          <c:invertIfNegative val="0"/>
          <c:dLbls>
            <c:spPr>
              <a:noFill/>
              <a:ln>
                <a:noFill/>
              </a:ln>
              <a:effectLst/>
            </c:spPr>
            <c:txPr>
              <a:bodyPr rot="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'9.SVDS'!$A$15:$A$21</c:f>
              <c:strCache>
                <c:ptCount val="7"/>
                <c:pt idx="0">
                  <c:v>Dic. 2020</c:v>
                </c:pt>
                <c:pt idx="1">
                  <c:v>Dic. 2021</c:v>
                </c:pt>
                <c:pt idx="2">
                  <c:v>Dic. 2022</c:v>
                </c:pt>
                <c:pt idx="3">
                  <c:v>Dic. 2023</c:v>
                </c:pt>
                <c:pt idx="4">
                  <c:v>Dic. 2024</c:v>
                </c:pt>
                <c:pt idx="5">
                  <c:v>Dic. 2025</c:v>
                </c:pt>
                <c:pt idx="6">
                  <c:v>Ene. 2026</c:v>
                </c:pt>
              </c:strCache>
              <c:extLst/>
            </c:strRef>
          </c:cat>
          <c:val>
            <c:numRef>
              <c:f>'9.SVDS'!$B$15:$B$21</c:f>
              <c:numCache>
                <c:formatCode>_(* #,##0_);_(* \(#,##0\);_(* "-"??_);_(@_)</c:formatCode>
                <c:ptCount val="7"/>
                <c:pt idx="0">
                  <c:v>2517</c:v>
                </c:pt>
                <c:pt idx="1">
                  <c:v>2856</c:v>
                </c:pt>
                <c:pt idx="2">
                  <c:v>3210</c:v>
                </c:pt>
                <c:pt idx="3">
                  <c:v>5005</c:v>
                </c:pt>
                <c:pt idx="4">
                  <c:v>6403</c:v>
                </c:pt>
                <c:pt idx="5">
                  <c:v>3547</c:v>
                </c:pt>
                <c:pt idx="6">
                  <c:v>791</c:v>
                </c:pt>
              </c:numCache>
              <c:extLst/>
            </c:numRef>
          </c:val>
          <c:extLst>
            <c:ext xmlns:c16="http://schemas.microsoft.com/office/drawing/2014/chart" uri="{C3380CC4-5D6E-409C-BE32-E72D297353CC}">
              <c16:uniqueId val="{00000000-2CD1-4D77-9CAF-7FB58F489A15}"/>
            </c:ext>
          </c:extLst>
        </c:ser>
        <c:ser>
          <c:idx val="1"/>
          <c:order val="1"/>
          <c:tx>
            <c:strRef>
              <c:f>'9.SVDS'!$C$4</c:f>
              <c:strCache>
                <c:ptCount val="1"/>
                <c:pt idx="0">
                  <c:v>Crecer</c:v>
                </c:pt>
              </c:strCache>
            </c:strRef>
          </c:tx>
          <c:spPr>
            <a:solidFill>
              <a:schemeClr val="accent1">
                <a:tint val="54000"/>
              </a:schemeClr>
            </a:solidFill>
            <a:ln>
              <a:noFill/>
            </a:ln>
            <a:effectLst/>
            <a:sp3d/>
          </c:spPr>
          <c:invertIfNegative val="0"/>
          <c:dLbls>
            <c:spPr>
              <a:noFill/>
              <a:ln>
                <a:noFill/>
              </a:ln>
              <a:effectLst/>
            </c:spPr>
            <c:txPr>
              <a:bodyPr rot="0" spcFirstLastPara="1" vertOverflow="ellipsis" vert="horz" wrap="square" anchor="ctr" anchorCtr="1"/>
              <a:lstStyle/>
              <a:p>
                <a:pPr>
                  <a:defRPr sz="1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'9.SVDS'!$A$15:$A$21</c:f>
              <c:strCache>
                <c:ptCount val="7"/>
                <c:pt idx="0">
                  <c:v>Dic. 2020</c:v>
                </c:pt>
                <c:pt idx="1">
                  <c:v>Dic. 2021</c:v>
                </c:pt>
                <c:pt idx="2">
                  <c:v>Dic. 2022</c:v>
                </c:pt>
                <c:pt idx="3">
                  <c:v>Dic. 2023</c:v>
                </c:pt>
                <c:pt idx="4">
                  <c:v>Dic. 2024</c:v>
                </c:pt>
                <c:pt idx="5">
                  <c:v>Dic. 2025</c:v>
                </c:pt>
                <c:pt idx="6">
                  <c:v>Ene. 2026</c:v>
                </c:pt>
              </c:strCache>
              <c:extLst/>
            </c:strRef>
          </c:cat>
          <c:val>
            <c:numRef>
              <c:f>'9.SVDS'!$C$15:$C$21</c:f>
              <c:numCache>
                <c:formatCode>_(* #,##0_);_(* \(#,##0\);_(* "-"??_);_(@_)</c:formatCode>
                <c:ptCount val="7"/>
                <c:pt idx="0">
                  <c:v>5967</c:v>
                </c:pt>
                <c:pt idx="1">
                  <c:v>10077</c:v>
                </c:pt>
                <c:pt idx="2">
                  <c:v>17694</c:v>
                </c:pt>
                <c:pt idx="3">
                  <c:v>23793</c:v>
                </c:pt>
                <c:pt idx="4">
                  <c:v>24488</c:v>
                </c:pt>
                <c:pt idx="5">
                  <c:v>27493</c:v>
                </c:pt>
                <c:pt idx="6">
                  <c:v>1002</c:v>
                </c:pt>
              </c:numCache>
              <c:extLst/>
            </c:numRef>
          </c:val>
          <c:extLst>
            <c:ext xmlns:c16="http://schemas.microsoft.com/office/drawing/2014/chart" uri="{C3380CC4-5D6E-409C-BE32-E72D297353CC}">
              <c16:uniqueId val="{00000001-2CD1-4D77-9CAF-7FB58F489A15}"/>
            </c:ext>
          </c:extLst>
        </c:ser>
        <c:ser>
          <c:idx val="2"/>
          <c:order val="2"/>
          <c:tx>
            <c:strRef>
              <c:f>'9.SVDS'!$D$4</c:f>
              <c:strCache>
                <c:ptCount val="1"/>
                <c:pt idx="0">
                  <c:v>JMMB-BDI</c:v>
                </c:pt>
              </c:strCache>
            </c:strRef>
          </c:tx>
          <c:spPr>
            <a:solidFill>
              <a:schemeClr val="accent1">
                <a:tint val="65000"/>
              </a:schemeClr>
            </a:solidFill>
            <a:ln>
              <a:noFill/>
            </a:ln>
            <a:effectLst/>
            <a:sp3d/>
          </c:spPr>
          <c:invertIfNegative val="0"/>
          <c:cat>
            <c:strRef>
              <c:f>'9.SVDS'!$A$15:$A$21</c:f>
              <c:strCache>
                <c:ptCount val="7"/>
                <c:pt idx="0">
                  <c:v>Dic. 2020</c:v>
                </c:pt>
                <c:pt idx="1">
                  <c:v>Dic. 2021</c:v>
                </c:pt>
                <c:pt idx="2">
                  <c:v>Dic. 2022</c:v>
                </c:pt>
                <c:pt idx="3">
                  <c:v>Dic. 2023</c:v>
                </c:pt>
                <c:pt idx="4">
                  <c:v>Dic. 2024</c:v>
                </c:pt>
                <c:pt idx="5">
                  <c:v>Dic. 2025</c:v>
                </c:pt>
                <c:pt idx="6">
                  <c:v>Ene. 2026</c:v>
                </c:pt>
              </c:strCache>
              <c:extLst/>
            </c:strRef>
          </c:cat>
          <c:val>
            <c:numRef>
              <c:f>'9.SVDS'!$D$15:$D$21</c:f>
              <c:numCache>
                <c:formatCode>_(* #,##0_);_(* \(#,##0\);_(* "-"??_);_(@_)</c:formatCode>
                <c:ptCount val="7"/>
                <c:pt idx="0">
                  <c:v>160</c:v>
                </c:pt>
                <c:pt idx="1">
                  <c:v>412</c:v>
                </c:pt>
                <c:pt idx="2">
                  <c:v>903</c:v>
                </c:pt>
                <c:pt idx="3">
                  <c:v>2712</c:v>
                </c:pt>
                <c:pt idx="4">
                  <c:v>2721</c:v>
                </c:pt>
                <c:pt idx="5">
                  <c:v>2205</c:v>
                </c:pt>
                <c:pt idx="6">
                  <c:v>38</c:v>
                </c:pt>
              </c:numCache>
              <c:extLst/>
            </c:numRef>
          </c:val>
          <c:extLst>
            <c:ext xmlns:c16="http://schemas.microsoft.com/office/drawing/2014/chart" uri="{C3380CC4-5D6E-409C-BE32-E72D297353CC}">
              <c16:uniqueId val="{00000002-2CD1-4D77-9CAF-7FB58F489A15}"/>
            </c:ext>
          </c:extLst>
        </c:ser>
        <c:ser>
          <c:idx val="5"/>
          <c:order val="5"/>
          <c:tx>
            <c:strRef>
              <c:f>'9.SVDS'!$E$4</c:f>
              <c:strCache>
                <c:ptCount val="1"/>
                <c:pt idx="0">
                  <c:v>Popular</c:v>
                </c:pt>
              </c:strCache>
            </c:strRef>
          </c:tx>
          <c:spPr>
            <a:solidFill>
              <a:schemeClr val="accent1"/>
            </a:solidFill>
            <a:ln>
              <a:noFill/>
            </a:ln>
            <a:effectLst/>
            <a:sp3d/>
          </c:spPr>
          <c:invertIfNegative val="0"/>
          <c:dLbls>
            <c:spPr>
              <a:noFill/>
              <a:ln>
                <a:noFill/>
              </a:ln>
              <a:effectLst/>
            </c:spPr>
            <c:txPr>
              <a:bodyPr rot="0" spcFirstLastPara="1" vertOverflow="ellipsis" vert="horz" wrap="square" anchor="ctr" anchorCtr="1"/>
              <a:lstStyle/>
              <a:p>
                <a:pPr>
                  <a:defRPr sz="1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'9.SVDS'!$A$15:$A$21</c:f>
              <c:strCache>
                <c:ptCount val="7"/>
                <c:pt idx="0">
                  <c:v>Dic. 2020</c:v>
                </c:pt>
                <c:pt idx="1">
                  <c:v>Dic. 2021</c:v>
                </c:pt>
                <c:pt idx="2">
                  <c:v>Dic. 2022</c:v>
                </c:pt>
                <c:pt idx="3">
                  <c:v>Dic. 2023</c:v>
                </c:pt>
                <c:pt idx="4">
                  <c:v>Dic. 2024</c:v>
                </c:pt>
                <c:pt idx="5">
                  <c:v>Dic. 2025</c:v>
                </c:pt>
                <c:pt idx="6">
                  <c:v>Ene. 2026</c:v>
                </c:pt>
              </c:strCache>
              <c:extLst/>
            </c:strRef>
          </c:cat>
          <c:val>
            <c:numRef>
              <c:f>'9.SVDS'!$E$15:$E$21</c:f>
              <c:numCache>
                <c:formatCode>_(* #,##0_);_(* \(#,##0\);_(* "-"??_);_(@_)</c:formatCode>
                <c:ptCount val="7"/>
                <c:pt idx="0">
                  <c:v>5615</c:v>
                </c:pt>
                <c:pt idx="1">
                  <c:v>9305</c:v>
                </c:pt>
                <c:pt idx="2">
                  <c:v>18230</c:v>
                </c:pt>
                <c:pt idx="3">
                  <c:v>23171</c:v>
                </c:pt>
                <c:pt idx="4">
                  <c:v>26385</c:v>
                </c:pt>
                <c:pt idx="5">
                  <c:v>30251</c:v>
                </c:pt>
                <c:pt idx="6">
                  <c:v>1190</c:v>
                </c:pt>
              </c:numCache>
              <c:extLst/>
            </c:numRef>
          </c:val>
          <c:extLst>
            <c:ext xmlns:c16="http://schemas.microsoft.com/office/drawing/2014/chart" uri="{C3380CC4-5D6E-409C-BE32-E72D297353CC}">
              <c16:uniqueId val="{00000005-2CD1-4D77-9CAF-7FB58F489A15}"/>
            </c:ext>
          </c:extLst>
        </c:ser>
        <c:ser>
          <c:idx val="8"/>
          <c:order val="8"/>
          <c:tx>
            <c:strRef>
              <c:f>'9.SVDS'!$F$4</c:f>
              <c:strCache>
                <c:ptCount val="1"/>
                <c:pt idx="0">
                  <c:v>Reservas</c:v>
                </c:pt>
              </c:strCache>
            </c:strRef>
          </c:tx>
          <c:spPr>
            <a:solidFill>
              <a:schemeClr val="accent1">
                <a:shade val="65000"/>
              </a:schemeClr>
            </a:solidFill>
            <a:ln>
              <a:noFill/>
            </a:ln>
            <a:effectLst/>
            <a:sp3d/>
          </c:spPr>
          <c:invertIfNegative val="0"/>
          <c:dLbls>
            <c:dLbl>
              <c:idx val="0"/>
              <c:layout>
                <c:manualLayout>
                  <c:x val="-4.039889294309284E-3"/>
                  <c:y val="-1.945637062088036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8CD7-491E-890C-BF54F578EED6}"/>
                </c:ext>
              </c:extLst>
            </c:dLbl>
            <c:spPr>
              <a:noFill/>
              <a:ln>
                <a:noFill/>
              </a:ln>
              <a:effectLst/>
            </c:spPr>
            <c:txPr>
              <a:bodyPr rot="0" spcFirstLastPara="1" vertOverflow="ellipsis" vert="horz" wrap="square" anchor="ctr" anchorCtr="1"/>
              <a:lstStyle/>
              <a:p>
                <a:pPr>
                  <a:defRPr sz="1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'9.SVDS'!$A$15:$A$21</c:f>
              <c:strCache>
                <c:ptCount val="7"/>
                <c:pt idx="0">
                  <c:v>Dic. 2020</c:v>
                </c:pt>
                <c:pt idx="1">
                  <c:v>Dic. 2021</c:v>
                </c:pt>
                <c:pt idx="2">
                  <c:v>Dic. 2022</c:v>
                </c:pt>
                <c:pt idx="3">
                  <c:v>Dic. 2023</c:v>
                </c:pt>
                <c:pt idx="4">
                  <c:v>Dic. 2024</c:v>
                </c:pt>
                <c:pt idx="5">
                  <c:v>Dic. 2025</c:v>
                </c:pt>
                <c:pt idx="6">
                  <c:v>Ene. 2026</c:v>
                </c:pt>
              </c:strCache>
              <c:extLst/>
            </c:strRef>
          </c:cat>
          <c:val>
            <c:numRef>
              <c:f>'9.SVDS'!$F$15:$F$21</c:f>
              <c:numCache>
                <c:formatCode>_(* #,##0_);_(* \(#,##0\);_(* "-"??_);_(@_)</c:formatCode>
                <c:ptCount val="7"/>
                <c:pt idx="0">
                  <c:v>3890</c:v>
                </c:pt>
                <c:pt idx="1">
                  <c:v>5337</c:v>
                </c:pt>
                <c:pt idx="2">
                  <c:v>9583</c:v>
                </c:pt>
                <c:pt idx="3">
                  <c:v>9605</c:v>
                </c:pt>
                <c:pt idx="4">
                  <c:v>11866</c:v>
                </c:pt>
                <c:pt idx="5">
                  <c:v>12411</c:v>
                </c:pt>
                <c:pt idx="6">
                  <c:v>797</c:v>
                </c:pt>
              </c:numCache>
              <c:extLst/>
            </c:numRef>
          </c:val>
          <c:extLst>
            <c:ext xmlns:c16="http://schemas.microsoft.com/office/drawing/2014/chart" uri="{C3380CC4-5D6E-409C-BE32-E72D297353CC}">
              <c16:uniqueId val="{00000014-2CD1-4D77-9CAF-7FB58F489A15}"/>
            </c:ext>
          </c:extLst>
        </c:ser>
        <c:ser>
          <c:idx val="9"/>
          <c:order val="9"/>
          <c:tx>
            <c:strRef>
              <c:f>'9.SVDS'!$G$4</c:f>
              <c:strCache>
                <c:ptCount val="1"/>
                <c:pt idx="0">
                  <c:v>Romana</c:v>
                </c:pt>
              </c:strCache>
            </c:strRef>
          </c:tx>
          <c:spPr>
            <a:solidFill>
              <a:schemeClr val="accent1">
                <a:shade val="53000"/>
              </a:schemeClr>
            </a:solidFill>
            <a:ln>
              <a:noFill/>
            </a:ln>
            <a:effectLst/>
            <a:sp3d/>
          </c:spPr>
          <c:invertIfNegative val="0"/>
          <c:cat>
            <c:strRef>
              <c:f>'9.SVDS'!$A$15:$A$21</c:f>
              <c:strCache>
                <c:ptCount val="7"/>
                <c:pt idx="0">
                  <c:v>Dic. 2020</c:v>
                </c:pt>
                <c:pt idx="1">
                  <c:v>Dic. 2021</c:v>
                </c:pt>
                <c:pt idx="2">
                  <c:v>Dic. 2022</c:v>
                </c:pt>
                <c:pt idx="3">
                  <c:v>Dic. 2023</c:v>
                </c:pt>
                <c:pt idx="4">
                  <c:v>Dic. 2024</c:v>
                </c:pt>
                <c:pt idx="5">
                  <c:v>Dic. 2025</c:v>
                </c:pt>
                <c:pt idx="6">
                  <c:v>Ene. 2026</c:v>
                </c:pt>
              </c:strCache>
              <c:extLst/>
            </c:strRef>
          </c:cat>
          <c:val>
            <c:numRef>
              <c:f>'9.SVDS'!$G$15:$G$21</c:f>
              <c:numCache>
                <c:formatCode>_(* #,##0_);_(* \(#,##0\);_(* "-"??_);_(@_)</c:formatCode>
                <c:ptCount val="7"/>
                <c:pt idx="0">
                  <c:v>84</c:v>
                </c:pt>
                <c:pt idx="1">
                  <c:v>141</c:v>
                </c:pt>
                <c:pt idx="2">
                  <c:v>192</c:v>
                </c:pt>
                <c:pt idx="3">
                  <c:v>183</c:v>
                </c:pt>
                <c:pt idx="4">
                  <c:v>235</c:v>
                </c:pt>
                <c:pt idx="5">
                  <c:v>280</c:v>
                </c:pt>
                <c:pt idx="6">
                  <c:v>15</c:v>
                </c:pt>
              </c:numCache>
              <c:extLst/>
            </c:numRef>
          </c:val>
          <c:extLst>
            <c:ext xmlns:c16="http://schemas.microsoft.com/office/drawing/2014/chart" uri="{C3380CC4-5D6E-409C-BE32-E72D297353CC}">
              <c16:uniqueId val="{00000015-2CD1-4D77-9CAF-7FB58F489A15}"/>
            </c:ext>
          </c:extLst>
        </c:ser>
        <c:ser>
          <c:idx val="10"/>
          <c:order val="10"/>
          <c:tx>
            <c:strRef>
              <c:f>'9.SVDS'!$H$4</c:f>
              <c:strCache>
                <c:ptCount val="1"/>
                <c:pt idx="0">
                  <c:v>Siembra</c:v>
                </c:pt>
              </c:strCache>
            </c:strRef>
          </c:tx>
          <c:spPr>
            <a:solidFill>
              <a:schemeClr val="accent1">
                <a:shade val="41000"/>
              </a:schemeClr>
            </a:solidFill>
            <a:ln>
              <a:noFill/>
            </a:ln>
            <a:effectLst/>
            <a:sp3d/>
          </c:spPr>
          <c:invertIfNegative val="0"/>
          <c:dLbls>
            <c:dLbl>
              <c:idx val="0"/>
              <c:layout>
                <c:manualLayout>
                  <c:x val="-9.2579726839016315E-18"/>
                  <c:y val="-5.058656361428894E-2"/>
                </c:manualLayout>
              </c:layout>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8CD7-491E-890C-BF54F578EED6}"/>
                </c:ext>
              </c:extLst>
            </c:dLbl>
            <c:spPr>
              <a:noFill/>
              <a:ln>
                <a:noFill/>
              </a:ln>
              <a:effectLst/>
            </c:spPr>
            <c:txPr>
              <a:bodyPr rot="0" spcFirstLastPara="1" vertOverflow="ellipsis" vert="horz" wrap="square" anchor="ctr" anchorCtr="1"/>
              <a:lstStyle/>
              <a:p>
                <a:pPr>
                  <a:defRPr sz="1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'9.SVDS'!$A$15:$A$21</c:f>
              <c:strCache>
                <c:ptCount val="7"/>
                <c:pt idx="0">
                  <c:v>Dic. 2020</c:v>
                </c:pt>
                <c:pt idx="1">
                  <c:v>Dic. 2021</c:v>
                </c:pt>
                <c:pt idx="2">
                  <c:v>Dic. 2022</c:v>
                </c:pt>
                <c:pt idx="3">
                  <c:v>Dic. 2023</c:v>
                </c:pt>
                <c:pt idx="4">
                  <c:v>Dic. 2024</c:v>
                </c:pt>
                <c:pt idx="5">
                  <c:v>Dic. 2025</c:v>
                </c:pt>
                <c:pt idx="6">
                  <c:v>Ene. 2026</c:v>
                </c:pt>
              </c:strCache>
              <c:extLst/>
            </c:strRef>
          </c:cat>
          <c:val>
            <c:numRef>
              <c:f>'9.SVDS'!$H$15:$H$21</c:f>
              <c:numCache>
                <c:formatCode>_(* #,##0_);_(* \(#,##0\);_(* "-"??_);_(@_)</c:formatCode>
                <c:ptCount val="7"/>
                <c:pt idx="0">
                  <c:v>4984</c:v>
                </c:pt>
                <c:pt idx="1">
                  <c:v>6784</c:v>
                </c:pt>
                <c:pt idx="2">
                  <c:v>12249</c:v>
                </c:pt>
                <c:pt idx="3">
                  <c:v>16780</c:v>
                </c:pt>
                <c:pt idx="4">
                  <c:v>18542</c:v>
                </c:pt>
                <c:pt idx="5">
                  <c:v>17533</c:v>
                </c:pt>
                <c:pt idx="6">
                  <c:v>876</c:v>
                </c:pt>
              </c:numCache>
              <c:extLst/>
            </c:numRef>
          </c:val>
          <c:extLst>
            <c:ext xmlns:c16="http://schemas.microsoft.com/office/drawing/2014/chart" uri="{C3380CC4-5D6E-409C-BE32-E72D297353CC}">
              <c16:uniqueId val="{00000000-8546-4B14-8730-0EA08F65A332}"/>
            </c:ext>
          </c:extLst>
        </c:ser>
        <c:dLbls>
          <c:showLegendKey val="0"/>
          <c:showVal val="0"/>
          <c:showCatName val="0"/>
          <c:showSerName val="0"/>
          <c:showPercent val="0"/>
          <c:showBubbleSize val="0"/>
        </c:dLbls>
        <c:gapWidth val="21"/>
        <c:shape val="cylinder"/>
        <c:axId val="408465624"/>
        <c:axId val="408466016"/>
        <c:axId val="0"/>
        <c:extLst>
          <c:ext xmlns:c15="http://schemas.microsoft.com/office/drawing/2012/chart" uri="{02D57815-91ED-43cb-92C2-25804820EDAC}">
            <c15:filteredBarSeries>
              <c15:ser>
                <c:idx val="3"/>
                <c:order val="3"/>
                <c:tx>
                  <c:strRef>
                    <c:extLst>
                      <c:ext uri="{02D57815-91ED-43cb-92C2-25804820EDAC}">
                        <c15:formulaRef>
                          <c15:sqref>'[10]III.5.13.Trasp'!#REF!</c15:sqref>
                        </c15:formulaRef>
                      </c:ext>
                    </c:extLst>
                    <c:strCache>
                      <c:ptCount val="1"/>
                      <c:pt idx="0">
                        <c:v>#¡REF!</c:v>
                      </c:pt>
                    </c:strCache>
                  </c:strRef>
                </c:tx>
                <c:spPr>
                  <a:solidFill>
                    <a:schemeClr val="accent1">
                      <a:tint val="77000"/>
                    </a:schemeClr>
                  </a:solidFill>
                  <a:ln>
                    <a:noFill/>
                  </a:ln>
                  <a:effectLst/>
                  <a:sp3d/>
                </c:spPr>
                <c:invertIfNegative val="0"/>
                <c:cat>
                  <c:strRef>
                    <c:extLst>
                      <c:ext uri="{02D57815-91ED-43cb-92C2-25804820EDAC}">
                        <c15:formulaRef>
                          <c15:sqref>'9.SVDS'!$A$15:$A$21</c15:sqref>
                        </c15:formulaRef>
                      </c:ext>
                    </c:extLst>
                    <c:strCache>
                      <c:ptCount val="7"/>
                      <c:pt idx="0">
                        <c:v>Dic. 2020</c:v>
                      </c:pt>
                      <c:pt idx="1">
                        <c:v>Dic. 2021</c:v>
                      </c:pt>
                      <c:pt idx="2">
                        <c:v>Dic. 2022</c:v>
                      </c:pt>
                      <c:pt idx="3">
                        <c:v>Dic. 2023</c:v>
                      </c:pt>
                      <c:pt idx="4">
                        <c:v>Dic. 2024</c:v>
                      </c:pt>
                      <c:pt idx="5">
                        <c:v>Dic. 2025</c:v>
                      </c:pt>
                      <c:pt idx="6">
                        <c:v>Ene. 2026</c:v>
                      </c:pt>
                    </c:strCache>
                  </c:strRef>
                </c:cat>
                <c:val>
                  <c:numRef>
                    <c:extLst>
                      <c:ext uri="{02D57815-91ED-43cb-92C2-25804820EDAC}">
                        <c15:formulaRef>
                          <c15:sqref>'[10]III.5.13.Trasp'!#REF!</c15:sqref>
                        </c15:formulaRef>
                      </c:ext>
                    </c:extLst>
                    <c:numCache>
                      <c:formatCode>General</c:formatCode>
                      <c:ptCount val="1"/>
                      <c:pt idx="0">
                        <c:v>1</c:v>
                      </c:pt>
                    </c:numCache>
                  </c:numRef>
                </c:val>
                <c:extLst>
                  <c:ext xmlns:c16="http://schemas.microsoft.com/office/drawing/2014/chart" uri="{C3380CC4-5D6E-409C-BE32-E72D297353CC}">
                    <c16:uniqueId val="{00000003-2CD1-4D77-9CAF-7FB58F489A15}"/>
                  </c:ext>
                </c:extLst>
              </c15:ser>
            </c15:filteredBarSeries>
            <c15:filteredBarSeries>
              <c15:ser>
                <c:idx val="4"/>
                <c:order val="4"/>
                <c:tx>
                  <c:strRef>
                    <c:extLst xmlns:c15="http://schemas.microsoft.com/office/drawing/2012/chart">
                      <c:ext xmlns:c15="http://schemas.microsoft.com/office/drawing/2012/chart" uri="{02D57815-91ED-43cb-92C2-25804820EDAC}">
                        <c15:formulaRef>
                          <c15:sqref>'[10]III.5.13.Trasp'!#REF!</c15:sqref>
                        </c15:formulaRef>
                      </c:ext>
                    </c:extLst>
                    <c:strCache>
                      <c:ptCount val="1"/>
                      <c:pt idx="0">
                        <c:v>#¡REF!</c:v>
                      </c:pt>
                    </c:strCache>
                  </c:strRef>
                </c:tx>
                <c:spPr>
                  <a:solidFill>
                    <a:schemeClr val="accent1">
                      <a:tint val="89000"/>
                    </a:schemeClr>
                  </a:solidFill>
                  <a:ln>
                    <a:noFill/>
                  </a:ln>
                  <a:effectLst/>
                  <a:sp3d/>
                </c:spPr>
                <c:invertIfNegative val="0"/>
                <c:cat>
                  <c:strRef>
                    <c:extLst xmlns:c15="http://schemas.microsoft.com/office/drawing/2012/chart">
                      <c:ext xmlns:c15="http://schemas.microsoft.com/office/drawing/2012/chart" uri="{02D57815-91ED-43cb-92C2-25804820EDAC}">
                        <c15:formulaRef>
                          <c15:sqref>'9.SVDS'!$A$15:$A$21</c15:sqref>
                        </c15:formulaRef>
                      </c:ext>
                    </c:extLst>
                    <c:strCache>
                      <c:ptCount val="7"/>
                      <c:pt idx="0">
                        <c:v>Dic. 2020</c:v>
                      </c:pt>
                      <c:pt idx="1">
                        <c:v>Dic. 2021</c:v>
                      </c:pt>
                      <c:pt idx="2">
                        <c:v>Dic. 2022</c:v>
                      </c:pt>
                      <c:pt idx="3">
                        <c:v>Dic. 2023</c:v>
                      </c:pt>
                      <c:pt idx="4">
                        <c:v>Dic. 2024</c:v>
                      </c:pt>
                      <c:pt idx="5">
                        <c:v>Dic. 2025</c:v>
                      </c:pt>
                      <c:pt idx="6">
                        <c:v>Ene. 2026</c:v>
                      </c:pt>
                    </c:strCache>
                  </c:strRef>
                </c:cat>
                <c:val>
                  <c:numRef>
                    <c:extLst xmlns:c15="http://schemas.microsoft.com/office/drawing/2012/chart">
                      <c:ext xmlns:c15="http://schemas.microsoft.com/office/drawing/2012/chart" uri="{02D57815-91ED-43cb-92C2-25804820EDAC}">
                        <c15:formulaRef>
                          <c15:sqref>'[10]III.5.13.Trasp'!#REF!</c15:sqref>
                        </c15:formulaRef>
                      </c:ext>
                    </c:extLst>
                    <c:numCache>
                      <c:formatCode>General</c:formatCode>
                      <c:ptCount val="1"/>
                      <c:pt idx="0">
                        <c:v>1</c:v>
                      </c:pt>
                    </c:numCache>
                  </c:numRef>
                </c:val>
                <c:extLst xmlns:c15="http://schemas.microsoft.com/office/drawing/2012/chart">
                  <c:ext xmlns:c16="http://schemas.microsoft.com/office/drawing/2014/chart" uri="{C3380CC4-5D6E-409C-BE32-E72D297353CC}">
                    <c16:uniqueId val="{00000004-2CD1-4D77-9CAF-7FB58F489A15}"/>
                  </c:ext>
                </c:extLst>
              </c15:ser>
            </c15:filteredBarSeries>
            <c15:filteredBarSeries>
              <c15:ser>
                <c:idx val="6"/>
                <c:order val="6"/>
                <c:tx>
                  <c:strRef>
                    <c:extLst xmlns:c15="http://schemas.microsoft.com/office/drawing/2012/chart">
                      <c:ext xmlns:c15="http://schemas.microsoft.com/office/drawing/2012/chart" uri="{02D57815-91ED-43cb-92C2-25804820EDAC}">
                        <c15:formulaRef>
                          <c15:sqref>'[10]III.5.13.Trasp'!#REF!</c15:sqref>
                        </c15:formulaRef>
                      </c:ext>
                    </c:extLst>
                    <c:strCache>
                      <c:ptCount val="1"/>
                      <c:pt idx="0">
                        <c:v>#¡REF!</c:v>
                      </c:pt>
                    </c:strCache>
                  </c:strRef>
                </c:tx>
                <c:spPr>
                  <a:solidFill>
                    <a:schemeClr val="accent1">
                      <a:shade val="88000"/>
                    </a:schemeClr>
                  </a:solidFill>
                  <a:ln>
                    <a:noFill/>
                  </a:ln>
                  <a:effectLst/>
                  <a:sp3d/>
                </c:spPr>
                <c:invertIfNegative val="0"/>
                <c:cat>
                  <c:strRef>
                    <c:extLst xmlns:c15="http://schemas.microsoft.com/office/drawing/2012/chart">
                      <c:ext xmlns:c15="http://schemas.microsoft.com/office/drawing/2012/chart" uri="{02D57815-91ED-43cb-92C2-25804820EDAC}">
                        <c15:formulaRef>
                          <c15:sqref>'9.SVDS'!$A$15:$A$21</c15:sqref>
                        </c15:formulaRef>
                      </c:ext>
                    </c:extLst>
                    <c:strCache>
                      <c:ptCount val="7"/>
                      <c:pt idx="0">
                        <c:v>Dic. 2020</c:v>
                      </c:pt>
                      <c:pt idx="1">
                        <c:v>Dic. 2021</c:v>
                      </c:pt>
                      <c:pt idx="2">
                        <c:v>Dic. 2022</c:v>
                      </c:pt>
                      <c:pt idx="3">
                        <c:v>Dic. 2023</c:v>
                      </c:pt>
                      <c:pt idx="4">
                        <c:v>Dic. 2024</c:v>
                      </c:pt>
                      <c:pt idx="5">
                        <c:v>Dic. 2025</c:v>
                      </c:pt>
                      <c:pt idx="6">
                        <c:v>Ene. 2026</c:v>
                      </c:pt>
                    </c:strCache>
                  </c:strRef>
                </c:cat>
                <c:val>
                  <c:numRef>
                    <c:extLst xmlns:c15="http://schemas.microsoft.com/office/drawing/2012/chart">
                      <c:ext xmlns:c15="http://schemas.microsoft.com/office/drawing/2012/chart" uri="{02D57815-91ED-43cb-92C2-25804820EDAC}">
                        <c15:formulaRef>
                          <c15:sqref>'[10]III.5.13.Trasp'!#REF!</c15:sqref>
                        </c15:formulaRef>
                      </c:ext>
                    </c:extLst>
                    <c:numCache>
                      <c:formatCode>General</c:formatCode>
                      <c:ptCount val="1"/>
                      <c:pt idx="0">
                        <c:v>1</c:v>
                      </c:pt>
                    </c:numCache>
                  </c:numRef>
                </c:val>
                <c:extLst xmlns:c15="http://schemas.microsoft.com/office/drawing/2012/chart">
                  <c:ext xmlns:c16="http://schemas.microsoft.com/office/drawing/2014/chart" uri="{C3380CC4-5D6E-409C-BE32-E72D297353CC}">
                    <c16:uniqueId val="{00000006-2CD1-4D77-9CAF-7FB58F489A15}"/>
                  </c:ext>
                </c:extLst>
              </c15:ser>
            </c15:filteredBarSeries>
            <c15:filteredBarSeries>
              <c15:ser>
                <c:idx val="7"/>
                <c:order val="7"/>
                <c:tx>
                  <c:strRef>
                    <c:extLst xmlns:c15="http://schemas.microsoft.com/office/drawing/2012/chart">
                      <c:ext xmlns:c15="http://schemas.microsoft.com/office/drawing/2012/chart" uri="{02D57815-91ED-43cb-92C2-25804820EDAC}">
                        <c15:formulaRef>
                          <c15:sqref>'[10]III.5.13.Trasp'!#REF!</c15:sqref>
                        </c15:formulaRef>
                      </c:ext>
                    </c:extLst>
                    <c:strCache>
                      <c:ptCount val="1"/>
                      <c:pt idx="0">
                        <c:v>#¡REF!</c:v>
                      </c:pt>
                    </c:strCache>
                  </c:strRef>
                </c:tx>
                <c:spPr>
                  <a:solidFill>
                    <a:schemeClr val="accent1">
                      <a:shade val="76000"/>
                    </a:schemeClr>
                  </a:solidFill>
                  <a:ln>
                    <a:noFill/>
                  </a:ln>
                  <a:effectLst/>
                  <a:sp3d/>
                </c:spPr>
                <c:invertIfNegative val="0"/>
                <c:cat>
                  <c:strRef>
                    <c:extLst xmlns:c15="http://schemas.microsoft.com/office/drawing/2012/chart">
                      <c:ext xmlns:c15="http://schemas.microsoft.com/office/drawing/2012/chart" uri="{02D57815-91ED-43cb-92C2-25804820EDAC}">
                        <c15:formulaRef>
                          <c15:sqref>'9.SVDS'!$A$15:$A$21</c15:sqref>
                        </c15:formulaRef>
                      </c:ext>
                    </c:extLst>
                    <c:strCache>
                      <c:ptCount val="7"/>
                      <c:pt idx="0">
                        <c:v>Dic. 2020</c:v>
                      </c:pt>
                      <c:pt idx="1">
                        <c:v>Dic. 2021</c:v>
                      </c:pt>
                      <c:pt idx="2">
                        <c:v>Dic. 2022</c:v>
                      </c:pt>
                      <c:pt idx="3">
                        <c:v>Dic. 2023</c:v>
                      </c:pt>
                      <c:pt idx="4">
                        <c:v>Dic. 2024</c:v>
                      </c:pt>
                      <c:pt idx="5">
                        <c:v>Dic. 2025</c:v>
                      </c:pt>
                      <c:pt idx="6">
                        <c:v>Ene. 2026</c:v>
                      </c:pt>
                    </c:strCache>
                  </c:strRef>
                </c:cat>
                <c:val>
                  <c:numRef>
                    <c:extLst xmlns:c15="http://schemas.microsoft.com/office/drawing/2012/chart">
                      <c:ext xmlns:c15="http://schemas.microsoft.com/office/drawing/2012/chart" uri="{02D57815-91ED-43cb-92C2-25804820EDAC}">
                        <c15:formulaRef>
                          <c15:sqref>'[10]III.5.13.Trasp'!#REF!</c15:sqref>
                        </c15:formulaRef>
                      </c:ext>
                    </c:extLst>
                    <c:numCache>
                      <c:formatCode>General</c:formatCode>
                      <c:ptCount val="1"/>
                      <c:pt idx="0">
                        <c:v>1</c:v>
                      </c:pt>
                    </c:numCache>
                  </c:numRef>
                </c:val>
                <c:extLst xmlns:c15="http://schemas.microsoft.com/office/drawing/2012/chart">
                  <c:ext xmlns:c16="http://schemas.microsoft.com/office/drawing/2014/chart" uri="{C3380CC4-5D6E-409C-BE32-E72D297353CC}">
                    <c16:uniqueId val="{00000007-2CD1-4D77-9CAF-7FB58F489A15}"/>
                  </c:ext>
                </c:extLst>
              </c15:ser>
            </c15:filteredBarSeries>
          </c:ext>
        </c:extLst>
      </c:bar3DChart>
      <c:catAx>
        <c:axId val="408465624"/>
        <c:scaling>
          <c:orientation val="minMax"/>
        </c:scaling>
        <c:delete val="0"/>
        <c:axPos val="b"/>
        <c:numFmt formatCode="General"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2700000" spcFirstLastPara="1" vertOverflow="ellipsis" wrap="square" anchor="ctr" anchorCtr="1"/>
          <a:lstStyle/>
          <a:p>
            <a:pPr>
              <a:defRPr sz="11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08466016"/>
        <c:crosses val="autoZero"/>
        <c:auto val="1"/>
        <c:lblAlgn val="ctr"/>
        <c:lblOffset val="100"/>
        <c:noMultiLvlLbl val="0"/>
      </c:catAx>
      <c:valAx>
        <c:axId val="408466016"/>
        <c:scaling>
          <c:orientation val="minMax"/>
        </c:scaling>
        <c:delete val="1"/>
        <c:axPos val="l"/>
        <c:numFmt formatCode="_(* #,##0_);_(* \(#,##0\);_(* &quot;-&quot;??_);_(@_)" sourceLinked="1"/>
        <c:majorTickMark val="out"/>
        <c:minorTickMark val="none"/>
        <c:tickLblPos val="nextTo"/>
        <c:crossAx val="408465624"/>
        <c:crosses val="autoZero"/>
        <c:crossBetween val="between"/>
      </c:valAx>
      <c:spPr>
        <a:noFill/>
        <a:ln w="25400">
          <a:noFill/>
        </a:ln>
        <a:effectLst/>
      </c:spPr>
    </c:plotArea>
    <c:legend>
      <c:legendPos val="b"/>
      <c:layout>
        <c:manualLayout>
          <c:xMode val="edge"/>
          <c:yMode val="edge"/>
          <c:x val="2.7369772816666485E-2"/>
          <c:y val="7.1135708185080637E-2"/>
          <c:w val="0.92425032617334524"/>
          <c:h val="5.1391628398641129E-2"/>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1000">
          <a:latin typeface="Arial" panose="020B0604020202020204" pitchFamily="34" charset="0"/>
          <a:cs typeface="Arial" panose="020B0604020202020204" pitchFamily="34" charset="0"/>
        </a:defRPr>
      </a:pPr>
      <a:endParaRPr lang="es-DO"/>
    </a:p>
  </c:txPr>
  <c:printSettings>
    <c:headerFooter/>
    <c:pageMargins b="0.75000000000000233" l="0.70000000000000062" r="0.70000000000000062" t="0.75000000000000233" header="0.30000000000000032" footer="0.30000000000000032"/>
    <c:pageSetup/>
  </c:printSettings>
  <c:userShapes r:id="rId3"/>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1200" b="1" i="0" u="none" strike="noStrike" kern="1200" baseline="0">
                <a:solidFill>
                  <a:schemeClr val="tx1"/>
                </a:solidFill>
                <a:latin typeface="Arial" panose="020B0604020202020204" pitchFamily="34" charset="0"/>
                <a:ea typeface="+mn-ea"/>
                <a:cs typeface="Arial" panose="020B0604020202020204" pitchFamily="34" charset="0"/>
              </a:defRPr>
            </a:pPr>
            <a:r>
              <a:rPr lang="en-US"/>
              <a:t>Traspasos Cedidos por las Entidades de Reparto</a:t>
            </a:r>
          </a:p>
        </c:rich>
      </c:tx>
      <c:layout>
        <c:manualLayout>
          <c:xMode val="edge"/>
          <c:yMode val="edge"/>
          <c:x val="0.26521161744435817"/>
          <c:y val="4.4136653849843749E-2"/>
        </c:manualLayout>
      </c:layout>
      <c:overlay val="0"/>
      <c:spPr>
        <a:noFill/>
        <a:ln>
          <a:noFill/>
        </a:ln>
        <a:effectLst/>
      </c:spPr>
      <c:txPr>
        <a:bodyPr rot="0" spcFirstLastPara="1" vertOverflow="ellipsis" vert="horz" wrap="square" anchor="ctr" anchorCtr="1"/>
        <a:lstStyle/>
        <a:p>
          <a:pPr>
            <a:defRPr sz="12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view3D>
      <c:rotX val="10"/>
      <c:rotY val="10"/>
      <c:depthPercent val="100"/>
      <c:rAngAx val="1"/>
    </c:view3D>
    <c:floor>
      <c:thickness val="0"/>
      <c:spPr>
        <a:noFill/>
        <a:ln w="9525" cap="flat" cmpd="sng" algn="ctr">
          <a:solidFill>
            <a:schemeClr val="tx1">
              <a:tint val="75000"/>
              <a:shade val="95000"/>
              <a:satMod val="105000"/>
            </a:schemeClr>
          </a:solidFill>
          <a:prstDash val="solid"/>
          <a:round/>
        </a:ln>
        <a:effectLst/>
        <a:sp3d contourW="9525">
          <a:contourClr>
            <a:schemeClr val="tx1">
              <a:tint val="75000"/>
              <a:shade val="95000"/>
              <a:satMod val="105000"/>
            </a:schemeClr>
          </a:contourClr>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8127145812151496E-2"/>
          <c:y val="0.29208407039243039"/>
          <c:w val="0.97062303575689413"/>
          <c:h val="0.4954505228901217"/>
        </c:manualLayout>
      </c:layout>
      <c:bar3DChart>
        <c:barDir val="col"/>
        <c:grouping val="stacked"/>
        <c:varyColors val="0"/>
        <c:ser>
          <c:idx val="0"/>
          <c:order val="0"/>
          <c:tx>
            <c:strRef>
              <c:f>'9.SVDS'!$J$4</c:f>
              <c:strCache>
                <c:ptCount val="1"/>
                <c:pt idx="0">
                  <c:v>FPBC</c:v>
                </c:pt>
              </c:strCache>
            </c:strRef>
          </c:tx>
          <c:spPr>
            <a:solidFill>
              <a:schemeClr val="accent1">
                <a:tint val="58000"/>
              </a:schemeClr>
            </a:solidFill>
            <a:ln>
              <a:noFill/>
            </a:ln>
            <a:effectLst/>
            <a:sp3d/>
          </c:spPr>
          <c:invertIfNegative val="0"/>
          <c:dLbls>
            <c:spPr>
              <a:noFill/>
              <a:ln>
                <a:noFill/>
              </a:ln>
              <a:effectLst/>
            </c:spPr>
            <c:txPr>
              <a:bodyPr rot="0" spcFirstLastPara="1" vertOverflow="ellipsis" vert="horz" wrap="square" anchor="ctr" anchorCtr="1"/>
              <a:lstStyle/>
              <a:p>
                <a:pPr>
                  <a:defRPr sz="10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extLst>
                <c:ext xmlns:c15="http://schemas.microsoft.com/office/drawing/2012/chart" uri="{02D57815-91ED-43cb-92C2-25804820EDAC}">
                  <c15:fullRef>
                    <c15:sqref>'9.SVDS'!$A$5:$A$21</c15:sqref>
                  </c15:fullRef>
                </c:ext>
              </c:extLst>
              <c:f>'9.SVDS'!$A$15:$A$21</c:f>
              <c:strCache>
                <c:ptCount val="7"/>
                <c:pt idx="0">
                  <c:v>Dic. 2020</c:v>
                </c:pt>
                <c:pt idx="1">
                  <c:v>Dic. 2021</c:v>
                </c:pt>
                <c:pt idx="2">
                  <c:v>Dic. 2022</c:v>
                </c:pt>
                <c:pt idx="3">
                  <c:v>Dic. 2023</c:v>
                </c:pt>
                <c:pt idx="4">
                  <c:v>Dic. 2024</c:v>
                </c:pt>
                <c:pt idx="5">
                  <c:v>Dic. 2025</c:v>
                </c:pt>
                <c:pt idx="6">
                  <c:v>Ene. 2026</c:v>
                </c:pt>
              </c:strCache>
            </c:strRef>
          </c:cat>
          <c:val>
            <c:numRef>
              <c:extLst>
                <c:ext xmlns:c15="http://schemas.microsoft.com/office/drawing/2012/chart" uri="{02D57815-91ED-43cb-92C2-25804820EDAC}">
                  <c15:fullRef>
                    <c15:sqref>'9.SVDS'!$J$5:$J$21</c15:sqref>
                  </c15:fullRef>
                </c:ext>
              </c:extLst>
              <c:f>'9.SVDS'!$J$15:$J$21</c:f>
              <c:numCache>
                <c:formatCode>0</c:formatCode>
                <c:ptCount val="7"/>
                <c:pt idx="0">
                  <c:v>15</c:v>
                </c:pt>
                <c:pt idx="1">
                  <c:v>4</c:v>
                </c:pt>
                <c:pt idx="2">
                  <c:v>5</c:v>
                </c:pt>
                <c:pt idx="3">
                  <c:v>10</c:v>
                </c:pt>
                <c:pt idx="4">
                  <c:v>1</c:v>
                </c:pt>
                <c:pt idx="5" formatCode="_(* #,##0_);_(* \(#,##0\);_(* &quot;-&quot;??_);_(@_)">
                  <c:v>0</c:v>
                </c:pt>
              </c:numCache>
            </c:numRef>
          </c:val>
          <c:extLst>
            <c:ext xmlns:c16="http://schemas.microsoft.com/office/drawing/2014/chart" uri="{C3380CC4-5D6E-409C-BE32-E72D297353CC}">
              <c16:uniqueId val="{00000000-FAF8-4141-8419-6C576D7420E7}"/>
            </c:ext>
          </c:extLst>
        </c:ser>
        <c:ser>
          <c:idx val="1"/>
          <c:order val="1"/>
          <c:tx>
            <c:strRef>
              <c:f>'9.SVDS'!$K$4</c:f>
              <c:strCache>
                <c:ptCount val="1"/>
                <c:pt idx="0">
                  <c:v>Bco Reservas</c:v>
                </c:pt>
              </c:strCache>
            </c:strRef>
          </c:tx>
          <c:spPr>
            <a:solidFill>
              <a:schemeClr val="accent1">
                <a:tint val="86000"/>
              </a:schemeClr>
            </a:solidFill>
            <a:ln>
              <a:noFill/>
            </a:ln>
            <a:effectLst/>
            <a:sp3d/>
          </c:spPr>
          <c:invertIfNegative val="0"/>
          <c:dLbls>
            <c:spPr>
              <a:noFill/>
              <a:ln>
                <a:noFill/>
              </a:ln>
              <a:effectLst/>
            </c:spPr>
            <c:txPr>
              <a:bodyPr rot="0" spcFirstLastPara="1" vertOverflow="ellipsis" vert="horz" wrap="square" anchor="ctr" anchorCtr="1"/>
              <a:lstStyle/>
              <a:p>
                <a:pPr>
                  <a:defRPr sz="10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extLst>
                <c:ext xmlns:c15="http://schemas.microsoft.com/office/drawing/2012/chart" uri="{02D57815-91ED-43cb-92C2-25804820EDAC}">
                  <c15:fullRef>
                    <c15:sqref>'9.SVDS'!$A$5:$A$21</c15:sqref>
                  </c15:fullRef>
                </c:ext>
              </c:extLst>
              <c:f>'9.SVDS'!$A$15:$A$21</c:f>
              <c:strCache>
                <c:ptCount val="7"/>
                <c:pt idx="0">
                  <c:v>Dic. 2020</c:v>
                </c:pt>
                <c:pt idx="1">
                  <c:v>Dic. 2021</c:v>
                </c:pt>
                <c:pt idx="2">
                  <c:v>Dic. 2022</c:v>
                </c:pt>
                <c:pt idx="3">
                  <c:v>Dic. 2023</c:v>
                </c:pt>
                <c:pt idx="4">
                  <c:v>Dic. 2024</c:v>
                </c:pt>
                <c:pt idx="5">
                  <c:v>Dic. 2025</c:v>
                </c:pt>
                <c:pt idx="6">
                  <c:v>Ene. 2026</c:v>
                </c:pt>
              </c:strCache>
            </c:strRef>
          </c:cat>
          <c:val>
            <c:numRef>
              <c:extLst>
                <c:ext xmlns:c15="http://schemas.microsoft.com/office/drawing/2012/chart" uri="{02D57815-91ED-43cb-92C2-25804820EDAC}">
                  <c15:fullRef>
                    <c15:sqref>'9.SVDS'!$K$5:$K$21</c15:sqref>
                  </c15:fullRef>
                </c:ext>
              </c:extLst>
              <c:f>'9.SVDS'!$K$15:$K$21</c:f>
              <c:numCache>
                <c:formatCode>0</c:formatCode>
                <c:ptCount val="7"/>
                <c:pt idx="0">
                  <c:v>5</c:v>
                </c:pt>
                <c:pt idx="1">
                  <c:v>23</c:v>
                </c:pt>
                <c:pt idx="2">
                  <c:v>15</c:v>
                </c:pt>
                <c:pt idx="3">
                  <c:v>8</c:v>
                </c:pt>
                <c:pt idx="4">
                  <c:v>8</c:v>
                </c:pt>
                <c:pt idx="5">
                  <c:v>12</c:v>
                </c:pt>
              </c:numCache>
            </c:numRef>
          </c:val>
          <c:extLst>
            <c:ext xmlns:c15="http://schemas.microsoft.com/office/drawing/2012/chart" uri="{02D57815-91ED-43cb-92C2-25804820EDAC}">
              <c15:categoryFilterExceptions>
                <c15:categoryFilterException>
                  <c15:sqref>'9.SVDS'!$K$11</c15:sqref>
                  <c15:dLbl>
                    <c:idx val="-1"/>
                    <c:layout>
                      <c:manualLayout>
                        <c:x val="1.1994240066401408E-2"/>
                        <c:y val="-2.7690519129642786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0-49E6-4EC3-9A25-BB2B4E8D2B1B}"/>
                      </c:ext>
                    </c:extLst>
                  </c15:dLbl>
                </c15:categoryFilterException>
                <c15:categoryFilterException>
                  <c15:sqref>'9.SVDS'!$K$13</c15:sqref>
                  <c15:dLbl>
                    <c:idx val="-1"/>
                    <c:layout>
                      <c:manualLayout>
                        <c:x val="1.7134628666287727E-3"/>
                        <c:y val="7.384138434571373E-3"/>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49E6-4EC3-9A25-BB2B4E8D2B1B}"/>
                      </c:ext>
                    </c:extLst>
                  </c15:dLbl>
                </c15:categoryFilterException>
              </c15:categoryFilterExceptions>
            </c:ext>
            <c:ext xmlns:c16="http://schemas.microsoft.com/office/drawing/2014/chart" uri="{C3380CC4-5D6E-409C-BE32-E72D297353CC}">
              <c16:uniqueId val="{0000000D-FAF8-4141-8419-6C576D7420E7}"/>
            </c:ext>
          </c:extLst>
        </c:ser>
        <c:ser>
          <c:idx val="2"/>
          <c:order val="2"/>
          <c:tx>
            <c:strRef>
              <c:f>'9.SVDS'!$L$4</c:f>
              <c:strCache>
                <c:ptCount val="1"/>
                <c:pt idx="0">
                  <c:v>INABIMA</c:v>
                </c:pt>
              </c:strCache>
            </c:strRef>
          </c:tx>
          <c:spPr>
            <a:solidFill>
              <a:schemeClr val="accent1">
                <a:shade val="86000"/>
              </a:schemeClr>
            </a:solidFill>
            <a:ln>
              <a:noFill/>
            </a:ln>
            <a:effectLst/>
            <a:sp3d/>
          </c:spPr>
          <c:invertIfNegative val="0"/>
          <c:dLbls>
            <c:spPr>
              <a:noFill/>
              <a:ln>
                <a:noFill/>
              </a:ln>
              <a:effectLst/>
            </c:spPr>
            <c:txPr>
              <a:bodyPr rot="0" spcFirstLastPara="1" vertOverflow="ellipsis" vert="horz" wrap="square" anchor="ctr" anchorCtr="1"/>
              <a:lstStyle/>
              <a:p>
                <a:pPr>
                  <a:defRPr sz="1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extLst>
                <c:ext xmlns:c15="http://schemas.microsoft.com/office/drawing/2012/chart" uri="{02D57815-91ED-43cb-92C2-25804820EDAC}">
                  <c15:fullRef>
                    <c15:sqref>'9.SVDS'!$A$5:$A$21</c15:sqref>
                  </c15:fullRef>
                </c:ext>
              </c:extLst>
              <c:f>'9.SVDS'!$A$15:$A$21</c:f>
              <c:strCache>
                <c:ptCount val="7"/>
                <c:pt idx="0">
                  <c:v>Dic. 2020</c:v>
                </c:pt>
                <c:pt idx="1">
                  <c:v>Dic. 2021</c:v>
                </c:pt>
                <c:pt idx="2">
                  <c:v>Dic. 2022</c:v>
                </c:pt>
                <c:pt idx="3">
                  <c:v>Dic. 2023</c:v>
                </c:pt>
                <c:pt idx="4">
                  <c:v>Dic. 2024</c:v>
                </c:pt>
                <c:pt idx="5">
                  <c:v>Dic. 2025</c:v>
                </c:pt>
                <c:pt idx="6">
                  <c:v>Ene. 2026</c:v>
                </c:pt>
              </c:strCache>
            </c:strRef>
          </c:cat>
          <c:val>
            <c:numRef>
              <c:extLst>
                <c:ext xmlns:c15="http://schemas.microsoft.com/office/drawing/2012/chart" uri="{02D57815-91ED-43cb-92C2-25804820EDAC}">
                  <c15:fullRef>
                    <c15:sqref>'9.SVDS'!$L$5:$L$21</c15:sqref>
                  </c15:fullRef>
                </c:ext>
              </c:extLst>
              <c:f>'9.SVDS'!$L$15:$L$21</c:f>
              <c:numCache>
                <c:formatCode>0</c:formatCode>
                <c:ptCount val="7"/>
                <c:pt idx="0">
                  <c:v>208</c:v>
                </c:pt>
                <c:pt idx="1">
                  <c:v>314</c:v>
                </c:pt>
                <c:pt idx="2">
                  <c:v>217</c:v>
                </c:pt>
                <c:pt idx="3">
                  <c:v>308</c:v>
                </c:pt>
                <c:pt idx="4">
                  <c:v>325</c:v>
                </c:pt>
                <c:pt idx="5">
                  <c:v>399</c:v>
                </c:pt>
                <c:pt idx="6">
                  <c:v>29</c:v>
                </c:pt>
              </c:numCache>
            </c:numRef>
          </c:val>
          <c:extLst>
            <c:ext xmlns:c16="http://schemas.microsoft.com/office/drawing/2014/chart" uri="{C3380CC4-5D6E-409C-BE32-E72D297353CC}">
              <c16:uniqueId val="{0000000E-FAF8-4141-8419-6C576D7420E7}"/>
            </c:ext>
          </c:extLst>
        </c:ser>
        <c:ser>
          <c:idx val="3"/>
          <c:order val="3"/>
          <c:tx>
            <c:strRef>
              <c:f>'9.SVDS'!$M$4</c:f>
              <c:strCache>
                <c:ptCount val="1"/>
                <c:pt idx="0">
                  <c:v>Ministerio de Hacienda</c:v>
                </c:pt>
              </c:strCache>
            </c:strRef>
          </c:tx>
          <c:spPr>
            <a:solidFill>
              <a:schemeClr val="accent1">
                <a:shade val="58000"/>
              </a:schemeClr>
            </a:solidFill>
            <a:ln>
              <a:noFill/>
            </a:ln>
            <a:effectLst/>
            <a:sp3d/>
          </c:spPr>
          <c:invertIfNegative val="0"/>
          <c:dLbls>
            <c:spPr>
              <a:noFill/>
              <a:ln>
                <a:noFill/>
              </a:ln>
              <a:effectLst/>
            </c:spPr>
            <c:txPr>
              <a:bodyPr rot="0" spcFirstLastPara="1" vertOverflow="ellipsis" vert="horz" wrap="square" anchor="ctr" anchorCtr="1"/>
              <a:lstStyle/>
              <a:p>
                <a:pPr>
                  <a:defRPr sz="1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extLst>
                <c:ext xmlns:c15="http://schemas.microsoft.com/office/drawing/2012/chart" uri="{02D57815-91ED-43cb-92C2-25804820EDAC}">
                  <c15:fullRef>
                    <c15:sqref>'9.SVDS'!$A$5:$A$21</c15:sqref>
                  </c15:fullRef>
                </c:ext>
              </c:extLst>
              <c:f>'9.SVDS'!$A$15:$A$21</c:f>
              <c:strCache>
                <c:ptCount val="7"/>
                <c:pt idx="0">
                  <c:v>Dic. 2020</c:v>
                </c:pt>
                <c:pt idx="1">
                  <c:v>Dic. 2021</c:v>
                </c:pt>
                <c:pt idx="2">
                  <c:v>Dic. 2022</c:v>
                </c:pt>
                <c:pt idx="3">
                  <c:v>Dic. 2023</c:v>
                </c:pt>
                <c:pt idx="4">
                  <c:v>Dic. 2024</c:v>
                </c:pt>
                <c:pt idx="5">
                  <c:v>Dic. 2025</c:v>
                </c:pt>
                <c:pt idx="6">
                  <c:v>Ene. 2026</c:v>
                </c:pt>
              </c:strCache>
            </c:strRef>
          </c:cat>
          <c:val>
            <c:numRef>
              <c:extLst>
                <c:ext xmlns:c15="http://schemas.microsoft.com/office/drawing/2012/chart" uri="{02D57815-91ED-43cb-92C2-25804820EDAC}">
                  <c15:fullRef>
                    <c15:sqref>'9.SVDS'!$M$5:$M$21</c15:sqref>
                  </c15:fullRef>
                </c:ext>
              </c:extLst>
              <c:f>'9.SVDS'!$M$15:$M$21</c:f>
              <c:numCache>
                <c:formatCode>0</c:formatCode>
                <c:ptCount val="7"/>
                <c:pt idx="0">
                  <c:v>38</c:v>
                </c:pt>
                <c:pt idx="1">
                  <c:v>54</c:v>
                </c:pt>
                <c:pt idx="2">
                  <c:v>91</c:v>
                </c:pt>
                <c:pt idx="3">
                  <c:v>61</c:v>
                </c:pt>
                <c:pt idx="4">
                  <c:v>40</c:v>
                </c:pt>
                <c:pt idx="5">
                  <c:v>53</c:v>
                </c:pt>
                <c:pt idx="6">
                  <c:v>7</c:v>
                </c:pt>
              </c:numCache>
            </c:numRef>
          </c:val>
          <c:extLst>
            <c:ext xmlns:c16="http://schemas.microsoft.com/office/drawing/2014/chart" uri="{C3380CC4-5D6E-409C-BE32-E72D297353CC}">
              <c16:uniqueId val="{0000000F-FAF8-4141-8419-6C576D7420E7}"/>
            </c:ext>
          </c:extLst>
        </c:ser>
        <c:dLbls>
          <c:showLegendKey val="0"/>
          <c:showVal val="0"/>
          <c:showCatName val="0"/>
          <c:showSerName val="0"/>
          <c:showPercent val="0"/>
          <c:showBubbleSize val="0"/>
        </c:dLbls>
        <c:gapWidth val="13"/>
        <c:shape val="cylinder"/>
        <c:axId val="408466800"/>
        <c:axId val="408893536"/>
        <c:axId val="0"/>
      </c:bar3DChart>
      <c:catAx>
        <c:axId val="408466800"/>
        <c:scaling>
          <c:orientation val="minMax"/>
        </c:scaling>
        <c:delete val="0"/>
        <c:axPos val="b"/>
        <c:numFmt formatCode="General"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2700000" spcFirstLastPara="1" vertOverflow="ellipsis" wrap="square" anchor="ctr" anchorCtr="1"/>
          <a:lstStyle/>
          <a:p>
            <a:pPr>
              <a:defRPr sz="11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08893536"/>
        <c:crosses val="autoZero"/>
        <c:auto val="1"/>
        <c:lblAlgn val="ctr"/>
        <c:lblOffset val="100"/>
        <c:noMultiLvlLbl val="0"/>
      </c:catAx>
      <c:valAx>
        <c:axId val="408893536"/>
        <c:scaling>
          <c:orientation val="minMax"/>
        </c:scaling>
        <c:delete val="1"/>
        <c:axPos val="l"/>
        <c:numFmt formatCode="0" sourceLinked="1"/>
        <c:majorTickMark val="out"/>
        <c:minorTickMark val="none"/>
        <c:tickLblPos val="nextTo"/>
        <c:crossAx val="408466800"/>
        <c:crosses val="autoZero"/>
        <c:crossBetween val="between"/>
      </c:valAx>
      <c:spPr>
        <a:noFill/>
        <a:ln w="25400">
          <a:noFill/>
        </a:ln>
        <a:effectLst/>
      </c:spPr>
    </c:plotArea>
    <c:legend>
      <c:legendPos val="b"/>
      <c:layout>
        <c:manualLayout>
          <c:xMode val="edge"/>
          <c:yMode val="edge"/>
          <c:x val="8.9337043167365973E-2"/>
          <c:y val="8.0935791239891863E-2"/>
          <c:w val="0.81509029199245475"/>
          <c:h val="4.5286876736837796E-2"/>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1000">
          <a:latin typeface="Arial" panose="020B0604020202020204" pitchFamily="34" charset="0"/>
          <a:cs typeface="Arial" panose="020B0604020202020204" pitchFamily="34" charset="0"/>
        </a:defRPr>
      </a:pPr>
      <a:endParaRPr lang="es-DO"/>
    </a:p>
  </c:txPr>
  <c:printSettings>
    <c:headerFooter/>
    <c:pageMargins b="0.75000000000000233" l="0.70000000000000062" r="0.70000000000000062" t="0.75000000000000233" header="0.30000000000000032" footer="0.30000000000000032"/>
    <c:pageSetup/>
  </c:printSettings>
  <c:userShapes r:id="rId3"/>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80" b="1" i="0" u="none" strike="noStrike" kern="1200" baseline="0">
                <a:solidFill>
                  <a:schemeClr val="tx1"/>
                </a:solidFill>
                <a:latin typeface="Arial" panose="020B0604020202020204" pitchFamily="34" charset="0"/>
                <a:ea typeface="+mn-ea"/>
                <a:cs typeface="Arial" panose="020B0604020202020204" pitchFamily="34" charset="0"/>
              </a:defRPr>
            </a:pPr>
            <a:r>
              <a:rPr lang="en-US"/>
              <a:t>Traspaso Netos  Entidades de CCI</a:t>
            </a:r>
          </a:p>
        </c:rich>
      </c:tx>
      <c:layout>
        <c:manualLayout>
          <c:xMode val="edge"/>
          <c:yMode val="edge"/>
          <c:x val="0.37399984002706288"/>
          <c:y val="2.4320959880015001E-2"/>
        </c:manualLayout>
      </c:layout>
      <c:overlay val="0"/>
      <c:spPr>
        <a:noFill/>
        <a:ln>
          <a:noFill/>
        </a:ln>
        <a:effectLst/>
      </c:spPr>
      <c:txPr>
        <a:bodyPr rot="0" spcFirstLastPara="1" vertOverflow="ellipsis" vert="horz" wrap="square" anchor="ctr" anchorCtr="1"/>
        <a:lstStyle/>
        <a:p>
          <a:pPr>
            <a:defRPr sz="168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view3D>
      <c:rotX val="15"/>
      <c:rotY val="20"/>
      <c:depthPercent val="100"/>
      <c:rAngAx val="1"/>
    </c:view3D>
    <c:floor>
      <c:thickness val="0"/>
      <c:spPr>
        <a:noFill/>
        <a:ln w="9525" cap="flat" cmpd="sng" algn="ctr">
          <a:solidFill>
            <a:schemeClr val="tx1">
              <a:tint val="75000"/>
              <a:shade val="95000"/>
              <a:satMod val="105000"/>
            </a:schemeClr>
          </a:solidFill>
          <a:prstDash val="solid"/>
          <a:round/>
        </a:ln>
        <a:effectLst/>
        <a:sp3d contourW="9525">
          <a:contourClr>
            <a:schemeClr val="tx1">
              <a:tint val="75000"/>
              <a:shade val="95000"/>
              <a:satMod val="105000"/>
            </a:schemeClr>
          </a:contourClr>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6278728970219387E-2"/>
          <c:y val="0.18062665557012489"/>
          <c:w val="0.98372127102978058"/>
          <c:h val="0.61730127351239983"/>
        </c:manualLayout>
      </c:layout>
      <c:bar3DChart>
        <c:barDir val="col"/>
        <c:grouping val="stacked"/>
        <c:varyColors val="0"/>
        <c:ser>
          <c:idx val="0"/>
          <c:order val="0"/>
          <c:tx>
            <c:strRef>
              <c:f>'10. SVDS'!$D$5</c:f>
              <c:strCache>
                <c:ptCount val="1"/>
                <c:pt idx="0">
                  <c:v>JMMB-BDI</c:v>
                </c:pt>
              </c:strCache>
            </c:strRef>
          </c:tx>
          <c:spPr>
            <a:solidFill>
              <a:schemeClr val="accent1"/>
            </a:solidFill>
            <a:ln>
              <a:noFill/>
            </a:ln>
            <a:effectLst/>
            <a:sp3d/>
          </c:spPr>
          <c:invertIfNegative val="0"/>
          <c:cat>
            <c:strRef>
              <c:f>'10. SVDS'!$A$16:$A$22</c:f>
              <c:strCache>
                <c:ptCount val="7"/>
                <c:pt idx="0">
                  <c:v>Dic.2020</c:v>
                </c:pt>
                <c:pt idx="1">
                  <c:v>Dic.2021</c:v>
                </c:pt>
                <c:pt idx="2">
                  <c:v>Dic. 2022</c:v>
                </c:pt>
                <c:pt idx="3">
                  <c:v>Dic. 2023</c:v>
                </c:pt>
                <c:pt idx="4">
                  <c:v>Dic. 2024</c:v>
                </c:pt>
                <c:pt idx="5">
                  <c:v>Dic. 2025</c:v>
                </c:pt>
                <c:pt idx="6">
                  <c:v>Ene. 2026</c:v>
                </c:pt>
              </c:strCache>
              <c:extLst/>
            </c:strRef>
          </c:cat>
          <c:val>
            <c:numRef>
              <c:f>'10. SVDS'!$D$16:$D$22</c:f>
              <c:numCache>
                <c:formatCode>#,##0_);[Red]\(#,##0\)</c:formatCode>
                <c:ptCount val="7"/>
                <c:pt idx="0">
                  <c:v>617</c:v>
                </c:pt>
                <c:pt idx="1">
                  <c:v>1256</c:v>
                </c:pt>
                <c:pt idx="2">
                  <c:v>1539</c:v>
                </c:pt>
                <c:pt idx="3">
                  <c:v>1063</c:v>
                </c:pt>
                <c:pt idx="4">
                  <c:v>-225</c:v>
                </c:pt>
                <c:pt idx="5">
                  <c:v>2411</c:v>
                </c:pt>
                <c:pt idx="6">
                  <c:v>72</c:v>
                </c:pt>
              </c:numCache>
              <c:extLst/>
            </c:numRef>
          </c:val>
          <c:extLst>
            <c:ext xmlns:c16="http://schemas.microsoft.com/office/drawing/2014/chart" uri="{C3380CC4-5D6E-409C-BE32-E72D297353CC}">
              <c16:uniqueId val="{00000000-BA3E-4CD4-8144-37D760A08815}"/>
            </c:ext>
          </c:extLst>
        </c:ser>
        <c:ser>
          <c:idx val="5"/>
          <c:order val="4"/>
          <c:tx>
            <c:strRef>
              <c:f>'10. SVDS'!$E$5</c:f>
              <c:strCache>
                <c:ptCount val="1"/>
                <c:pt idx="0">
                  <c:v>Popular</c:v>
                </c:pt>
              </c:strCache>
            </c:strRef>
          </c:tx>
          <c:spPr>
            <a:solidFill>
              <a:schemeClr val="accent5">
                <a:lumMod val="60000"/>
              </a:schemeClr>
            </a:solidFill>
            <a:ln>
              <a:noFill/>
            </a:ln>
            <a:effectLst/>
            <a:sp3d/>
          </c:spPr>
          <c:invertIfNegative val="0"/>
          <c:cat>
            <c:strRef>
              <c:f>'10. SVDS'!$A$16:$A$22</c:f>
              <c:strCache>
                <c:ptCount val="7"/>
                <c:pt idx="0">
                  <c:v>Dic.2020</c:v>
                </c:pt>
                <c:pt idx="1">
                  <c:v>Dic.2021</c:v>
                </c:pt>
                <c:pt idx="2">
                  <c:v>Dic. 2022</c:v>
                </c:pt>
                <c:pt idx="3">
                  <c:v>Dic. 2023</c:v>
                </c:pt>
                <c:pt idx="4">
                  <c:v>Dic. 2024</c:v>
                </c:pt>
                <c:pt idx="5">
                  <c:v>Dic. 2025</c:v>
                </c:pt>
                <c:pt idx="6">
                  <c:v>Ene. 2026</c:v>
                </c:pt>
              </c:strCache>
              <c:extLst/>
            </c:strRef>
          </c:cat>
          <c:val>
            <c:numRef>
              <c:f>'10. SVDS'!$E$16:$E$22</c:f>
              <c:numCache>
                <c:formatCode>#,##0_);[Red]\(#,##0\)</c:formatCode>
                <c:ptCount val="7"/>
                <c:pt idx="0">
                  <c:v>-2569</c:v>
                </c:pt>
                <c:pt idx="1">
                  <c:v>-3592</c:v>
                </c:pt>
                <c:pt idx="2">
                  <c:v>-10418</c:v>
                </c:pt>
                <c:pt idx="3">
                  <c:v>-5510</c:v>
                </c:pt>
                <c:pt idx="4">
                  <c:v>-13730</c:v>
                </c:pt>
                <c:pt idx="5">
                  <c:v>-15298</c:v>
                </c:pt>
                <c:pt idx="6">
                  <c:v>-91</c:v>
                </c:pt>
              </c:numCache>
              <c:extLst/>
            </c:numRef>
          </c:val>
          <c:extLst>
            <c:ext xmlns:c16="http://schemas.microsoft.com/office/drawing/2014/chart" uri="{C3380CC4-5D6E-409C-BE32-E72D297353CC}">
              <c16:uniqueId val="{00000005-BA3E-4CD4-8144-37D760A08815}"/>
            </c:ext>
          </c:extLst>
        </c:ser>
        <c:ser>
          <c:idx val="8"/>
          <c:order val="6"/>
          <c:tx>
            <c:strRef>
              <c:f>'10. SVDS'!$F$5</c:f>
              <c:strCache>
                <c:ptCount val="1"/>
                <c:pt idx="0">
                  <c:v>Reservas</c:v>
                </c:pt>
              </c:strCache>
            </c:strRef>
          </c:tx>
          <c:spPr>
            <a:solidFill>
              <a:srgbClr val="00539B"/>
            </a:solidFill>
            <a:ln>
              <a:noFill/>
            </a:ln>
            <a:effectLst/>
            <a:sp3d/>
          </c:spPr>
          <c:invertIfNegative val="0"/>
          <c:dLbls>
            <c:dLbl>
              <c:idx val="6"/>
              <c:layout>
                <c:manualLayout>
                  <c:x val="6.8111457875700164E-3"/>
                  <c:y val="-1.8242122957941565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503-4D87-BD4A-54238BD5DABF}"/>
                </c:ext>
              </c:extLst>
            </c:dLbl>
            <c:spPr>
              <a:noFill/>
              <a:ln>
                <a:noFill/>
              </a:ln>
              <a:effectLst/>
            </c:spPr>
            <c:txPr>
              <a:bodyPr rot="0" spcFirstLastPara="1" vertOverflow="ellipsis" vert="horz" wrap="square" anchor="ctr" anchorCtr="1"/>
              <a:lstStyle/>
              <a:p>
                <a:pPr>
                  <a:defRPr sz="16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'10. SVDS'!$A$16:$A$22</c:f>
              <c:strCache>
                <c:ptCount val="7"/>
                <c:pt idx="0">
                  <c:v>Dic.2020</c:v>
                </c:pt>
                <c:pt idx="1">
                  <c:v>Dic.2021</c:v>
                </c:pt>
                <c:pt idx="2">
                  <c:v>Dic. 2022</c:v>
                </c:pt>
                <c:pt idx="3">
                  <c:v>Dic. 2023</c:v>
                </c:pt>
                <c:pt idx="4">
                  <c:v>Dic. 2024</c:v>
                </c:pt>
                <c:pt idx="5">
                  <c:v>Dic. 2025</c:v>
                </c:pt>
                <c:pt idx="6">
                  <c:v>Ene. 2026</c:v>
                </c:pt>
              </c:strCache>
              <c:extLst/>
            </c:strRef>
          </c:cat>
          <c:val>
            <c:numRef>
              <c:f>'10. SVDS'!$F$16:$F$22</c:f>
              <c:numCache>
                <c:formatCode>#,##0_);[Red]\(#,##0\)</c:formatCode>
                <c:ptCount val="7"/>
                <c:pt idx="0">
                  <c:v>2844</c:v>
                </c:pt>
                <c:pt idx="1">
                  <c:v>2885</c:v>
                </c:pt>
                <c:pt idx="2">
                  <c:v>-2220</c:v>
                </c:pt>
                <c:pt idx="3">
                  <c:v>4408</c:v>
                </c:pt>
                <c:pt idx="4">
                  <c:v>10406</c:v>
                </c:pt>
                <c:pt idx="5">
                  <c:v>12864</c:v>
                </c:pt>
                <c:pt idx="6">
                  <c:v>846</c:v>
                </c:pt>
              </c:numCache>
              <c:extLst/>
            </c:numRef>
          </c:val>
          <c:extLst>
            <c:ext xmlns:c16="http://schemas.microsoft.com/office/drawing/2014/chart" uri="{C3380CC4-5D6E-409C-BE32-E72D297353CC}">
              <c16:uniqueId val="{00000008-BA3E-4CD4-8144-37D760A08815}"/>
            </c:ext>
          </c:extLst>
        </c:ser>
        <c:ser>
          <c:idx val="9"/>
          <c:order val="7"/>
          <c:tx>
            <c:strRef>
              <c:f>'10. SVDS'!$G$5</c:f>
              <c:strCache>
                <c:ptCount val="1"/>
                <c:pt idx="0">
                  <c:v>Romana</c:v>
                </c:pt>
              </c:strCache>
            </c:strRef>
          </c:tx>
          <c:spPr>
            <a:solidFill>
              <a:schemeClr val="accent1">
                <a:lumMod val="80000"/>
              </a:schemeClr>
            </a:solidFill>
            <a:ln>
              <a:noFill/>
            </a:ln>
            <a:effectLst/>
            <a:sp3d/>
          </c:spPr>
          <c:invertIfNegative val="0"/>
          <c:cat>
            <c:strRef>
              <c:f>'10. SVDS'!$A$16:$A$22</c:f>
              <c:strCache>
                <c:ptCount val="7"/>
                <c:pt idx="0">
                  <c:v>Dic.2020</c:v>
                </c:pt>
                <c:pt idx="1">
                  <c:v>Dic.2021</c:v>
                </c:pt>
                <c:pt idx="2">
                  <c:v>Dic. 2022</c:v>
                </c:pt>
                <c:pt idx="3">
                  <c:v>Dic. 2023</c:v>
                </c:pt>
                <c:pt idx="4">
                  <c:v>Dic. 2024</c:v>
                </c:pt>
                <c:pt idx="5">
                  <c:v>Dic. 2025</c:v>
                </c:pt>
                <c:pt idx="6">
                  <c:v>Ene. 2026</c:v>
                </c:pt>
              </c:strCache>
              <c:extLst/>
            </c:strRef>
          </c:cat>
          <c:val>
            <c:numRef>
              <c:f>'10. SVDS'!$G$16:$G$22</c:f>
              <c:numCache>
                <c:formatCode>#,##0_);[Red]\(#,##0\)</c:formatCode>
                <c:ptCount val="7"/>
                <c:pt idx="0">
                  <c:v>13</c:v>
                </c:pt>
                <c:pt idx="1">
                  <c:v>436</c:v>
                </c:pt>
                <c:pt idx="2">
                  <c:v>128</c:v>
                </c:pt>
                <c:pt idx="3">
                  <c:v>58</c:v>
                </c:pt>
                <c:pt idx="4">
                  <c:v>48</c:v>
                </c:pt>
                <c:pt idx="5">
                  <c:v>-91</c:v>
                </c:pt>
                <c:pt idx="6">
                  <c:v>-12</c:v>
                </c:pt>
              </c:numCache>
              <c:extLst/>
            </c:numRef>
          </c:val>
          <c:extLst>
            <c:ext xmlns:c16="http://schemas.microsoft.com/office/drawing/2014/chart" uri="{C3380CC4-5D6E-409C-BE32-E72D297353CC}">
              <c16:uniqueId val="{00000009-BA3E-4CD4-8144-37D760A08815}"/>
            </c:ext>
          </c:extLst>
        </c:ser>
        <c:ser>
          <c:idx val="10"/>
          <c:order val="8"/>
          <c:tx>
            <c:strRef>
              <c:f>'10. SVDS'!$H$5</c:f>
              <c:strCache>
                <c:ptCount val="1"/>
                <c:pt idx="0">
                  <c:v>Siembra</c:v>
                </c:pt>
              </c:strCache>
            </c:strRef>
          </c:tx>
          <c:spPr>
            <a:solidFill>
              <a:schemeClr val="bg1">
                <a:lumMod val="65000"/>
              </a:schemeClr>
            </a:solidFill>
            <a:ln>
              <a:noFill/>
            </a:ln>
            <a:effectLst/>
            <a:sp3d/>
          </c:spPr>
          <c:invertIfNegative val="0"/>
          <c:dLbls>
            <c:spPr>
              <a:noFill/>
              <a:ln>
                <a:noFill/>
              </a:ln>
              <a:effectLst/>
            </c:spPr>
            <c:txPr>
              <a:bodyPr rot="0" spcFirstLastPara="1" vertOverflow="ellipsis" vert="horz" wrap="square" anchor="ctr" anchorCtr="1"/>
              <a:lstStyle/>
              <a:p>
                <a:pPr>
                  <a:defRPr sz="14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'10. SVDS'!$A$16:$A$22</c:f>
              <c:strCache>
                <c:ptCount val="7"/>
                <c:pt idx="0">
                  <c:v>Dic.2020</c:v>
                </c:pt>
                <c:pt idx="1">
                  <c:v>Dic.2021</c:v>
                </c:pt>
                <c:pt idx="2">
                  <c:v>Dic. 2022</c:v>
                </c:pt>
                <c:pt idx="3">
                  <c:v>Dic. 2023</c:v>
                </c:pt>
                <c:pt idx="4">
                  <c:v>Dic. 2024</c:v>
                </c:pt>
                <c:pt idx="5">
                  <c:v>Dic. 2025</c:v>
                </c:pt>
                <c:pt idx="6">
                  <c:v>Ene. 2026</c:v>
                </c:pt>
              </c:strCache>
              <c:extLst/>
            </c:strRef>
          </c:cat>
          <c:val>
            <c:numRef>
              <c:f>'10. SVDS'!$H$16:$H$22</c:f>
              <c:numCache>
                <c:formatCode>#,##0_);[Red]\(#,##0\)</c:formatCode>
                <c:ptCount val="7"/>
                <c:pt idx="0">
                  <c:v>-3431</c:v>
                </c:pt>
                <c:pt idx="1">
                  <c:v>-2145</c:v>
                </c:pt>
                <c:pt idx="2">
                  <c:v>-5574</c:v>
                </c:pt>
                <c:pt idx="3">
                  <c:v>-4855</c:v>
                </c:pt>
                <c:pt idx="4">
                  <c:v>-3633</c:v>
                </c:pt>
                <c:pt idx="5">
                  <c:v>-420</c:v>
                </c:pt>
                <c:pt idx="6">
                  <c:v>-157</c:v>
                </c:pt>
              </c:numCache>
              <c:extLst/>
            </c:numRef>
          </c:val>
          <c:extLst>
            <c:ext xmlns:c16="http://schemas.microsoft.com/office/drawing/2014/chart" uri="{C3380CC4-5D6E-409C-BE32-E72D297353CC}">
              <c16:uniqueId val="{00000000-BC72-4109-A88B-208A2CAACC0D}"/>
            </c:ext>
          </c:extLst>
        </c:ser>
        <c:dLbls>
          <c:showLegendKey val="0"/>
          <c:showVal val="0"/>
          <c:showCatName val="0"/>
          <c:showSerName val="0"/>
          <c:showPercent val="0"/>
          <c:showBubbleSize val="0"/>
        </c:dLbls>
        <c:gapWidth val="42"/>
        <c:shape val="cylinder"/>
        <c:axId val="408894320"/>
        <c:axId val="408895104"/>
        <c:axId val="0"/>
        <c:extLst>
          <c:ext xmlns:c15="http://schemas.microsoft.com/office/drawing/2012/chart" uri="{02D57815-91ED-43cb-92C2-25804820EDAC}">
            <c15:filteredBarSeries>
              <c15:ser>
                <c:idx val="1"/>
                <c:order val="1"/>
                <c:tx>
                  <c:strRef>
                    <c:extLst>
                      <c:ext uri="{02D57815-91ED-43cb-92C2-25804820EDAC}">
                        <c15:formulaRef>
                          <c15:sqref>'[7]III.5.14.Trasp'!#REF!</c15:sqref>
                        </c15:formulaRef>
                      </c:ext>
                    </c:extLst>
                    <c:strCache>
                      <c:ptCount val="1"/>
                      <c:pt idx="0">
                        <c:v>#¡REF!</c:v>
                      </c:pt>
                    </c:strCache>
                  </c:strRef>
                </c:tx>
                <c:spPr>
                  <a:solidFill>
                    <a:schemeClr val="accent3"/>
                  </a:solidFill>
                  <a:ln>
                    <a:noFill/>
                  </a:ln>
                  <a:effectLst/>
                  <a:sp3d/>
                </c:spPr>
                <c:invertIfNegative val="0"/>
                <c:cat>
                  <c:strRef>
                    <c:extLst>
                      <c:ext uri="{02D57815-91ED-43cb-92C2-25804820EDAC}">
                        <c15:formulaRef>
                          <c15:sqref>'10. SVDS'!$A$16:$A$22</c15:sqref>
                        </c15:formulaRef>
                      </c:ext>
                    </c:extLst>
                    <c:strCache>
                      <c:ptCount val="7"/>
                      <c:pt idx="0">
                        <c:v>Dic.2020</c:v>
                      </c:pt>
                      <c:pt idx="1">
                        <c:v>Dic.2021</c:v>
                      </c:pt>
                      <c:pt idx="2">
                        <c:v>Dic. 2022</c:v>
                      </c:pt>
                      <c:pt idx="3">
                        <c:v>Dic. 2023</c:v>
                      </c:pt>
                      <c:pt idx="4">
                        <c:v>Dic. 2024</c:v>
                      </c:pt>
                      <c:pt idx="5">
                        <c:v>Dic. 2025</c:v>
                      </c:pt>
                      <c:pt idx="6">
                        <c:v>Ene. 2026</c:v>
                      </c:pt>
                    </c:strCache>
                  </c:strRef>
                </c:cat>
                <c:val>
                  <c:numRef>
                    <c:extLst>
                      <c:ext uri="{02D57815-91ED-43cb-92C2-25804820EDAC}">
                        <c15:formulaRef>
                          <c15:sqref>'[7]III.5.14.Trasp'!#REF!</c15:sqref>
                        </c15:formulaRef>
                      </c:ext>
                    </c:extLst>
                    <c:numCache>
                      <c:formatCode>General</c:formatCode>
                      <c:ptCount val="1"/>
                      <c:pt idx="0">
                        <c:v>1</c:v>
                      </c:pt>
                    </c:numCache>
                  </c:numRef>
                </c:val>
                <c:extLst>
                  <c:ext xmlns:c16="http://schemas.microsoft.com/office/drawing/2014/chart" uri="{C3380CC4-5D6E-409C-BE32-E72D297353CC}">
                    <c16:uniqueId val="{00000001-BA3E-4CD4-8144-37D760A08815}"/>
                  </c:ext>
                </c:extLst>
              </c15:ser>
            </c15:filteredBarSeries>
            <c15:filteredBarSeries>
              <c15:ser>
                <c:idx val="3"/>
                <c:order val="2"/>
                <c:tx>
                  <c:strRef>
                    <c:extLst xmlns:c15="http://schemas.microsoft.com/office/drawing/2012/chart">
                      <c:ext xmlns:c15="http://schemas.microsoft.com/office/drawing/2012/chart" uri="{02D57815-91ED-43cb-92C2-25804820EDAC}">
                        <c15:formulaRef>
                          <c15:sqref>'[7]III.5.14.Trasp'!#REF!</c15:sqref>
                        </c15:formulaRef>
                      </c:ext>
                    </c:extLst>
                    <c:strCache>
                      <c:ptCount val="1"/>
                      <c:pt idx="0">
                        <c:v>#¡REF!</c:v>
                      </c:pt>
                    </c:strCache>
                  </c:strRef>
                </c:tx>
                <c:spPr>
                  <a:solidFill>
                    <a:schemeClr val="accent1">
                      <a:lumMod val="60000"/>
                    </a:schemeClr>
                  </a:solidFill>
                  <a:ln>
                    <a:noFill/>
                  </a:ln>
                  <a:effectLst/>
                  <a:sp3d/>
                </c:spPr>
                <c:invertIfNegative val="0"/>
                <c:cat>
                  <c:strRef>
                    <c:extLst xmlns:c15="http://schemas.microsoft.com/office/drawing/2012/chart">
                      <c:ext xmlns:c15="http://schemas.microsoft.com/office/drawing/2012/chart" uri="{02D57815-91ED-43cb-92C2-25804820EDAC}">
                        <c15:formulaRef>
                          <c15:sqref>'10. SVDS'!$A$16:$A$22</c15:sqref>
                        </c15:formulaRef>
                      </c:ext>
                    </c:extLst>
                    <c:strCache>
                      <c:ptCount val="7"/>
                      <c:pt idx="0">
                        <c:v>Dic.2020</c:v>
                      </c:pt>
                      <c:pt idx="1">
                        <c:v>Dic.2021</c:v>
                      </c:pt>
                      <c:pt idx="2">
                        <c:v>Dic. 2022</c:v>
                      </c:pt>
                      <c:pt idx="3">
                        <c:v>Dic. 2023</c:v>
                      </c:pt>
                      <c:pt idx="4">
                        <c:v>Dic. 2024</c:v>
                      </c:pt>
                      <c:pt idx="5">
                        <c:v>Dic. 2025</c:v>
                      </c:pt>
                      <c:pt idx="6">
                        <c:v>Ene. 2026</c:v>
                      </c:pt>
                    </c:strCache>
                  </c:strRef>
                </c:cat>
                <c:val>
                  <c:numRef>
                    <c:extLst xmlns:c15="http://schemas.microsoft.com/office/drawing/2012/chart">
                      <c:ext xmlns:c15="http://schemas.microsoft.com/office/drawing/2012/chart" uri="{02D57815-91ED-43cb-92C2-25804820EDAC}">
                        <c15:formulaRef>
                          <c15:sqref>'[7]III.5.14.Trasp'!#REF!</c15:sqref>
                        </c15:formulaRef>
                      </c:ext>
                    </c:extLst>
                    <c:numCache>
                      <c:formatCode>General</c:formatCode>
                      <c:ptCount val="1"/>
                      <c:pt idx="0">
                        <c:v>1</c:v>
                      </c:pt>
                    </c:numCache>
                  </c:numRef>
                </c:val>
                <c:extLst xmlns:c15="http://schemas.microsoft.com/office/drawing/2012/chart">
                  <c:ext xmlns:c16="http://schemas.microsoft.com/office/drawing/2014/chart" uri="{C3380CC4-5D6E-409C-BE32-E72D297353CC}">
                    <c16:uniqueId val="{00000003-BA3E-4CD4-8144-37D760A08815}"/>
                  </c:ext>
                </c:extLst>
              </c15:ser>
            </c15:filteredBarSeries>
            <c15:filteredBarSeries>
              <c15:ser>
                <c:idx val="4"/>
                <c:order val="3"/>
                <c:tx>
                  <c:strRef>
                    <c:extLst xmlns:c15="http://schemas.microsoft.com/office/drawing/2012/chart">
                      <c:ext xmlns:c15="http://schemas.microsoft.com/office/drawing/2012/chart" uri="{02D57815-91ED-43cb-92C2-25804820EDAC}">
                        <c15:formulaRef>
                          <c15:sqref>'[7]III.5.14.Trasp'!#REF!</c15:sqref>
                        </c15:formulaRef>
                      </c:ext>
                    </c:extLst>
                    <c:strCache>
                      <c:ptCount val="1"/>
                      <c:pt idx="0">
                        <c:v>#¡REF!</c:v>
                      </c:pt>
                    </c:strCache>
                  </c:strRef>
                </c:tx>
                <c:spPr>
                  <a:solidFill>
                    <a:schemeClr val="accent3">
                      <a:lumMod val="60000"/>
                    </a:schemeClr>
                  </a:solidFill>
                  <a:ln>
                    <a:noFill/>
                  </a:ln>
                  <a:effectLst/>
                  <a:sp3d/>
                </c:spPr>
                <c:invertIfNegative val="0"/>
                <c:cat>
                  <c:strRef>
                    <c:extLst xmlns:c15="http://schemas.microsoft.com/office/drawing/2012/chart">
                      <c:ext xmlns:c15="http://schemas.microsoft.com/office/drawing/2012/chart" uri="{02D57815-91ED-43cb-92C2-25804820EDAC}">
                        <c15:formulaRef>
                          <c15:sqref>'10. SVDS'!$A$16:$A$22</c15:sqref>
                        </c15:formulaRef>
                      </c:ext>
                    </c:extLst>
                    <c:strCache>
                      <c:ptCount val="7"/>
                      <c:pt idx="0">
                        <c:v>Dic.2020</c:v>
                      </c:pt>
                      <c:pt idx="1">
                        <c:v>Dic.2021</c:v>
                      </c:pt>
                      <c:pt idx="2">
                        <c:v>Dic. 2022</c:v>
                      </c:pt>
                      <c:pt idx="3">
                        <c:v>Dic. 2023</c:v>
                      </c:pt>
                      <c:pt idx="4">
                        <c:v>Dic. 2024</c:v>
                      </c:pt>
                      <c:pt idx="5">
                        <c:v>Dic. 2025</c:v>
                      </c:pt>
                      <c:pt idx="6">
                        <c:v>Ene. 2026</c:v>
                      </c:pt>
                    </c:strCache>
                  </c:strRef>
                </c:cat>
                <c:val>
                  <c:numRef>
                    <c:extLst xmlns:c15="http://schemas.microsoft.com/office/drawing/2012/chart">
                      <c:ext xmlns:c15="http://schemas.microsoft.com/office/drawing/2012/chart" uri="{02D57815-91ED-43cb-92C2-25804820EDAC}">
                        <c15:formulaRef>
                          <c15:sqref>'[7]III.5.14.Trasp'!#REF!</c15:sqref>
                        </c15:formulaRef>
                      </c:ext>
                    </c:extLst>
                    <c:numCache>
                      <c:formatCode>General</c:formatCode>
                      <c:ptCount val="1"/>
                      <c:pt idx="0">
                        <c:v>1</c:v>
                      </c:pt>
                    </c:numCache>
                  </c:numRef>
                </c:val>
                <c:extLst xmlns:c15="http://schemas.microsoft.com/office/drawing/2012/chart">
                  <c:ext xmlns:c16="http://schemas.microsoft.com/office/drawing/2014/chart" uri="{C3380CC4-5D6E-409C-BE32-E72D297353CC}">
                    <c16:uniqueId val="{00000004-BA3E-4CD4-8144-37D760A08815}"/>
                  </c:ext>
                </c:extLst>
              </c15:ser>
            </c15:filteredBarSeries>
            <c15:filteredBarSeries>
              <c15:ser>
                <c:idx val="7"/>
                <c:order val="5"/>
                <c:tx>
                  <c:strRef>
                    <c:extLst xmlns:c15="http://schemas.microsoft.com/office/drawing/2012/chart">
                      <c:ext xmlns:c15="http://schemas.microsoft.com/office/drawing/2012/chart" uri="{02D57815-91ED-43cb-92C2-25804820EDAC}">
                        <c15:formulaRef>
                          <c15:sqref>'[7]III.5.14.Trasp'!#REF!</c15:sqref>
                        </c15:formulaRef>
                      </c:ext>
                    </c:extLst>
                    <c:strCache>
                      <c:ptCount val="1"/>
                      <c:pt idx="0">
                        <c:v>#¡REF!</c:v>
                      </c:pt>
                    </c:strCache>
                  </c:strRef>
                </c:tx>
                <c:spPr>
                  <a:solidFill>
                    <a:schemeClr val="accent3">
                      <a:lumMod val="80000"/>
                      <a:lumOff val="20000"/>
                    </a:schemeClr>
                  </a:solidFill>
                  <a:ln>
                    <a:noFill/>
                  </a:ln>
                  <a:effectLst/>
                  <a:sp3d/>
                </c:spPr>
                <c:invertIfNegative val="0"/>
                <c:cat>
                  <c:strRef>
                    <c:extLst xmlns:c15="http://schemas.microsoft.com/office/drawing/2012/chart">
                      <c:ext xmlns:c15="http://schemas.microsoft.com/office/drawing/2012/chart" uri="{02D57815-91ED-43cb-92C2-25804820EDAC}">
                        <c15:formulaRef>
                          <c15:sqref>'10. SVDS'!$A$16:$A$22</c15:sqref>
                        </c15:formulaRef>
                      </c:ext>
                    </c:extLst>
                    <c:strCache>
                      <c:ptCount val="7"/>
                      <c:pt idx="0">
                        <c:v>Dic.2020</c:v>
                      </c:pt>
                      <c:pt idx="1">
                        <c:v>Dic.2021</c:v>
                      </c:pt>
                      <c:pt idx="2">
                        <c:v>Dic. 2022</c:v>
                      </c:pt>
                      <c:pt idx="3">
                        <c:v>Dic. 2023</c:v>
                      </c:pt>
                      <c:pt idx="4">
                        <c:v>Dic. 2024</c:v>
                      </c:pt>
                      <c:pt idx="5">
                        <c:v>Dic. 2025</c:v>
                      </c:pt>
                      <c:pt idx="6">
                        <c:v>Ene. 2026</c:v>
                      </c:pt>
                    </c:strCache>
                  </c:strRef>
                </c:cat>
                <c:val>
                  <c:numRef>
                    <c:extLst xmlns:c15="http://schemas.microsoft.com/office/drawing/2012/chart">
                      <c:ext xmlns:c15="http://schemas.microsoft.com/office/drawing/2012/chart" uri="{02D57815-91ED-43cb-92C2-25804820EDAC}">
                        <c15:formulaRef>
                          <c15:sqref>'[7]III.5.14.Trasp'!#REF!</c15:sqref>
                        </c15:formulaRef>
                      </c:ext>
                    </c:extLst>
                    <c:numCache>
                      <c:formatCode>General</c:formatCode>
                      <c:ptCount val="1"/>
                      <c:pt idx="0">
                        <c:v>1</c:v>
                      </c:pt>
                    </c:numCache>
                  </c:numRef>
                </c:val>
                <c:extLst xmlns:c15="http://schemas.microsoft.com/office/drawing/2012/chart">
                  <c:ext xmlns:c16="http://schemas.microsoft.com/office/drawing/2014/chart" uri="{C3380CC4-5D6E-409C-BE32-E72D297353CC}">
                    <c16:uniqueId val="{00000007-BA3E-4CD4-8144-37D760A08815}"/>
                  </c:ext>
                </c:extLst>
              </c15:ser>
            </c15:filteredBarSeries>
          </c:ext>
        </c:extLst>
      </c:bar3DChart>
      <c:catAx>
        <c:axId val="408894320"/>
        <c:scaling>
          <c:orientation val="minMax"/>
        </c:scaling>
        <c:delete val="0"/>
        <c:axPos val="b"/>
        <c:numFmt formatCode="General" sourceLinked="1"/>
        <c:majorTickMark val="none"/>
        <c:minorTickMark val="none"/>
        <c:tickLblPos val="low"/>
        <c:spPr>
          <a:noFill/>
          <a:ln w="9525" cap="flat" cmpd="sng" algn="ctr">
            <a:solidFill>
              <a:schemeClr val="tx1">
                <a:tint val="75000"/>
                <a:shade val="95000"/>
                <a:satMod val="105000"/>
              </a:schemeClr>
            </a:solidFill>
            <a:prstDash val="solid"/>
            <a:round/>
          </a:ln>
          <a:effectLst/>
        </c:spPr>
        <c:txPr>
          <a:bodyPr rot="-2700000" spcFirstLastPara="1" vertOverflow="ellipsis" wrap="square" anchor="ctr" anchorCtr="1"/>
          <a:lstStyle/>
          <a:p>
            <a:pPr>
              <a:defRPr sz="14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08895104"/>
        <c:crosses val="autoZero"/>
        <c:auto val="1"/>
        <c:lblAlgn val="ctr"/>
        <c:lblOffset val="100"/>
        <c:noMultiLvlLbl val="0"/>
      </c:catAx>
      <c:valAx>
        <c:axId val="408895104"/>
        <c:scaling>
          <c:orientation val="minMax"/>
        </c:scaling>
        <c:delete val="1"/>
        <c:axPos val="l"/>
        <c:numFmt formatCode="#,##0_);[Red]\(#,##0\)" sourceLinked="1"/>
        <c:majorTickMark val="out"/>
        <c:minorTickMark val="none"/>
        <c:tickLblPos val="nextTo"/>
        <c:crossAx val="408894320"/>
        <c:crosses val="autoZero"/>
        <c:crossBetween val="between"/>
      </c:valAx>
      <c:spPr>
        <a:noFill/>
        <a:ln w="25400">
          <a:noFill/>
        </a:ln>
        <a:effectLst/>
      </c:spPr>
    </c:plotArea>
    <c:legend>
      <c:legendPos val="b"/>
      <c:layout>
        <c:manualLayout>
          <c:xMode val="edge"/>
          <c:yMode val="edge"/>
          <c:x val="8.3921149139537174E-2"/>
          <c:y val="0.10120378702662167"/>
          <c:w val="0.80545066473658078"/>
          <c:h val="4.431800479033899E-2"/>
        </c:manualLayout>
      </c:layout>
      <c:overlay val="0"/>
      <c:spPr>
        <a:noFill/>
        <a:ln>
          <a:noFill/>
        </a:ln>
        <a:effectLst/>
      </c:spPr>
      <c:txPr>
        <a:bodyPr rot="0" spcFirstLastPara="1" vertOverflow="ellipsis" vert="horz" wrap="square" anchor="ctr" anchorCtr="1"/>
        <a:lstStyle/>
        <a:p>
          <a:pPr>
            <a:defRPr sz="14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1400">
          <a:latin typeface="Arial" panose="020B0604020202020204" pitchFamily="34" charset="0"/>
          <a:cs typeface="Arial" panose="020B0604020202020204" pitchFamily="34" charset="0"/>
        </a:defRPr>
      </a:pPr>
      <a:endParaRPr lang="es-DO"/>
    </a:p>
  </c:txPr>
  <c:printSettings>
    <c:headerFooter/>
    <c:pageMargins b="0.75000000000001465" l="0.70000000000000062" r="0.70000000000000062" t="0.75000000000001465" header="0.30000000000000032" footer="0.30000000000000032"/>
    <c:pageSetup/>
  </c:printSettings>
  <c:userShapes r:id="rId3"/>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40" b="1" i="0" u="none" strike="noStrike" kern="1200" baseline="0">
                <a:solidFill>
                  <a:schemeClr val="tx1"/>
                </a:solidFill>
                <a:latin typeface="Arial" panose="020B0604020202020204" pitchFamily="34" charset="0"/>
                <a:ea typeface="+mn-ea"/>
                <a:cs typeface="Arial" panose="020B0604020202020204" pitchFamily="34" charset="0"/>
              </a:defRPr>
            </a:pPr>
            <a:r>
              <a:rPr lang="en-US"/>
              <a:t>Traspasos Netos en Entidades de Reparto</a:t>
            </a:r>
          </a:p>
        </c:rich>
      </c:tx>
      <c:layout>
        <c:manualLayout>
          <c:xMode val="edge"/>
          <c:yMode val="edge"/>
          <c:x val="0.37041375150935424"/>
          <c:y val="3.1748126027091622E-2"/>
        </c:manualLayout>
      </c:layout>
      <c:overlay val="0"/>
      <c:spPr>
        <a:noFill/>
        <a:ln>
          <a:noFill/>
        </a:ln>
        <a:effectLst/>
      </c:spPr>
      <c:txPr>
        <a:bodyPr rot="0" spcFirstLastPara="1" vertOverflow="ellipsis" vert="horz" wrap="square" anchor="ctr" anchorCtr="1"/>
        <a:lstStyle/>
        <a:p>
          <a:pPr algn="ctr">
            <a:defRPr sz="144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view3D>
      <c:rotX val="15"/>
      <c:rotY val="20"/>
      <c:depthPercent val="100"/>
      <c:rAngAx val="1"/>
    </c:view3D>
    <c:floor>
      <c:thickness val="0"/>
      <c:spPr>
        <a:noFill/>
        <a:ln w="9525" cap="flat" cmpd="sng" algn="ctr">
          <a:solidFill>
            <a:schemeClr val="tx1">
              <a:tint val="75000"/>
              <a:shade val="95000"/>
              <a:satMod val="105000"/>
            </a:schemeClr>
          </a:solidFill>
          <a:prstDash val="solid"/>
          <a:round/>
        </a:ln>
        <a:effectLst/>
        <a:sp3d contourW="9525">
          <a:contourClr>
            <a:schemeClr val="tx1">
              <a:tint val="75000"/>
              <a:shade val="95000"/>
              <a:satMod val="105000"/>
            </a:schemeClr>
          </a:contourClr>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5.3314117238325888E-2"/>
          <c:y val="0.2204838914233489"/>
          <c:w val="0.92165084130922292"/>
          <c:h val="0.56899790141939133"/>
        </c:manualLayout>
      </c:layout>
      <c:bar3DChart>
        <c:barDir val="col"/>
        <c:grouping val="stacked"/>
        <c:varyColors val="0"/>
        <c:ser>
          <c:idx val="0"/>
          <c:order val="0"/>
          <c:tx>
            <c:strRef>
              <c:f>'10. SVDS'!$J$5</c:f>
              <c:strCache>
                <c:ptCount val="1"/>
                <c:pt idx="0">
                  <c:v>Ministerio de Hacienda</c:v>
                </c:pt>
              </c:strCache>
            </c:strRef>
          </c:tx>
          <c:spPr>
            <a:solidFill>
              <a:srgbClr val="00539B"/>
            </a:solidFill>
            <a:ln>
              <a:noFill/>
            </a:ln>
            <a:effectLst/>
            <a:sp3d/>
          </c:spPr>
          <c:invertIfNegative val="0"/>
          <c:dLbls>
            <c:spPr>
              <a:noFill/>
              <a:ln>
                <a:noFill/>
              </a:ln>
              <a:effectLst/>
            </c:spPr>
            <c:txPr>
              <a:bodyPr rot="0" spcFirstLastPara="1" vertOverflow="ellipsis" vert="horz" wrap="square" anchor="ctr" anchorCtr="1"/>
              <a:lstStyle/>
              <a:p>
                <a:pPr>
                  <a:defRPr sz="16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'10. SVDS'!$A$16:$A$22</c:f>
              <c:strCache>
                <c:ptCount val="7"/>
                <c:pt idx="0">
                  <c:v>Dic.2020</c:v>
                </c:pt>
                <c:pt idx="1">
                  <c:v>Dic.2021</c:v>
                </c:pt>
                <c:pt idx="2">
                  <c:v>Dic. 2022</c:v>
                </c:pt>
                <c:pt idx="3">
                  <c:v>Dic. 2023</c:v>
                </c:pt>
                <c:pt idx="4">
                  <c:v>Dic. 2024</c:v>
                </c:pt>
                <c:pt idx="5">
                  <c:v>Dic. 2025</c:v>
                </c:pt>
                <c:pt idx="6">
                  <c:v>Ene. 2026</c:v>
                </c:pt>
              </c:strCache>
              <c:extLst/>
            </c:strRef>
          </c:cat>
          <c:val>
            <c:numRef>
              <c:f>'10. SVDS'!$J$16:$J$22</c:f>
              <c:numCache>
                <c:formatCode>#,##0_);[Red]\(#,##0\)</c:formatCode>
                <c:ptCount val="7"/>
                <c:pt idx="0">
                  <c:v>423</c:v>
                </c:pt>
                <c:pt idx="1">
                  <c:v>888</c:v>
                </c:pt>
                <c:pt idx="2">
                  <c:v>1066</c:v>
                </c:pt>
                <c:pt idx="3">
                  <c:v>795</c:v>
                </c:pt>
                <c:pt idx="4">
                  <c:v>2436</c:v>
                </c:pt>
                <c:pt idx="5">
                  <c:v>1579</c:v>
                </c:pt>
                <c:pt idx="6">
                  <c:v>68</c:v>
                </c:pt>
              </c:numCache>
              <c:extLst/>
            </c:numRef>
          </c:val>
          <c:extLst>
            <c:ext xmlns:c16="http://schemas.microsoft.com/office/drawing/2014/chart" uri="{C3380CC4-5D6E-409C-BE32-E72D297353CC}">
              <c16:uniqueId val="{00000000-9199-443D-BC57-D1B521E51D77}"/>
            </c:ext>
          </c:extLst>
        </c:ser>
        <c:ser>
          <c:idx val="1"/>
          <c:order val="1"/>
          <c:tx>
            <c:strRef>
              <c:f>'10. SVDS'!$K$5</c:f>
              <c:strCache>
                <c:ptCount val="1"/>
                <c:pt idx="0">
                  <c:v>Plan  Sustitutivo del Banco Central</c:v>
                </c:pt>
              </c:strCache>
            </c:strRef>
          </c:tx>
          <c:spPr>
            <a:solidFill>
              <a:schemeClr val="accent3"/>
            </a:solidFill>
            <a:ln>
              <a:noFill/>
            </a:ln>
            <a:effectLst/>
            <a:sp3d/>
          </c:spPr>
          <c:invertIfNegative val="0"/>
          <c:cat>
            <c:strRef>
              <c:f>'10. SVDS'!$A$16:$A$22</c:f>
              <c:strCache>
                <c:ptCount val="7"/>
                <c:pt idx="0">
                  <c:v>Dic.2020</c:v>
                </c:pt>
                <c:pt idx="1">
                  <c:v>Dic.2021</c:v>
                </c:pt>
                <c:pt idx="2">
                  <c:v>Dic. 2022</c:v>
                </c:pt>
                <c:pt idx="3">
                  <c:v>Dic. 2023</c:v>
                </c:pt>
                <c:pt idx="4">
                  <c:v>Dic. 2024</c:v>
                </c:pt>
                <c:pt idx="5">
                  <c:v>Dic. 2025</c:v>
                </c:pt>
                <c:pt idx="6">
                  <c:v>Ene. 2026</c:v>
                </c:pt>
              </c:strCache>
              <c:extLst/>
            </c:strRef>
          </c:cat>
          <c:val>
            <c:numRef>
              <c:f>'10. SVDS'!$K$16:$K$22</c:f>
              <c:numCache>
                <c:formatCode>#,##0_);[Red]\(#,##0\)</c:formatCode>
                <c:ptCount val="7"/>
                <c:pt idx="0">
                  <c:v>-15</c:v>
                </c:pt>
                <c:pt idx="1">
                  <c:v>-4</c:v>
                </c:pt>
                <c:pt idx="2">
                  <c:v>-5</c:v>
                </c:pt>
                <c:pt idx="3">
                  <c:v>-10</c:v>
                </c:pt>
                <c:pt idx="4">
                  <c:v>-1</c:v>
                </c:pt>
                <c:pt idx="5">
                  <c:v>0</c:v>
                </c:pt>
                <c:pt idx="6">
                  <c:v>0</c:v>
                </c:pt>
              </c:numCache>
              <c:extLst/>
            </c:numRef>
          </c:val>
          <c:extLst>
            <c:ext xmlns:c16="http://schemas.microsoft.com/office/drawing/2014/chart" uri="{C3380CC4-5D6E-409C-BE32-E72D297353CC}">
              <c16:uniqueId val="{00000001-9199-443D-BC57-D1B521E51D77}"/>
            </c:ext>
          </c:extLst>
        </c:ser>
        <c:ser>
          <c:idx val="2"/>
          <c:order val="2"/>
          <c:tx>
            <c:strRef>
              <c:f>'10. SVDS'!$L$5</c:f>
              <c:strCache>
                <c:ptCount val="1"/>
                <c:pt idx="0">
                  <c:v>Plan  Sustitutivo del Banco de Reservas</c:v>
                </c:pt>
              </c:strCache>
            </c:strRef>
          </c:tx>
          <c:spPr>
            <a:solidFill>
              <a:schemeClr val="accent5"/>
            </a:solidFill>
            <a:ln>
              <a:noFill/>
            </a:ln>
            <a:effectLst/>
            <a:sp3d/>
          </c:spPr>
          <c:invertIfNegative val="0"/>
          <c:cat>
            <c:strRef>
              <c:f>'10. SVDS'!$A$16:$A$22</c:f>
              <c:strCache>
                <c:ptCount val="7"/>
                <c:pt idx="0">
                  <c:v>Dic.2020</c:v>
                </c:pt>
                <c:pt idx="1">
                  <c:v>Dic.2021</c:v>
                </c:pt>
                <c:pt idx="2">
                  <c:v>Dic. 2022</c:v>
                </c:pt>
                <c:pt idx="3">
                  <c:v>Dic. 2023</c:v>
                </c:pt>
                <c:pt idx="4">
                  <c:v>Dic. 2024</c:v>
                </c:pt>
                <c:pt idx="5">
                  <c:v>Dic. 2025</c:v>
                </c:pt>
                <c:pt idx="6">
                  <c:v>Ene. 2026</c:v>
                </c:pt>
              </c:strCache>
              <c:extLst/>
            </c:strRef>
          </c:cat>
          <c:val>
            <c:numRef>
              <c:f>'10. SVDS'!$L$16:$L$22</c:f>
              <c:numCache>
                <c:formatCode>#,##0_);[Red]\(#,##0\)</c:formatCode>
                <c:ptCount val="7"/>
                <c:pt idx="0">
                  <c:v>-5</c:v>
                </c:pt>
                <c:pt idx="1">
                  <c:v>-23</c:v>
                </c:pt>
                <c:pt idx="2">
                  <c:v>-15</c:v>
                </c:pt>
                <c:pt idx="3">
                  <c:v>-7</c:v>
                </c:pt>
                <c:pt idx="4">
                  <c:v>-8</c:v>
                </c:pt>
                <c:pt idx="5">
                  <c:v>-12</c:v>
                </c:pt>
                <c:pt idx="6">
                  <c:v>0</c:v>
                </c:pt>
              </c:numCache>
              <c:extLst/>
            </c:numRef>
          </c:val>
          <c:extLst>
            <c:ext xmlns:c16="http://schemas.microsoft.com/office/drawing/2014/chart" uri="{C3380CC4-5D6E-409C-BE32-E72D297353CC}">
              <c16:uniqueId val="{00000002-9199-443D-BC57-D1B521E51D77}"/>
            </c:ext>
          </c:extLst>
        </c:ser>
        <c:dLbls>
          <c:showLegendKey val="0"/>
          <c:showVal val="0"/>
          <c:showCatName val="0"/>
          <c:showSerName val="0"/>
          <c:showPercent val="0"/>
          <c:showBubbleSize val="0"/>
        </c:dLbls>
        <c:gapWidth val="41"/>
        <c:shape val="cylinder"/>
        <c:axId val="408895888"/>
        <c:axId val="408896280"/>
        <c:axId val="0"/>
        <c:extLst>
          <c:ext xmlns:c15="http://schemas.microsoft.com/office/drawing/2012/chart" uri="{02D57815-91ED-43cb-92C2-25804820EDAC}">
            <c15:filteredBarSeries>
              <c15:ser>
                <c:idx val="3"/>
                <c:order val="3"/>
                <c:tx>
                  <c:strRef>
                    <c:extLst>
                      <c:ext uri="{02D57815-91ED-43cb-92C2-25804820EDAC}">
                        <c15:formulaRef>
                          <c15:sqref>'[7]III.5.14.Trasp'!#REF!</c15:sqref>
                        </c15:formulaRef>
                      </c:ext>
                    </c:extLst>
                    <c:strCache>
                      <c:ptCount val="1"/>
                      <c:pt idx="0">
                        <c:v>#¡REF!</c:v>
                      </c:pt>
                    </c:strCache>
                  </c:strRef>
                </c:tx>
                <c:spPr>
                  <a:solidFill>
                    <a:schemeClr val="accent1">
                      <a:lumMod val="60000"/>
                    </a:schemeClr>
                  </a:solidFill>
                  <a:ln>
                    <a:noFill/>
                  </a:ln>
                  <a:effectLst/>
                  <a:sp3d/>
                </c:spPr>
                <c:invertIfNegative val="0"/>
                <c:cat>
                  <c:strRef>
                    <c:extLst>
                      <c:ext uri="{02D57815-91ED-43cb-92C2-25804820EDAC}">
                        <c15:formulaRef>
                          <c15:sqref>'10. SVDS'!$A$16:$A$22</c15:sqref>
                        </c15:formulaRef>
                      </c:ext>
                    </c:extLst>
                    <c:strCache>
                      <c:ptCount val="7"/>
                      <c:pt idx="0">
                        <c:v>Dic.2020</c:v>
                      </c:pt>
                      <c:pt idx="1">
                        <c:v>Dic.2021</c:v>
                      </c:pt>
                      <c:pt idx="2">
                        <c:v>Dic. 2022</c:v>
                      </c:pt>
                      <c:pt idx="3">
                        <c:v>Dic. 2023</c:v>
                      </c:pt>
                      <c:pt idx="4">
                        <c:v>Dic. 2024</c:v>
                      </c:pt>
                      <c:pt idx="5">
                        <c:v>Dic. 2025</c:v>
                      </c:pt>
                      <c:pt idx="6">
                        <c:v>Ene. 2026</c:v>
                      </c:pt>
                    </c:strCache>
                  </c:strRef>
                </c:cat>
                <c:val>
                  <c:numRef>
                    <c:extLst>
                      <c:ext uri="{02D57815-91ED-43cb-92C2-25804820EDAC}">
                        <c15:formulaRef>
                          <c15:sqref>'[7]III.5.14.Trasp'!#REF!</c15:sqref>
                        </c15:formulaRef>
                      </c:ext>
                    </c:extLst>
                    <c:numCache>
                      <c:formatCode>General</c:formatCode>
                      <c:ptCount val="1"/>
                      <c:pt idx="0">
                        <c:v>1</c:v>
                      </c:pt>
                    </c:numCache>
                  </c:numRef>
                </c:val>
                <c:extLst>
                  <c:ext xmlns:c16="http://schemas.microsoft.com/office/drawing/2014/chart" uri="{C3380CC4-5D6E-409C-BE32-E72D297353CC}">
                    <c16:uniqueId val="{00000003-9199-443D-BC57-D1B521E51D77}"/>
                  </c:ext>
                </c:extLst>
              </c15:ser>
            </c15:filteredBarSeries>
          </c:ext>
        </c:extLst>
      </c:bar3DChart>
      <c:catAx>
        <c:axId val="408895888"/>
        <c:scaling>
          <c:orientation val="minMax"/>
        </c:scaling>
        <c:delete val="0"/>
        <c:axPos val="b"/>
        <c:numFmt formatCode="General" sourceLinked="1"/>
        <c:majorTickMark val="none"/>
        <c:minorTickMark val="none"/>
        <c:tickLblPos val="low"/>
        <c:spPr>
          <a:noFill/>
          <a:ln w="9525" cap="flat" cmpd="sng" algn="ctr">
            <a:solidFill>
              <a:schemeClr val="tx1">
                <a:tint val="75000"/>
                <a:shade val="95000"/>
                <a:satMod val="105000"/>
              </a:schemeClr>
            </a:solidFill>
            <a:prstDash val="solid"/>
            <a:round/>
          </a:ln>
          <a:effectLst/>
        </c:spPr>
        <c:txPr>
          <a:bodyPr rot="-2700000" spcFirstLastPara="1" vertOverflow="ellipsis" wrap="square" anchor="ctr" anchorCtr="1"/>
          <a:lstStyle/>
          <a:p>
            <a:pPr>
              <a:defRPr sz="12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08896280"/>
        <c:crosses val="autoZero"/>
        <c:auto val="1"/>
        <c:lblAlgn val="ctr"/>
        <c:lblOffset val="100"/>
        <c:noMultiLvlLbl val="0"/>
      </c:catAx>
      <c:valAx>
        <c:axId val="408896280"/>
        <c:scaling>
          <c:orientation val="minMax"/>
        </c:scaling>
        <c:delete val="1"/>
        <c:axPos val="l"/>
        <c:numFmt formatCode="#,##0_);[Red]\(#,##0\)" sourceLinked="1"/>
        <c:majorTickMark val="out"/>
        <c:minorTickMark val="none"/>
        <c:tickLblPos val="nextTo"/>
        <c:crossAx val="408895888"/>
        <c:crosses val="autoZero"/>
        <c:crossBetween val="between"/>
      </c:valAx>
      <c:spPr>
        <a:noFill/>
        <a:ln w="25400">
          <a:noFill/>
        </a:ln>
        <a:effectLst/>
      </c:spPr>
    </c:plotArea>
    <c:legend>
      <c:legendPos val="b"/>
      <c:layout>
        <c:manualLayout>
          <c:xMode val="edge"/>
          <c:yMode val="edge"/>
          <c:x val="5.77170272523043E-2"/>
          <c:y val="6.9628480944033844E-2"/>
          <c:w val="0.85408314312494815"/>
          <c:h val="0.12024179685382294"/>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1200">
          <a:latin typeface="Arial" panose="020B0604020202020204" pitchFamily="34" charset="0"/>
          <a:cs typeface="Arial" panose="020B0604020202020204" pitchFamily="34" charset="0"/>
        </a:defRPr>
      </a:pPr>
      <a:endParaRPr lang="es-DO"/>
    </a:p>
  </c:txPr>
  <c:printSettings>
    <c:headerFooter/>
    <c:pageMargins b="0.75000000000001465" l="0.70000000000000062" r="0.70000000000000062" t="0.75000000000001465" header="0.30000000000000032" footer="0.30000000000000032"/>
    <c:pageSetup orientation="portrait"/>
  </c:printSettings>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400" b="1"/>
              <a:t>Fondos Pagados Anualmente por Cuentas al SFS del RC</a:t>
            </a:r>
          </a:p>
        </c:rich>
      </c:tx>
      <c:layout>
        <c:manualLayout>
          <c:xMode val="edge"/>
          <c:yMode val="edge"/>
          <c:x val="0.27811225101798387"/>
          <c:y val="4.438779851251038E-2"/>
        </c:manualLayout>
      </c:layout>
      <c:overlay val="0"/>
      <c:spPr>
        <a:noFill/>
        <a:ln>
          <a:noFill/>
        </a:ln>
        <a:effectLst/>
      </c:spPr>
      <c:txPr>
        <a:bodyPr rot="0" spcFirstLastPara="1" vertOverflow="ellipsis" vert="horz" wrap="square" anchor="ctr" anchorCtr="1"/>
        <a:lstStyle/>
        <a:p>
          <a:pPr>
            <a:defRPr sz="14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23574259020198596"/>
          <c:y val="0.13021348006338251"/>
          <c:w val="0.63930744616111712"/>
          <c:h val="0.79161885381946862"/>
        </c:manualLayout>
      </c:layout>
      <c:barChart>
        <c:barDir val="bar"/>
        <c:grouping val="clustered"/>
        <c:varyColors val="0"/>
        <c:ser>
          <c:idx val="0"/>
          <c:order val="0"/>
          <c:tx>
            <c:strRef>
              <c:f>'1. Pagos SFS'!$D$6</c:f>
              <c:strCache>
                <c:ptCount val="1"/>
                <c:pt idx="0">
                  <c:v>Total</c:v>
                </c:pt>
              </c:strCache>
            </c:strRef>
          </c:tx>
          <c:spPr>
            <a:solidFill>
              <a:srgbClr val="0070C0"/>
            </a:solidFill>
            <a:ln>
              <a:noFill/>
            </a:ln>
            <a:effectLst/>
          </c:spPr>
          <c:invertIfNegative val="0"/>
          <c:dLbls>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'1. Pagos SFS'!$A$7:$A$10</c:f>
              <c:strCache>
                <c:ptCount val="4"/>
                <c:pt idx="0">
                  <c:v> Cuidado de la Salud </c:v>
                </c:pt>
                <c:pt idx="1">
                  <c:v> FONAMAT  </c:v>
                </c:pt>
                <c:pt idx="2">
                  <c:v> Subsidios  </c:v>
                </c:pt>
                <c:pt idx="3">
                  <c:v> Comisión SISALRIL </c:v>
                </c:pt>
              </c:strCache>
            </c:strRef>
          </c:cat>
          <c:val>
            <c:numRef>
              <c:f>'1. Pagos SFS'!$D$7:$D$10</c:f>
              <c:numCache>
                <c:formatCode>_(* #,##0.00_);_(* \(#,##0.00\);_(* "-"??_);_(@_)</c:formatCode>
                <c:ptCount val="4"/>
                <c:pt idx="0">
                  <c:v>109960170241.70999</c:v>
                </c:pt>
                <c:pt idx="1">
                  <c:v>2034063543.46</c:v>
                </c:pt>
                <c:pt idx="2">
                  <c:v>5509857300.3999996</c:v>
                </c:pt>
                <c:pt idx="3">
                  <c:v>791556930.63</c:v>
                </c:pt>
              </c:numCache>
            </c:numRef>
          </c:val>
          <c:extLst>
            <c:ext xmlns:c16="http://schemas.microsoft.com/office/drawing/2014/chart" uri="{C3380CC4-5D6E-409C-BE32-E72D297353CC}">
              <c16:uniqueId val="{00000000-96AC-4F62-A3F1-B5E7502FE3ED}"/>
            </c:ext>
          </c:extLst>
        </c:ser>
        <c:dLbls>
          <c:showLegendKey val="0"/>
          <c:showVal val="0"/>
          <c:showCatName val="0"/>
          <c:showSerName val="0"/>
          <c:showPercent val="0"/>
          <c:showBubbleSize val="0"/>
        </c:dLbls>
        <c:gapWidth val="46"/>
        <c:axId val="159183503"/>
        <c:axId val="159189743"/>
      </c:barChart>
      <c:catAx>
        <c:axId val="159183503"/>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159189743"/>
        <c:crosses val="autoZero"/>
        <c:auto val="1"/>
        <c:lblAlgn val="ctr"/>
        <c:lblOffset val="100"/>
        <c:noMultiLvlLbl val="0"/>
      </c:catAx>
      <c:valAx>
        <c:axId val="159189743"/>
        <c:scaling>
          <c:orientation val="minMax"/>
        </c:scaling>
        <c:delete val="1"/>
        <c:axPos val="b"/>
        <c:numFmt formatCode="_(* #,##0.00_);_(* \(#,##0.00\);_(* &quot;-&quot;??_);_(@_)" sourceLinked="1"/>
        <c:majorTickMark val="none"/>
        <c:minorTickMark val="none"/>
        <c:tickLblPos val="nextTo"/>
        <c:crossAx val="159183503"/>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4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3"/>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7"/>
    </mc:Choice>
    <mc:Fallback>
      <c:style val="7"/>
    </mc:Fallback>
  </mc:AlternateContent>
  <c:chart>
    <c:title>
      <c:tx>
        <c:rich>
          <a:bodyPr rot="0" spcFirstLastPara="1" vertOverflow="ellipsis" vert="horz" wrap="square" anchor="ctr" anchorCtr="1"/>
          <a:lstStyle/>
          <a:p>
            <a:pPr>
              <a:defRPr sz="1440" b="1" i="0" u="none" strike="noStrike" kern="1200" baseline="0">
                <a:solidFill>
                  <a:schemeClr val="tx1"/>
                </a:solidFill>
                <a:latin typeface="Arial" panose="020B0604020202020204" pitchFamily="34" charset="0"/>
                <a:ea typeface="+mn-ea"/>
                <a:cs typeface="Arial" panose="020B0604020202020204" pitchFamily="34" charset="0"/>
              </a:defRPr>
            </a:pPr>
            <a:r>
              <a:rPr lang="es-DO"/>
              <a:t>Fondos Pagados a las  Administradora de Riesgos de Salud (ARS) del SFS del RC</a:t>
            </a:r>
          </a:p>
        </c:rich>
      </c:tx>
      <c:layout>
        <c:manualLayout>
          <c:xMode val="edge"/>
          <c:yMode val="edge"/>
          <c:x val="0.18154413519835777"/>
          <c:y val="3.6072212952522179E-2"/>
        </c:manualLayout>
      </c:layout>
      <c:overlay val="0"/>
      <c:spPr>
        <a:noFill/>
        <a:ln>
          <a:noFill/>
        </a:ln>
        <a:effectLst/>
      </c:spPr>
      <c:txPr>
        <a:bodyPr rot="0" spcFirstLastPara="1" vertOverflow="ellipsis" vert="horz" wrap="square" anchor="ctr" anchorCtr="1"/>
        <a:lstStyle/>
        <a:p>
          <a:pPr>
            <a:defRPr sz="144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23913888742011763"/>
          <c:y val="0.10429255356947105"/>
          <c:w val="0.6226279240063497"/>
          <c:h val="0.76860595978911883"/>
        </c:manualLayout>
      </c:layout>
      <c:barChart>
        <c:barDir val="bar"/>
        <c:grouping val="clustered"/>
        <c:varyColors val="0"/>
        <c:ser>
          <c:idx val="0"/>
          <c:order val="0"/>
          <c:tx>
            <c:strRef>
              <c:f>'2.Pagos x ARS'!$C$4</c:f>
              <c:strCache>
                <c:ptCount val="1"/>
                <c:pt idx="0">
                  <c:v>Total General</c:v>
                </c:pt>
              </c:strCache>
            </c:strRef>
          </c:tx>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Pt>
            <c:idx val="0"/>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1-204E-4F63-8FE2-C01B4CDD26F7}"/>
              </c:ext>
            </c:extLst>
          </c:dPt>
          <c:dPt>
            <c:idx val="1"/>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3-204E-4F63-8FE2-C01B4CDD26F7}"/>
              </c:ext>
            </c:extLst>
          </c:dPt>
          <c:dPt>
            <c:idx val="2"/>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5-204E-4F63-8FE2-C01B4CDD26F7}"/>
              </c:ext>
            </c:extLst>
          </c:dPt>
          <c:dPt>
            <c:idx val="3"/>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7-204E-4F63-8FE2-C01B4CDD26F7}"/>
              </c:ext>
            </c:extLst>
          </c:dPt>
          <c:dPt>
            <c:idx val="4"/>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9-204E-4F63-8FE2-C01B4CDD26F7}"/>
              </c:ext>
            </c:extLst>
          </c:dPt>
          <c:dPt>
            <c:idx val="5"/>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B-204E-4F63-8FE2-C01B4CDD26F7}"/>
              </c:ext>
            </c:extLst>
          </c:dPt>
          <c:dPt>
            <c:idx val="6"/>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D-204E-4F63-8FE2-C01B4CDD26F7}"/>
              </c:ext>
            </c:extLst>
          </c:dPt>
          <c:dPt>
            <c:idx val="7"/>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F-204E-4F63-8FE2-C01B4CDD26F7}"/>
              </c:ext>
            </c:extLst>
          </c:dPt>
          <c:dPt>
            <c:idx val="8"/>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1-204E-4F63-8FE2-C01B4CDD26F7}"/>
              </c:ext>
            </c:extLst>
          </c:dPt>
          <c:dPt>
            <c:idx val="9"/>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3-204E-4F63-8FE2-C01B4CDD26F7}"/>
              </c:ext>
            </c:extLst>
          </c:dPt>
          <c:dPt>
            <c:idx val="10"/>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5-204E-4F63-8FE2-C01B4CDD26F7}"/>
              </c:ext>
            </c:extLst>
          </c:dPt>
          <c:dPt>
            <c:idx val="11"/>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7-204E-4F63-8FE2-C01B4CDD26F7}"/>
              </c:ext>
            </c:extLst>
          </c:dPt>
          <c:dPt>
            <c:idx val="12"/>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9-204E-4F63-8FE2-C01B4CDD26F7}"/>
              </c:ext>
            </c:extLst>
          </c:dPt>
          <c:dPt>
            <c:idx val="13"/>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B-204E-4F63-8FE2-C01B4CDD26F7}"/>
              </c:ext>
            </c:extLst>
          </c:dPt>
          <c:dPt>
            <c:idx val="14"/>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D-204E-4F63-8FE2-C01B4CDD26F7}"/>
              </c:ext>
            </c:extLst>
          </c:dPt>
          <c:dPt>
            <c:idx val="15"/>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F-204E-4F63-8FE2-C01B4CDD26F7}"/>
              </c:ext>
            </c:extLst>
          </c:dPt>
          <c:dPt>
            <c:idx val="16"/>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21-204E-4F63-8FE2-C01B4CDD26F7}"/>
              </c:ext>
            </c:extLst>
          </c:dPt>
          <c:dLbls>
            <c:spPr>
              <a:noFill/>
              <a:ln>
                <a:noFill/>
              </a:ln>
              <a:effectLst/>
            </c:spPr>
            <c:txPr>
              <a:bodyPr rot="0" spcFirstLastPara="1" vertOverflow="ellipsis" vert="horz" wrap="square" anchor="ctr" anchorCtr="1"/>
              <a:lstStyle/>
              <a:p>
                <a:pPr>
                  <a:defRPr sz="14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'2.Pagos x ARS'!$B$5:$B$29</c:f>
              <c:strCache>
                <c:ptCount val="17"/>
                <c:pt idx="0">
                  <c:v>Primera ARS de Humano</c:v>
                </c:pt>
                <c:pt idx="1">
                  <c:v>SENASA RC</c:v>
                </c:pt>
                <c:pt idx="2">
                  <c:v>MAPFRE Salud ARS</c:v>
                </c:pt>
                <c:pt idx="3">
                  <c:v>Universal</c:v>
                </c:pt>
                <c:pt idx="4">
                  <c:v>SEMMA</c:v>
                </c:pt>
                <c:pt idx="5">
                  <c:v>Futuro</c:v>
                </c:pt>
                <c:pt idx="6">
                  <c:v>Serv. de Igualas Méd. Dr. Abel G.</c:v>
                </c:pt>
                <c:pt idx="7">
                  <c:v>Dr. Yunen</c:v>
                </c:pt>
                <c:pt idx="8">
                  <c:v>Renacer</c:v>
                </c:pt>
                <c:pt idx="9">
                  <c:v>Monumental </c:v>
                </c:pt>
                <c:pt idx="10">
                  <c:v>Asoc. de Profesionales de la Salud</c:v>
                </c:pt>
                <c:pt idx="11">
                  <c:v>Grupo Med. Asociado</c:v>
                </c:pt>
                <c:pt idx="12">
                  <c:v>Adm. Serv. Médicos Amor y Paz</c:v>
                </c:pt>
                <c:pt idx="13">
                  <c:v>Reservas</c:v>
                </c:pt>
                <c:pt idx="14">
                  <c:v>METASALUD</c:v>
                </c:pt>
                <c:pt idx="15">
                  <c:v>CMD</c:v>
                </c:pt>
                <c:pt idx="16">
                  <c:v>Plan Salud </c:v>
                </c:pt>
              </c:strCache>
            </c:strRef>
          </c:cat>
          <c:val>
            <c:numRef>
              <c:f>'2.Pagos x ARS'!$C$5:$C$29</c:f>
              <c:numCache>
                <c:formatCode>_(* #,##0.00_);_(* \(#,##0.00\);_(* "-"??_);_(@_)</c:formatCode>
                <c:ptCount val="17"/>
                <c:pt idx="0">
                  <c:v>97160835954.769989</c:v>
                </c:pt>
                <c:pt idx="1">
                  <c:v>130218624924.14999</c:v>
                </c:pt>
                <c:pt idx="2">
                  <c:v>41789508451.979996</c:v>
                </c:pt>
                <c:pt idx="3">
                  <c:v>22319093158.510002</c:v>
                </c:pt>
                <c:pt idx="4">
                  <c:v>11533813687.580002</c:v>
                </c:pt>
                <c:pt idx="5">
                  <c:v>22702152402.889999</c:v>
                </c:pt>
                <c:pt idx="6">
                  <c:v>6698720328.5100002</c:v>
                </c:pt>
                <c:pt idx="7">
                  <c:v>6467594903.3800001</c:v>
                </c:pt>
                <c:pt idx="8">
                  <c:v>8227261757.8199997</c:v>
                </c:pt>
                <c:pt idx="9">
                  <c:v>8355407844.9099998</c:v>
                </c:pt>
                <c:pt idx="10">
                  <c:v>5529959129.3999996</c:v>
                </c:pt>
                <c:pt idx="11">
                  <c:v>2059017477.0300002</c:v>
                </c:pt>
                <c:pt idx="12">
                  <c:v>2029210294.3600001</c:v>
                </c:pt>
                <c:pt idx="13">
                  <c:v>3364888148.9899998</c:v>
                </c:pt>
                <c:pt idx="14">
                  <c:v>2959894010.9200001</c:v>
                </c:pt>
                <c:pt idx="15">
                  <c:v>3891390775.5299997</c:v>
                </c:pt>
                <c:pt idx="16">
                  <c:v>608999958.44999993</c:v>
                </c:pt>
              </c:numCache>
            </c:numRef>
          </c:val>
          <c:extLst>
            <c:ext xmlns:c16="http://schemas.microsoft.com/office/drawing/2014/chart" uri="{C3380CC4-5D6E-409C-BE32-E72D297353CC}">
              <c16:uniqueId val="{0000003A-204E-4F63-8FE2-C01B4CDD26F7}"/>
            </c:ext>
          </c:extLst>
        </c:ser>
        <c:dLbls>
          <c:showLegendKey val="0"/>
          <c:showVal val="0"/>
          <c:showCatName val="0"/>
          <c:showSerName val="0"/>
          <c:showPercent val="0"/>
          <c:showBubbleSize val="0"/>
        </c:dLbls>
        <c:gapWidth val="20"/>
        <c:axId val="432547600"/>
        <c:axId val="432547992"/>
      </c:barChart>
      <c:catAx>
        <c:axId val="432547600"/>
        <c:scaling>
          <c:orientation val="minMax"/>
        </c:scaling>
        <c:delete val="0"/>
        <c:axPos val="l"/>
        <c:numFmt formatCode="General" sourceLinked="1"/>
        <c:majorTickMark val="out"/>
        <c:minorTickMark val="none"/>
        <c:tickLblPos val="nextTo"/>
        <c:spPr>
          <a:noFill/>
          <a:ln w="9525" cap="flat" cmpd="sng" algn="ctr">
            <a:solidFill>
              <a:schemeClr val="tx1">
                <a:tint val="75000"/>
                <a:shade val="95000"/>
                <a:satMod val="105000"/>
              </a:schemeClr>
            </a:solidFill>
            <a:prstDash val="solid"/>
            <a:round/>
          </a:ln>
          <a:effectLst/>
        </c:spPr>
        <c:txPr>
          <a:bodyPr rot="-2700000" spcFirstLastPara="1" vertOverflow="ellipsis" wrap="square" anchor="ctr" anchorCtr="1"/>
          <a:lstStyle/>
          <a:p>
            <a:pPr>
              <a:defRPr sz="12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32547992"/>
        <c:crosses val="autoZero"/>
        <c:auto val="1"/>
        <c:lblAlgn val="ctr"/>
        <c:lblOffset val="100"/>
        <c:noMultiLvlLbl val="0"/>
      </c:catAx>
      <c:valAx>
        <c:axId val="432547992"/>
        <c:scaling>
          <c:orientation val="minMax"/>
        </c:scaling>
        <c:delete val="1"/>
        <c:axPos val="b"/>
        <c:numFmt formatCode="_(* #,##0.00_);_(* \(#,##0.00\);_(* &quot;-&quot;??_);_(@_)" sourceLinked="1"/>
        <c:majorTickMark val="out"/>
        <c:minorTickMark val="none"/>
        <c:tickLblPos val="nextTo"/>
        <c:crossAx val="432547600"/>
        <c:crosses val="autoZero"/>
        <c:crossBetween val="between"/>
      </c:valAx>
      <c:spPr>
        <a:solidFill>
          <a:schemeClr val="bg1"/>
        </a:solidFill>
        <a:ln>
          <a:noFill/>
        </a:ln>
        <a:effectLst/>
      </c:spPr>
    </c:plotArea>
    <c:plotVisOnly val="1"/>
    <c:dispBlanksAs val="gap"/>
    <c:showDLblsOverMax val="0"/>
  </c:chart>
  <c:spPr>
    <a:solidFill>
      <a:schemeClr val="bg1"/>
    </a:solidFill>
    <a:ln w="9525" cap="flat" cmpd="sng" algn="ctr">
      <a:noFill/>
      <a:prstDash val="solid"/>
      <a:round/>
    </a:ln>
    <a:effectLst/>
  </c:spPr>
  <c:txPr>
    <a:bodyPr/>
    <a:lstStyle/>
    <a:p>
      <a:pPr>
        <a:defRPr sz="1200">
          <a:latin typeface="Arial" panose="020B0604020202020204" pitchFamily="34" charset="0"/>
          <a:cs typeface="Arial" panose="020B0604020202020204" pitchFamily="34" charset="0"/>
        </a:defRPr>
      </a:pPr>
      <a:endParaRPr lang="es-DO"/>
    </a:p>
  </c:txPr>
  <c:printSettings>
    <c:headerFooter/>
    <c:pageMargins b="0.75000000000001465" l="0.70000000000000062" r="0.70000000000000062" t="0.75000000000001465" header="0.30000000000000032" footer="0.30000000000000032"/>
    <c:pageSetup orientation="portrait"/>
  </c:printSettings>
  <c:userShapes r:id="rId3"/>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2000" b="1" i="0" u="none" strike="noStrike" kern="1200" cap="all" baseline="0">
                <a:solidFill>
                  <a:schemeClr val="tx1">
                    <a:lumMod val="65000"/>
                    <a:lumOff val="35000"/>
                  </a:schemeClr>
                </a:solidFill>
                <a:latin typeface="+mn-lt"/>
                <a:ea typeface="+mn-ea"/>
                <a:cs typeface="+mn-cs"/>
              </a:defRPr>
            </a:pPr>
            <a:r>
              <a:rPr lang="en-US" sz="2000" cap="none" baseline="0"/>
              <a:t> </a:t>
            </a:r>
            <a:r>
              <a:rPr lang="en-US" sz="2000" cap="none" baseline="0">
                <a:solidFill>
                  <a:sysClr val="windowText" lastClr="000000"/>
                </a:solidFill>
              </a:rPr>
              <a:t>Distribución de las Inversiones de la  Cuenta Cuidado de la Salud por Instrumento</a:t>
            </a:r>
          </a:p>
        </c:rich>
      </c:tx>
      <c:overlay val="0"/>
      <c:spPr>
        <a:noFill/>
        <a:ln>
          <a:noFill/>
        </a:ln>
        <a:effectLst/>
      </c:spPr>
      <c:txPr>
        <a:bodyPr rot="0" spcFirstLastPara="1" vertOverflow="ellipsis" vert="horz" wrap="square" anchor="ctr" anchorCtr="1"/>
        <a:lstStyle/>
        <a:p>
          <a:pPr>
            <a:defRPr sz="2000" b="1" i="0" u="none" strike="noStrike" kern="1200" cap="all" baseline="0">
              <a:solidFill>
                <a:schemeClr val="tx1">
                  <a:lumMod val="65000"/>
                  <a:lumOff val="35000"/>
                </a:schemeClr>
              </a:solidFill>
              <a:latin typeface="+mn-lt"/>
              <a:ea typeface="+mn-ea"/>
              <a:cs typeface="+mn-cs"/>
            </a:defRPr>
          </a:pPr>
          <a:endParaRPr lang="es-DO"/>
        </a:p>
      </c:txPr>
    </c:title>
    <c:autoTitleDeleted val="0"/>
    <c:view3D>
      <c:rotX val="90"/>
      <c:rotY val="5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397351762932654"/>
          <c:y val="0.3218154042029211"/>
          <c:w val="0.58667549759712179"/>
          <c:h val="0.52532190576861004"/>
        </c:manualLayout>
      </c:layout>
      <c:pie3DChart>
        <c:varyColors val="1"/>
        <c:ser>
          <c:idx val="0"/>
          <c:order val="0"/>
          <c:tx>
            <c:strRef>
              <c:f>'3.INV_SFS x Entidad'!$B$6</c:f>
              <c:strCache>
                <c:ptCount val="1"/>
                <c:pt idx="0">
                  <c:v> Total Invertido</c:v>
                </c:pt>
              </c:strCache>
            </c:strRef>
          </c:tx>
          <c:explosion val="8"/>
          <c:dPt>
            <c:idx val="0"/>
            <c:bubble3D val="0"/>
            <c:explosion val="2"/>
            <c:spPr>
              <a:solidFill>
                <a:schemeClr val="accent1">
                  <a:shade val="58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6F9D-4A7F-8464-4946EE06C790}"/>
              </c:ext>
            </c:extLst>
          </c:dPt>
          <c:dPt>
            <c:idx val="1"/>
            <c:bubble3D val="0"/>
            <c:explosion val="0"/>
            <c:spPr>
              <a:solidFill>
                <a:srgbClr val="00539B"/>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6F9D-4A7F-8464-4946EE06C790}"/>
              </c:ext>
            </c:extLst>
          </c:dPt>
          <c:dPt>
            <c:idx val="2"/>
            <c:bubble3D val="0"/>
            <c:explosion val="0"/>
            <c:spPr>
              <a:solidFill>
                <a:schemeClr val="accent1">
                  <a:tint val="86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6F9D-4A7F-8464-4946EE06C790}"/>
              </c:ext>
            </c:extLst>
          </c:dPt>
          <c:dPt>
            <c:idx val="3"/>
            <c:bubble3D val="0"/>
            <c:explosion val="0"/>
            <c:spPr>
              <a:solidFill>
                <a:schemeClr val="accent1">
                  <a:tint val="3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6F9D-4A7F-8464-4946EE06C790}"/>
              </c:ext>
            </c:extLst>
          </c:dPt>
          <c:dPt>
            <c:idx val="4"/>
            <c:bubble3D val="0"/>
            <c:explosion val="2"/>
            <c:spPr>
              <a:solidFill>
                <a:schemeClr val="tx2">
                  <a:lumMod val="75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6F9D-4A7F-8464-4946EE06C790}"/>
              </c:ext>
            </c:extLst>
          </c:dPt>
          <c:dPt>
            <c:idx val="5"/>
            <c:bubble3D val="0"/>
            <c:explosion val="2"/>
            <c:spPr>
              <a:solidFill>
                <a:schemeClr val="accent1">
                  <a:tint val="2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A-9358-4231-B838-509AA939BF66}"/>
              </c:ext>
            </c:extLst>
          </c:dPt>
          <c:dPt>
            <c:idx val="6"/>
            <c:bubble3D val="0"/>
            <c:spPr>
              <a:solidFill>
                <a:schemeClr val="accent1">
                  <a:tint val="74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9358-4231-B838-509AA939BF66}"/>
              </c:ext>
            </c:extLst>
          </c:dPt>
          <c:dLbls>
            <c:dLbl>
              <c:idx val="0"/>
              <c:layout>
                <c:manualLayout>
                  <c:x val="-0.13888020253804953"/>
                  <c:y val="5.9568399327074091E-2"/>
                </c:manualLayout>
              </c:layout>
              <c:tx>
                <c:rich>
                  <a:bodyPr rot="0" spcFirstLastPara="1" vertOverflow="ellipsis" vert="horz" wrap="square" lIns="38100" tIns="19050" rIns="38100" bIns="19050" anchor="ctr" anchorCtr="1">
                    <a:noAutofit/>
                  </a:bodyPr>
                  <a:lstStyle/>
                  <a:p>
                    <a:pPr>
                      <a:defRPr sz="1600" b="0" i="0" u="none" strike="noStrike" kern="1200" spc="0" baseline="0">
                        <a:solidFill>
                          <a:sysClr val="windowText" lastClr="000000"/>
                        </a:solidFill>
                        <a:latin typeface="+mn-lt"/>
                        <a:ea typeface="+mn-ea"/>
                        <a:cs typeface="+mn-cs"/>
                      </a:defRPr>
                    </a:pPr>
                    <a:fld id="{0AFC5D00-37DF-4BF8-87C0-3A894CAAFC63}" type="CATEGORYNAME">
                      <a:rPr lang="en-US" sz="1600" b="1">
                        <a:solidFill>
                          <a:sysClr val="windowText" lastClr="000000"/>
                        </a:solidFill>
                      </a:rPr>
                      <a:pPr>
                        <a:defRPr sz="1600" b="0">
                          <a:solidFill>
                            <a:sysClr val="windowText" lastClr="000000"/>
                          </a:solidFill>
                        </a:defRPr>
                      </a:pPr>
                      <a:t>[NOMBRE DE CATEGORÍA]</a:t>
                    </a:fld>
                    <a:endParaRPr lang="en-US" sz="1600" b="1">
                      <a:solidFill>
                        <a:sysClr val="windowText" lastClr="000000"/>
                      </a:solidFill>
                    </a:endParaRPr>
                  </a:p>
                  <a:p>
                    <a:pPr>
                      <a:defRPr sz="1600" b="0">
                        <a:solidFill>
                          <a:sysClr val="windowText" lastClr="000000"/>
                        </a:solidFill>
                      </a:defRPr>
                    </a:pPr>
                    <a:r>
                      <a:rPr lang="en-US" sz="1600" b="0">
                        <a:solidFill>
                          <a:sysClr val="windowText" lastClr="000000"/>
                        </a:solidFill>
                      </a:rPr>
                      <a:t> </a:t>
                    </a:r>
                    <a:fld id="{98B5F47F-18CB-4ADF-A9E9-11CD0AC8CCED}" type="VALUE">
                      <a:rPr lang="en-US" sz="1600" b="0">
                        <a:solidFill>
                          <a:sysClr val="windowText" lastClr="000000"/>
                        </a:solidFill>
                      </a:rPr>
                      <a:pPr>
                        <a:defRPr sz="1600" b="0">
                          <a:solidFill>
                            <a:sysClr val="windowText" lastClr="000000"/>
                          </a:solidFill>
                        </a:defRPr>
                      </a:pPr>
                      <a:t>[VALOR]</a:t>
                    </a:fld>
                    <a:r>
                      <a:rPr lang="en-US" sz="1600" b="0">
                        <a:solidFill>
                          <a:sysClr val="windowText" lastClr="000000"/>
                        </a:solidFill>
                      </a:rPr>
                      <a:t> </a:t>
                    </a:r>
                  </a:p>
                  <a:p>
                    <a:pPr>
                      <a:defRPr sz="1600" b="0">
                        <a:solidFill>
                          <a:sysClr val="windowText" lastClr="000000"/>
                        </a:solidFill>
                      </a:defRPr>
                    </a:pPr>
                    <a:fld id="{D552289A-833A-4884-B3D1-9B0C74CA9852}" type="PERCENTAGE">
                      <a:rPr lang="en-US" sz="1600" b="0">
                        <a:solidFill>
                          <a:sysClr val="windowText" lastClr="000000"/>
                        </a:solidFill>
                      </a:rPr>
                      <a:pPr>
                        <a:defRPr sz="1600" b="0">
                          <a:solidFill>
                            <a:sysClr val="windowText" lastClr="000000"/>
                          </a:solidFill>
                        </a:defRPr>
                      </a:pPr>
                      <a:t>[PORCENTAJE]</a:t>
                    </a:fld>
                    <a:endParaRPr lang="es-US"/>
                  </a:p>
                </c:rich>
              </c:tx>
              <c:numFmt formatCode="0.00%" sourceLinked="0"/>
              <c:spPr>
                <a:noFill/>
                <a:ln>
                  <a:noFill/>
                </a:ln>
                <a:effectLst/>
              </c:spPr>
              <c:txPr>
                <a:bodyPr rot="0" spcFirstLastPara="1" vertOverflow="ellipsis" vert="horz" wrap="square" lIns="38100" tIns="19050" rIns="38100" bIns="19050" anchor="ctr" anchorCtr="1">
                  <a:noAutofit/>
                </a:bodyPr>
                <a:lstStyle/>
                <a:p>
                  <a:pPr>
                    <a:defRPr sz="1600" b="0" i="0" u="none" strike="noStrike" kern="1200" spc="0" baseline="0">
                      <a:solidFill>
                        <a:sysClr val="windowText" lastClr="000000"/>
                      </a:solidFill>
                      <a:latin typeface="+mn-lt"/>
                      <a:ea typeface="+mn-ea"/>
                      <a:cs typeface="+mn-cs"/>
                    </a:defRPr>
                  </a:pPr>
                  <a:endParaRPr lang="en-US"/>
                </a:p>
              </c:txPr>
              <c:dLblPos val="bestFit"/>
              <c:showLegendKey val="1"/>
              <c:showVal val="1"/>
              <c:showCatName val="1"/>
              <c:showSerName val="0"/>
              <c:showPercent val="1"/>
              <c:showBubbleSize val="0"/>
              <c:separator> </c:separator>
              <c:extLst>
                <c:ext xmlns:c15="http://schemas.microsoft.com/office/drawing/2012/chart" uri="{CE6537A1-D6FC-4f65-9D91-7224C49458BB}">
                  <c15:layout>
                    <c:manualLayout>
                      <c:w val="0.40707474120986376"/>
                      <c:h val="0.12850883477183914"/>
                    </c:manualLayout>
                  </c15:layout>
                  <c15:dlblFieldTable/>
                  <c15:showDataLabelsRange val="0"/>
                </c:ext>
                <c:ext xmlns:c16="http://schemas.microsoft.com/office/drawing/2014/chart" uri="{C3380CC4-5D6E-409C-BE32-E72D297353CC}">
                  <c16:uniqueId val="{00000001-6F9D-4A7F-8464-4946EE06C790}"/>
                </c:ext>
              </c:extLst>
            </c:dLbl>
            <c:dLbl>
              <c:idx val="1"/>
              <c:layout>
                <c:manualLayout>
                  <c:x val="-1.2903794050232165E-2"/>
                  <c:y val="-3.582159977009601E-2"/>
                </c:manualLayout>
              </c:layout>
              <c:tx>
                <c:rich>
                  <a:bodyPr rot="0" spcFirstLastPara="1" vertOverflow="ellipsis" vert="horz" wrap="square" lIns="38100" tIns="19050" rIns="38100" bIns="19050" anchor="ctr" anchorCtr="1">
                    <a:spAutoFit/>
                  </a:bodyPr>
                  <a:lstStyle/>
                  <a:p>
                    <a:pPr>
                      <a:defRPr sz="1600" b="0" i="0" u="none" strike="noStrike" kern="1200" spc="0" baseline="0">
                        <a:solidFill>
                          <a:sysClr val="windowText" lastClr="000000"/>
                        </a:solidFill>
                        <a:latin typeface="+mn-lt"/>
                        <a:ea typeface="+mn-ea"/>
                        <a:cs typeface="+mn-cs"/>
                      </a:defRPr>
                    </a:pPr>
                    <a:fld id="{2AAFB0E6-FC0F-4D00-A4E6-C98F54C0354E}" type="CATEGORYNAME">
                      <a:rPr lang="en-US" sz="1600" b="1">
                        <a:solidFill>
                          <a:sysClr val="windowText" lastClr="000000"/>
                        </a:solidFill>
                      </a:rPr>
                      <a:pPr>
                        <a:defRPr sz="1600" b="0">
                          <a:solidFill>
                            <a:sysClr val="windowText" lastClr="000000"/>
                          </a:solidFill>
                        </a:defRPr>
                      </a:pPr>
                      <a:t>[NOMBRE DE CATEGORÍA]</a:t>
                    </a:fld>
                    <a:r>
                      <a:rPr lang="en-US" sz="1600" b="1">
                        <a:solidFill>
                          <a:sysClr val="windowText" lastClr="000000"/>
                        </a:solidFill>
                      </a:rPr>
                      <a:t> </a:t>
                    </a:r>
                  </a:p>
                  <a:p>
                    <a:pPr>
                      <a:defRPr sz="1600" b="0">
                        <a:solidFill>
                          <a:sysClr val="windowText" lastClr="000000"/>
                        </a:solidFill>
                      </a:defRPr>
                    </a:pPr>
                    <a:fld id="{7FAD5874-CBE0-4907-ADD7-F02F2C884360}" type="VALUE">
                      <a:rPr lang="en-US" sz="1600" b="0">
                        <a:solidFill>
                          <a:sysClr val="windowText" lastClr="000000"/>
                        </a:solidFill>
                      </a:rPr>
                      <a:pPr>
                        <a:defRPr sz="1600" b="0">
                          <a:solidFill>
                            <a:sysClr val="windowText" lastClr="000000"/>
                          </a:solidFill>
                        </a:defRPr>
                      </a:pPr>
                      <a:t>[VALOR]</a:t>
                    </a:fld>
                    <a:r>
                      <a:rPr lang="en-US" sz="1600" b="0">
                        <a:solidFill>
                          <a:sysClr val="windowText" lastClr="000000"/>
                        </a:solidFill>
                      </a:rPr>
                      <a:t> </a:t>
                    </a:r>
                  </a:p>
                  <a:p>
                    <a:pPr>
                      <a:defRPr sz="1600" b="0">
                        <a:solidFill>
                          <a:sysClr val="windowText" lastClr="000000"/>
                        </a:solidFill>
                      </a:defRPr>
                    </a:pPr>
                    <a:fld id="{394B2F8D-CC6C-4318-AD72-9326F32903AB}" type="PERCENTAGE">
                      <a:rPr lang="en-US" sz="1600" b="0">
                        <a:solidFill>
                          <a:sysClr val="windowText" lastClr="000000"/>
                        </a:solidFill>
                      </a:rPr>
                      <a:pPr>
                        <a:defRPr sz="1600" b="0">
                          <a:solidFill>
                            <a:sysClr val="windowText" lastClr="000000"/>
                          </a:solidFill>
                        </a:defRPr>
                      </a:pPr>
                      <a:t>[PORCENTAJE]</a:t>
                    </a:fld>
                    <a:endParaRPr lang="es-US"/>
                  </a:p>
                </c:rich>
              </c:tx>
              <c:numFmt formatCode="0.00%" sourceLinked="0"/>
              <c:spPr>
                <a:noFill/>
                <a:ln>
                  <a:noFill/>
                </a:ln>
                <a:effectLst/>
              </c:spPr>
              <c:txPr>
                <a:bodyPr rot="0" spcFirstLastPara="1" vertOverflow="ellipsis" vert="horz" wrap="square" lIns="38100" tIns="19050" rIns="38100" bIns="19050" anchor="ctr" anchorCtr="1">
                  <a:spAutoFit/>
                </a:bodyPr>
                <a:lstStyle/>
                <a:p>
                  <a:pPr>
                    <a:defRPr sz="1600" b="0" i="0" u="none" strike="noStrike" kern="1200" spc="0" baseline="0">
                      <a:solidFill>
                        <a:sysClr val="windowText" lastClr="000000"/>
                      </a:solidFill>
                      <a:latin typeface="+mn-lt"/>
                      <a:ea typeface="+mn-ea"/>
                      <a:cs typeface="+mn-cs"/>
                    </a:defRPr>
                  </a:pPr>
                  <a:endParaRPr lang="es-DO"/>
                </a:p>
              </c:txPr>
              <c:dLblPos val="bestFit"/>
              <c:showLegendKey val="1"/>
              <c:showVal val="1"/>
              <c:showCatName val="1"/>
              <c:showSerName val="0"/>
              <c:showPercent val="1"/>
              <c:showBubbleSize val="0"/>
              <c:separator> </c:separator>
              <c:extLst>
                <c:ext xmlns:c15="http://schemas.microsoft.com/office/drawing/2012/chart" uri="{CE6537A1-D6FC-4f65-9D91-7224C49458BB}">
                  <c15:layout>
                    <c:manualLayout>
                      <c:w val="0.25155930843624041"/>
                      <c:h val="0.1953557138404759"/>
                    </c:manualLayout>
                  </c15:layout>
                  <c15:dlblFieldTable/>
                  <c15:showDataLabelsRange val="0"/>
                </c:ext>
                <c:ext xmlns:c16="http://schemas.microsoft.com/office/drawing/2014/chart" uri="{C3380CC4-5D6E-409C-BE32-E72D297353CC}">
                  <c16:uniqueId val="{00000003-6F9D-4A7F-8464-4946EE06C790}"/>
                </c:ext>
              </c:extLst>
            </c:dLbl>
            <c:dLbl>
              <c:idx val="2"/>
              <c:layout>
                <c:manualLayout>
                  <c:x val="1.9634965509480237E-2"/>
                  <c:y val="3.8367709435788905E-2"/>
                </c:manualLayout>
              </c:layout>
              <c:tx>
                <c:rich>
                  <a:bodyPr rot="0" spcFirstLastPara="1" vertOverflow="ellipsis" vert="horz" wrap="square" lIns="38100" tIns="19050" rIns="38100" bIns="19050" anchor="ctr" anchorCtr="1">
                    <a:noAutofit/>
                  </a:bodyPr>
                  <a:lstStyle/>
                  <a:p>
                    <a:pPr>
                      <a:defRPr sz="1600" b="0" i="0" u="none" strike="noStrike" kern="1200" spc="0" baseline="0">
                        <a:solidFill>
                          <a:sysClr val="windowText" lastClr="000000"/>
                        </a:solidFill>
                        <a:latin typeface="+mn-lt"/>
                        <a:ea typeface="+mn-ea"/>
                        <a:cs typeface="+mn-cs"/>
                      </a:defRPr>
                    </a:pPr>
                    <a:fld id="{5FD564F8-93CE-4948-BCF2-C2362FF7C80E}" type="CATEGORYNAME">
                      <a:rPr lang="en-US" sz="1600" b="1">
                        <a:solidFill>
                          <a:sysClr val="windowText" lastClr="000000"/>
                        </a:solidFill>
                      </a:rPr>
                      <a:pPr>
                        <a:defRPr sz="1600" b="0">
                          <a:solidFill>
                            <a:sysClr val="windowText" lastClr="000000"/>
                          </a:solidFill>
                        </a:defRPr>
                      </a:pPr>
                      <a:t>[NOMBRE DE CATEGORÍA]</a:t>
                    </a:fld>
                    <a:r>
                      <a:rPr lang="en-US" sz="1600" b="1">
                        <a:solidFill>
                          <a:sysClr val="windowText" lastClr="000000"/>
                        </a:solidFill>
                      </a:rPr>
                      <a:t>  </a:t>
                    </a:r>
                  </a:p>
                  <a:p>
                    <a:pPr>
                      <a:defRPr sz="1600" b="0">
                        <a:solidFill>
                          <a:sysClr val="windowText" lastClr="000000"/>
                        </a:solidFill>
                      </a:defRPr>
                    </a:pPr>
                    <a:fld id="{DCD430CD-1E7A-4233-9798-9A7A378BF574}" type="VALUE">
                      <a:rPr lang="en-US" sz="1600" b="0">
                        <a:solidFill>
                          <a:sysClr val="windowText" lastClr="000000"/>
                        </a:solidFill>
                      </a:rPr>
                      <a:pPr>
                        <a:defRPr sz="1600" b="0">
                          <a:solidFill>
                            <a:sysClr val="windowText" lastClr="000000"/>
                          </a:solidFill>
                        </a:defRPr>
                      </a:pPr>
                      <a:t>[VALOR]</a:t>
                    </a:fld>
                    <a:r>
                      <a:rPr lang="en-US" sz="1600" b="0">
                        <a:solidFill>
                          <a:sysClr val="windowText" lastClr="000000"/>
                        </a:solidFill>
                      </a:rPr>
                      <a:t> </a:t>
                    </a:r>
                  </a:p>
                  <a:p>
                    <a:pPr>
                      <a:defRPr sz="1600" b="0">
                        <a:solidFill>
                          <a:sysClr val="windowText" lastClr="000000"/>
                        </a:solidFill>
                      </a:defRPr>
                    </a:pPr>
                    <a:fld id="{5F743152-EDE7-4DFF-9955-A1A56544B800}" type="PERCENTAGE">
                      <a:rPr lang="en-US" sz="1600" b="0">
                        <a:solidFill>
                          <a:sysClr val="windowText" lastClr="000000"/>
                        </a:solidFill>
                      </a:rPr>
                      <a:pPr>
                        <a:defRPr sz="1600" b="0">
                          <a:solidFill>
                            <a:sysClr val="windowText" lastClr="000000"/>
                          </a:solidFill>
                        </a:defRPr>
                      </a:pPr>
                      <a:t>[PORCENTAJE]</a:t>
                    </a:fld>
                    <a:endParaRPr lang="es-US"/>
                  </a:p>
                </c:rich>
              </c:tx>
              <c:numFmt formatCode="0.00%" sourceLinked="0"/>
              <c:spPr>
                <a:noFill/>
                <a:ln>
                  <a:noFill/>
                </a:ln>
                <a:effectLst/>
              </c:spPr>
              <c:txPr>
                <a:bodyPr rot="0" spcFirstLastPara="1" vertOverflow="ellipsis" vert="horz" wrap="square" lIns="38100" tIns="19050" rIns="38100" bIns="19050" anchor="ctr" anchorCtr="1">
                  <a:noAutofit/>
                </a:bodyPr>
                <a:lstStyle/>
                <a:p>
                  <a:pPr>
                    <a:defRPr sz="1600" b="0" i="0" u="none" strike="noStrike" kern="1200" spc="0" baseline="0">
                      <a:solidFill>
                        <a:sysClr val="windowText" lastClr="000000"/>
                      </a:solidFill>
                      <a:latin typeface="+mn-lt"/>
                      <a:ea typeface="+mn-ea"/>
                      <a:cs typeface="+mn-cs"/>
                    </a:defRPr>
                  </a:pPr>
                  <a:endParaRPr lang="es-DO"/>
                </a:p>
              </c:txPr>
              <c:dLblPos val="bestFit"/>
              <c:showLegendKey val="1"/>
              <c:showVal val="1"/>
              <c:showCatName val="1"/>
              <c:showSerName val="0"/>
              <c:showPercent val="1"/>
              <c:showBubbleSize val="0"/>
              <c:separator> </c:separator>
              <c:extLst>
                <c:ext xmlns:c15="http://schemas.microsoft.com/office/drawing/2012/chart" uri="{CE6537A1-D6FC-4f65-9D91-7224C49458BB}">
                  <c15:layout>
                    <c:manualLayout>
                      <c:w val="0.29928544158707093"/>
                      <c:h val="0.18838947538983228"/>
                    </c:manualLayout>
                  </c15:layout>
                  <c15:dlblFieldTable/>
                  <c15:showDataLabelsRange val="0"/>
                </c:ext>
                <c:ext xmlns:c16="http://schemas.microsoft.com/office/drawing/2014/chart" uri="{C3380CC4-5D6E-409C-BE32-E72D297353CC}">
                  <c16:uniqueId val="{00000005-6F9D-4A7F-8464-4946EE06C790}"/>
                </c:ext>
              </c:extLst>
            </c:dLbl>
            <c:dLbl>
              <c:idx val="3"/>
              <c:numFmt formatCode="0.00%" sourceLinked="0"/>
              <c:spPr>
                <a:noFill/>
                <a:ln>
                  <a:noFill/>
                </a:ln>
                <a:effectLst/>
              </c:spPr>
              <c:txPr>
                <a:bodyPr rot="0" spcFirstLastPara="1" vertOverflow="ellipsis" vert="horz" wrap="square" lIns="38100" tIns="19050" rIns="38100" bIns="19050" anchor="ctr" anchorCtr="1">
                  <a:spAutoFit/>
                </a:bodyPr>
                <a:lstStyle/>
                <a:p>
                  <a:pPr>
                    <a:defRPr sz="1600" b="0" i="0" u="none" strike="noStrike" kern="1200" spc="0" baseline="0">
                      <a:solidFill>
                        <a:sysClr val="windowText" lastClr="000000"/>
                      </a:solidFill>
                      <a:latin typeface="+mn-lt"/>
                      <a:ea typeface="+mn-ea"/>
                      <a:cs typeface="+mn-cs"/>
                    </a:defRPr>
                  </a:pPr>
                  <a:endParaRPr lang="es-DO"/>
                </a:p>
              </c:txPr>
              <c:dLblPos val="outEnd"/>
              <c:showLegendKey val="1"/>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7-6F9D-4A7F-8464-4946EE06C790}"/>
                </c:ext>
              </c:extLst>
            </c:dLbl>
            <c:dLbl>
              <c:idx val="4"/>
              <c:layout>
                <c:manualLayout>
                  <c:x val="6.350022398129436E-2"/>
                  <c:y val="6.7243463640099435E-2"/>
                </c:manualLayout>
              </c:layout>
              <c:tx>
                <c:rich>
                  <a:bodyPr rot="0" spcFirstLastPara="1" vertOverflow="ellipsis" vert="horz" wrap="square" lIns="38100" tIns="19050" rIns="38100" bIns="19050" anchor="ctr" anchorCtr="1">
                    <a:spAutoFit/>
                  </a:bodyPr>
                  <a:lstStyle/>
                  <a:p>
                    <a:pPr>
                      <a:defRPr sz="1600" b="0" i="0" u="none" strike="noStrike" kern="1200" spc="0" baseline="0">
                        <a:solidFill>
                          <a:sysClr val="windowText" lastClr="000000"/>
                        </a:solidFill>
                        <a:latin typeface="+mn-lt"/>
                        <a:ea typeface="+mn-ea"/>
                        <a:cs typeface="+mn-cs"/>
                      </a:defRPr>
                    </a:pPr>
                    <a:fld id="{FB779FB1-63E4-47AE-A554-245ABCCA074F}" type="CATEGORYNAME">
                      <a:rPr lang="en-US" sz="1600" b="0">
                        <a:solidFill>
                          <a:sysClr val="windowText" lastClr="000000"/>
                        </a:solidFill>
                      </a:rPr>
                      <a:pPr>
                        <a:defRPr sz="1600" b="0">
                          <a:solidFill>
                            <a:sysClr val="windowText" lastClr="000000"/>
                          </a:solidFill>
                        </a:defRPr>
                      </a:pPr>
                      <a:t>[NOMBRE DE CATEGORÍA]</a:t>
                    </a:fld>
                    <a:endParaRPr lang="en-US" sz="1600" b="0">
                      <a:solidFill>
                        <a:sysClr val="windowText" lastClr="000000"/>
                      </a:solidFill>
                    </a:endParaRPr>
                  </a:p>
                  <a:p>
                    <a:pPr>
                      <a:defRPr sz="1600" b="0">
                        <a:solidFill>
                          <a:sysClr val="windowText" lastClr="000000"/>
                        </a:solidFill>
                      </a:defRPr>
                    </a:pPr>
                    <a:r>
                      <a:rPr lang="en-US" sz="1600" b="0">
                        <a:solidFill>
                          <a:sysClr val="windowText" lastClr="000000"/>
                        </a:solidFill>
                      </a:rPr>
                      <a:t> </a:t>
                    </a:r>
                    <a:fld id="{E8000586-6D4A-4D00-99F1-E3911ED174BA}" type="VALUE">
                      <a:rPr lang="en-US" sz="1600" b="0">
                        <a:solidFill>
                          <a:sysClr val="windowText" lastClr="000000"/>
                        </a:solidFill>
                      </a:rPr>
                      <a:pPr>
                        <a:defRPr sz="1600" b="0">
                          <a:solidFill>
                            <a:sysClr val="windowText" lastClr="000000"/>
                          </a:solidFill>
                        </a:defRPr>
                      </a:pPr>
                      <a:t>[VALOR]</a:t>
                    </a:fld>
                    <a:endParaRPr lang="en-US" sz="1600" b="0">
                      <a:solidFill>
                        <a:sysClr val="windowText" lastClr="000000"/>
                      </a:solidFill>
                    </a:endParaRPr>
                  </a:p>
                  <a:p>
                    <a:pPr>
                      <a:defRPr sz="1600" b="0">
                        <a:solidFill>
                          <a:sysClr val="windowText" lastClr="000000"/>
                        </a:solidFill>
                      </a:defRPr>
                    </a:pPr>
                    <a:fld id="{013B44E2-3BE3-4E23-9B15-AE8DF58D614D}" type="PERCENTAGE">
                      <a:rPr lang="en-US" sz="1600" b="0">
                        <a:solidFill>
                          <a:sysClr val="windowText" lastClr="000000"/>
                        </a:solidFill>
                      </a:rPr>
                      <a:pPr>
                        <a:defRPr sz="1600" b="0">
                          <a:solidFill>
                            <a:sysClr val="windowText" lastClr="000000"/>
                          </a:solidFill>
                        </a:defRPr>
                      </a:pPr>
                      <a:t>[PORCENTAJE]</a:t>
                    </a:fld>
                    <a:endParaRPr lang="es-US"/>
                  </a:p>
                </c:rich>
              </c:tx>
              <c:numFmt formatCode="0.00%" sourceLinked="0"/>
              <c:spPr>
                <a:noFill/>
                <a:ln>
                  <a:noFill/>
                </a:ln>
                <a:effectLst/>
              </c:spPr>
              <c:txPr>
                <a:bodyPr rot="0" spcFirstLastPara="1" vertOverflow="ellipsis" vert="horz" wrap="square" lIns="38100" tIns="19050" rIns="38100" bIns="19050" anchor="ctr" anchorCtr="1">
                  <a:spAutoFit/>
                </a:bodyPr>
                <a:lstStyle/>
                <a:p>
                  <a:pPr>
                    <a:defRPr sz="1600" b="0" i="0" u="none" strike="noStrike" kern="1200" spc="0" baseline="0">
                      <a:solidFill>
                        <a:sysClr val="windowText" lastClr="000000"/>
                      </a:solidFill>
                      <a:latin typeface="+mn-lt"/>
                      <a:ea typeface="+mn-ea"/>
                      <a:cs typeface="+mn-cs"/>
                    </a:defRPr>
                  </a:pPr>
                  <a:endParaRPr lang="en-US"/>
                </a:p>
              </c:txPr>
              <c:dLblPos val="bestFit"/>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9-6F9D-4A7F-8464-4946EE06C790}"/>
                </c:ext>
              </c:extLst>
            </c:dLbl>
            <c:dLbl>
              <c:idx val="5"/>
              <c:layout>
                <c:manualLayout>
                  <c:x val="9.2080224160635465E-2"/>
                  <c:y val="0.12216818768080268"/>
                </c:manualLayout>
              </c:layout>
              <c:tx>
                <c:rich>
                  <a:bodyPr rot="0" spcFirstLastPara="1" vertOverflow="ellipsis" vert="horz" wrap="square" lIns="38100" tIns="19050" rIns="38100" bIns="19050" anchor="ctr" anchorCtr="1">
                    <a:spAutoFit/>
                  </a:bodyPr>
                  <a:lstStyle/>
                  <a:p>
                    <a:pPr>
                      <a:defRPr sz="1600" b="0" i="0" u="none" strike="noStrike" kern="1200" spc="0" baseline="0">
                        <a:solidFill>
                          <a:sysClr val="windowText" lastClr="000000"/>
                        </a:solidFill>
                        <a:latin typeface="+mn-lt"/>
                        <a:ea typeface="+mn-ea"/>
                        <a:cs typeface="+mn-cs"/>
                      </a:defRPr>
                    </a:pPr>
                    <a:fld id="{8D3F30BE-07D2-4B45-B2EC-B59E829A102F}" type="CATEGORYNAME">
                      <a:rPr lang="en-US" sz="1600" b="0">
                        <a:solidFill>
                          <a:sysClr val="windowText" lastClr="000000"/>
                        </a:solidFill>
                      </a:rPr>
                      <a:pPr>
                        <a:defRPr sz="1600" b="0">
                          <a:solidFill>
                            <a:sysClr val="windowText" lastClr="000000"/>
                          </a:solidFill>
                        </a:defRPr>
                      </a:pPr>
                      <a:t>[NOMBRE DE CATEGORÍA]</a:t>
                    </a:fld>
                    <a:r>
                      <a:rPr lang="en-US" sz="1600" b="0">
                        <a:solidFill>
                          <a:sysClr val="windowText" lastClr="000000"/>
                        </a:solidFill>
                      </a:rPr>
                      <a:t> </a:t>
                    </a:r>
                  </a:p>
                  <a:p>
                    <a:pPr>
                      <a:defRPr sz="1600" b="0">
                        <a:solidFill>
                          <a:sysClr val="windowText" lastClr="000000"/>
                        </a:solidFill>
                      </a:defRPr>
                    </a:pPr>
                    <a:fld id="{282EB535-F9E4-4D16-A1C1-A497DCAC471F}" type="VALUE">
                      <a:rPr lang="en-US" sz="1600" b="0">
                        <a:solidFill>
                          <a:sysClr val="windowText" lastClr="000000"/>
                        </a:solidFill>
                      </a:rPr>
                      <a:pPr>
                        <a:defRPr sz="1600" b="0">
                          <a:solidFill>
                            <a:sysClr val="windowText" lastClr="000000"/>
                          </a:solidFill>
                        </a:defRPr>
                      </a:pPr>
                      <a:t>[VALOR]</a:t>
                    </a:fld>
                    <a:endParaRPr lang="en-US" sz="1600" b="0">
                      <a:solidFill>
                        <a:sysClr val="windowText" lastClr="000000"/>
                      </a:solidFill>
                    </a:endParaRPr>
                  </a:p>
                  <a:p>
                    <a:pPr>
                      <a:defRPr sz="1600" b="0">
                        <a:solidFill>
                          <a:sysClr val="windowText" lastClr="000000"/>
                        </a:solidFill>
                      </a:defRPr>
                    </a:pPr>
                    <a:r>
                      <a:rPr lang="en-US" sz="1600" b="0">
                        <a:solidFill>
                          <a:sysClr val="windowText" lastClr="000000"/>
                        </a:solidFill>
                      </a:rPr>
                      <a:t> </a:t>
                    </a:r>
                    <a:fld id="{478D091E-F01D-4242-8211-A1CE7055364E}" type="PERCENTAGE">
                      <a:rPr lang="en-US" sz="1600" b="0">
                        <a:solidFill>
                          <a:sysClr val="windowText" lastClr="000000"/>
                        </a:solidFill>
                      </a:rPr>
                      <a:pPr>
                        <a:defRPr sz="1600" b="0">
                          <a:solidFill>
                            <a:sysClr val="windowText" lastClr="000000"/>
                          </a:solidFill>
                        </a:defRPr>
                      </a:pPr>
                      <a:t>[PORCENTAJE]</a:t>
                    </a:fld>
                    <a:endParaRPr lang="en-US" sz="1600" b="0">
                      <a:solidFill>
                        <a:sysClr val="windowText" lastClr="000000"/>
                      </a:solidFill>
                    </a:endParaRPr>
                  </a:p>
                </c:rich>
              </c:tx>
              <c:numFmt formatCode="0.00%" sourceLinked="0"/>
              <c:spPr>
                <a:noFill/>
                <a:ln>
                  <a:noFill/>
                </a:ln>
                <a:effectLst/>
              </c:spPr>
              <c:txPr>
                <a:bodyPr rot="0" spcFirstLastPara="1" vertOverflow="ellipsis" vert="horz" wrap="square" lIns="38100" tIns="19050" rIns="38100" bIns="19050" anchor="ctr" anchorCtr="1">
                  <a:spAutoFit/>
                </a:bodyPr>
                <a:lstStyle/>
                <a:p>
                  <a:pPr>
                    <a:defRPr sz="1600" b="0" i="0" u="none" strike="noStrike" kern="1200" spc="0" baseline="0">
                      <a:solidFill>
                        <a:sysClr val="windowText" lastClr="000000"/>
                      </a:solidFill>
                      <a:latin typeface="+mn-lt"/>
                      <a:ea typeface="+mn-ea"/>
                      <a:cs typeface="+mn-cs"/>
                    </a:defRPr>
                  </a:pPr>
                  <a:endParaRPr lang="es-DO"/>
                </a:p>
              </c:txPr>
              <c:dLblPos val="bestFit"/>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A-9358-4231-B838-509AA939BF66}"/>
                </c:ext>
              </c:extLst>
            </c:dLbl>
            <c:dLbl>
              <c:idx val="6"/>
              <c:tx>
                <c:rich>
                  <a:bodyPr rot="0" spcFirstLastPara="1" vertOverflow="ellipsis" vert="horz" wrap="square" lIns="38100" tIns="19050" rIns="38100" bIns="19050" anchor="ctr" anchorCtr="1">
                    <a:spAutoFit/>
                  </a:bodyPr>
                  <a:lstStyle/>
                  <a:p>
                    <a:pPr>
                      <a:defRPr sz="1600" b="0" i="0" u="none" strike="noStrike" kern="1200" spc="0" baseline="0">
                        <a:solidFill>
                          <a:sysClr val="windowText" lastClr="000000"/>
                        </a:solidFill>
                        <a:latin typeface="+mn-lt"/>
                        <a:ea typeface="+mn-ea"/>
                        <a:cs typeface="+mn-cs"/>
                      </a:defRPr>
                    </a:pPr>
                    <a:fld id="{509932B2-C7DD-4559-B60D-71D9A5FDCEF9}" type="CATEGORYNAME">
                      <a:rPr lang="en-US" sz="1600" b="0">
                        <a:solidFill>
                          <a:sysClr val="windowText" lastClr="000000"/>
                        </a:solidFill>
                      </a:rPr>
                      <a:pPr>
                        <a:defRPr sz="1600" b="0">
                          <a:solidFill>
                            <a:sysClr val="windowText" lastClr="000000"/>
                          </a:solidFill>
                        </a:defRPr>
                      </a:pPr>
                      <a:t>[NOMBRE DE CATEGORÍA]</a:t>
                    </a:fld>
                    <a:r>
                      <a:rPr lang="en-US" sz="1600" b="0">
                        <a:solidFill>
                          <a:sysClr val="windowText" lastClr="000000"/>
                        </a:solidFill>
                      </a:rPr>
                      <a:t> </a:t>
                    </a:r>
                    <a:fld id="{59B05265-9D87-448D-9A7A-B5B70C191C65}" type="VALUE">
                      <a:rPr lang="en-US" sz="1600" b="0">
                        <a:solidFill>
                          <a:sysClr val="windowText" lastClr="000000"/>
                        </a:solidFill>
                      </a:rPr>
                      <a:pPr>
                        <a:defRPr sz="1600" b="0">
                          <a:solidFill>
                            <a:sysClr val="windowText" lastClr="000000"/>
                          </a:solidFill>
                        </a:defRPr>
                      </a:pPr>
                      <a:t>[VALOR]</a:t>
                    </a:fld>
                    <a:r>
                      <a:rPr lang="en-US" sz="1600" b="0">
                        <a:solidFill>
                          <a:sysClr val="windowText" lastClr="000000"/>
                        </a:solidFill>
                      </a:rPr>
                      <a:t> </a:t>
                    </a:r>
                  </a:p>
                  <a:p>
                    <a:pPr>
                      <a:defRPr sz="1600" b="0">
                        <a:solidFill>
                          <a:sysClr val="windowText" lastClr="000000"/>
                        </a:solidFill>
                      </a:defRPr>
                    </a:pPr>
                    <a:fld id="{2EB7DBDB-0EED-4497-81B7-D227AA3B7A5E}" type="PERCENTAGE">
                      <a:rPr lang="en-US" sz="1600" b="0">
                        <a:solidFill>
                          <a:sysClr val="windowText" lastClr="000000"/>
                        </a:solidFill>
                      </a:rPr>
                      <a:pPr>
                        <a:defRPr sz="1600" b="0">
                          <a:solidFill>
                            <a:sysClr val="windowText" lastClr="000000"/>
                          </a:solidFill>
                        </a:defRPr>
                      </a:pPr>
                      <a:t>[PORCENTAJE]</a:t>
                    </a:fld>
                    <a:endParaRPr lang="es-US"/>
                  </a:p>
                </c:rich>
              </c:tx>
              <c:numFmt formatCode="0.00%" sourceLinked="0"/>
              <c:spPr>
                <a:noFill/>
                <a:ln>
                  <a:noFill/>
                </a:ln>
                <a:effectLst/>
              </c:spPr>
              <c:txPr>
                <a:bodyPr rot="0" spcFirstLastPara="1" vertOverflow="ellipsis" vert="horz" wrap="square" lIns="38100" tIns="19050" rIns="38100" bIns="19050" anchor="ctr" anchorCtr="1">
                  <a:spAutoFit/>
                </a:bodyPr>
                <a:lstStyle/>
                <a:p>
                  <a:pPr>
                    <a:defRPr sz="1600" b="0" i="0" u="none" strike="noStrike" kern="1200" spc="0" baseline="0">
                      <a:solidFill>
                        <a:sysClr val="windowText" lastClr="000000"/>
                      </a:solidFill>
                      <a:latin typeface="+mn-lt"/>
                      <a:ea typeface="+mn-ea"/>
                      <a:cs typeface="+mn-cs"/>
                    </a:defRPr>
                  </a:pPr>
                  <a:endParaRPr lang="es-DO"/>
                </a:p>
              </c:txPr>
              <c:dLblPos val="outEnd"/>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B-9358-4231-B838-509AA939BF66}"/>
                </c:ext>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1600" b="0" i="0" u="none" strike="noStrike" kern="1200" spc="0" baseline="0">
                    <a:solidFill>
                      <a:sysClr val="windowText" lastClr="000000"/>
                    </a:solidFill>
                    <a:latin typeface="+mn-lt"/>
                    <a:ea typeface="+mn-ea"/>
                    <a:cs typeface="+mn-cs"/>
                  </a:defRPr>
                </a:pPr>
                <a:endParaRPr lang="es-DO"/>
              </a:p>
            </c:txPr>
            <c:dLblPos val="outEnd"/>
            <c:showLegendKey val="1"/>
            <c:showVal val="1"/>
            <c:showCatName val="1"/>
            <c:showSerName val="0"/>
            <c:showPercent val="1"/>
            <c:showBubbleSize val="0"/>
            <c:separator> </c:separator>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'3.INV_SFS x Entidad'!$A$7:$A$9</c:f>
              <c:strCache>
                <c:ptCount val="3"/>
                <c:pt idx="0">
                  <c:v>Certificados Financieros</c:v>
                </c:pt>
                <c:pt idx="1">
                  <c:v>Títulos Desmaterializados  (REPO)</c:v>
                </c:pt>
                <c:pt idx="2">
                  <c:v>Fideicomiso de Adm. Y Fuente de Pago, Garantía e inversión CIIC</c:v>
                </c:pt>
              </c:strCache>
            </c:strRef>
          </c:cat>
          <c:val>
            <c:numRef>
              <c:f>'3.INV_SFS x Entidad'!$B$7:$B$12</c:f>
              <c:numCache>
                <c:formatCode>_(* #,##0.00_);_(* \(#,##0.00\);_(* "-"??_);_(@_)</c:formatCode>
                <c:ptCount val="6"/>
                <c:pt idx="0">
                  <c:v>1684744898.6800001</c:v>
                </c:pt>
                <c:pt idx="1">
                  <c:v>3425489284.2600002</c:v>
                </c:pt>
                <c:pt idx="2">
                  <c:v>455000000</c:v>
                </c:pt>
                <c:pt idx="3">
                  <c:v>4452790027.4799995</c:v>
                </c:pt>
                <c:pt idx="4">
                  <c:v>205455535.47</c:v>
                </c:pt>
                <c:pt idx="5">
                  <c:v>211758829.25</c:v>
                </c:pt>
              </c:numCache>
            </c:numRef>
          </c:val>
          <c:extLst>
            <c:ext xmlns:c16="http://schemas.microsoft.com/office/drawing/2014/chart" uri="{C3380CC4-5D6E-409C-BE32-E72D297353CC}">
              <c16:uniqueId val="{0000000A-6F9D-4A7F-8464-4946EE06C790}"/>
            </c:ext>
          </c:extLst>
        </c:ser>
        <c:dLbls>
          <c:dLblPos val="out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DO"/>
    </a:p>
  </c:txPr>
  <c:printSettings>
    <c:headerFooter/>
    <c:pageMargins b="0.75" l="0.7" r="0.7" t="0.75" header="0.3" footer="0.3"/>
    <c:pageSetup/>
  </c:printSettings>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2800" b="1" i="0" u="none" strike="noStrike" kern="1200" baseline="0">
                <a:solidFill>
                  <a:schemeClr val="tx1"/>
                </a:solidFill>
                <a:latin typeface="Arial" panose="020B0604020202020204" pitchFamily="34" charset="0"/>
                <a:ea typeface="+mn-ea"/>
                <a:cs typeface="Arial" panose="020B0604020202020204" pitchFamily="34" charset="0"/>
              </a:defRPr>
            </a:pPr>
            <a:r>
              <a:rPr lang="es-DO" sz="2800"/>
              <a:t>Distribución de las Inversiones del SFS  y  SVDS del RC </a:t>
            </a:r>
          </a:p>
        </c:rich>
      </c:tx>
      <c:layout>
        <c:manualLayout>
          <c:xMode val="edge"/>
          <c:yMode val="edge"/>
          <c:x val="0.27158470616892022"/>
          <c:y val="2.9235878869077934E-2"/>
        </c:manualLayout>
      </c:layout>
      <c:overlay val="0"/>
      <c:spPr>
        <a:noFill/>
        <a:ln>
          <a:noFill/>
        </a:ln>
        <a:effectLst/>
      </c:spPr>
      <c:txPr>
        <a:bodyPr rot="0" spcFirstLastPara="1" vertOverflow="ellipsis" vert="horz" wrap="square" anchor="ctr" anchorCtr="1"/>
        <a:lstStyle/>
        <a:p>
          <a:pPr>
            <a:defRPr sz="28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view3D>
      <c:rotX val="90"/>
      <c:rotY val="30"/>
      <c:rAngAx val="0"/>
      <c:perspective val="100"/>
    </c:view3D>
    <c:floor>
      <c:thickness val="0"/>
      <c:spPr>
        <a:noFill/>
        <a:ln w="9525" cap="flat" cmpd="sng" algn="ctr">
          <a:solidFill>
            <a:schemeClr val="tx1">
              <a:tint val="75000"/>
              <a:shade val="95000"/>
              <a:satMod val="105000"/>
            </a:schemeClr>
          </a:solidFill>
          <a:prstDash val="solid"/>
          <a:round/>
        </a:ln>
        <a:effectLst/>
        <a:sp3d contourW="9525">
          <a:contourClr>
            <a:schemeClr val="tx1">
              <a:tint val="75000"/>
              <a:shade val="95000"/>
              <a:satMod val="105000"/>
            </a:schemeClr>
          </a:contourClr>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464891670048851"/>
          <c:y val="0.33299398483506226"/>
          <c:w val="0.68714385960119095"/>
          <c:h val="0.60072055612084396"/>
        </c:manualLayout>
      </c:layout>
      <c:pie3DChart>
        <c:varyColors val="1"/>
        <c:ser>
          <c:idx val="0"/>
          <c:order val="0"/>
          <c:explosion val="6"/>
          <c:dPt>
            <c:idx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4-119B-4D4B-A046-BBDB60F6BBF7}"/>
              </c:ext>
            </c:extLst>
          </c:dPt>
          <c:dPt>
            <c:idx val="1"/>
            <c:bubble3D val="0"/>
            <c:explosion val="2"/>
            <c:spPr>
              <a:solidFill>
                <a:schemeClr val="accent1">
                  <a:shade val="70000"/>
                </a:schemeClr>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1-119B-4D4B-A046-BBDB60F6BBF7}"/>
              </c:ext>
            </c:extLst>
          </c:dPt>
          <c:dPt>
            <c:idx val="2"/>
            <c:bubble3D val="0"/>
            <c:spPr>
              <a:solidFill>
                <a:schemeClr val="accent1">
                  <a:shade val="90000"/>
                </a:schemeClr>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3-119B-4D4B-A046-BBDB60F6BBF7}"/>
              </c:ext>
            </c:extLst>
          </c:dPt>
          <c:dPt>
            <c:idx val="3"/>
            <c:bubble3D val="0"/>
            <c:spPr>
              <a:solidFill>
                <a:schemeClr val="accent1">
                  <a:tint val="77000"/>
                </a:schemeClr>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4-511F-46F2-AA37-4BA77B42FFE5}"/>
              </c:ext>
            </c:extLst>
          </c:dPt>
          <c:dPt>
            <c:idx val="4"/>
            <c:bubble3D val="0"/>
            <c:spPr>
              <a:solidFill>
                <a:schemeClr val="accent1">
                  <a:tint val="70000"/>
                </a:schemeClr>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5-76B4-449B-8645-7515B8D4B888}"/>
              </c:ext>
            </c:extLst>
          </c:dPt>
          <c:dLbls>
            <c:dLbl>
              <c:idx val="0"/>
              <c:layout>
                <c:manualLayout>
                  <c:x val="3.0244689998245648E-2"/>
                  <c:y val="1.1644756912666056E-2"/>
                </c:manualLayout>
              </c:layout>
              <c:tx>
                <c:rich>
                  <a:bodyPr/>
                  <a:lstStyle/>
                  <a:p>
                    <a:fld id="{8D0DB54A-3B5E-4E4C-9345-8C51CA13F8B2}" type="CATEGORYNAME">
                      <a:rPr lang="en-US" b="1">
                        <a:solidFill>
                          <a:sysClr val="windowText" lastClr="000000"/>
                        </a:solidFill>
                      </a:rPr>
                      <a:pPr/>
                      <a:t>[NOMBRE DE CATEGORÍA]</a:t>
                    </a:fld>
                    <a:r>
                      <a:rPr lang="en-US" baseline="0">
                        <a:solidFill>
                          <a:sysClr val="windowText" lastClr="000000"/>
                        </a:solidFill>
                      </a:rPr>
                      <a:t> </a:t>
                    </a:r>
                    <a:fld id="{2A104475-DBB0-4BB3-B589-29B5F1B2783E}" type="VALUE">
                      <a:rPr lang="en-US" baseline="0">
                        <a:solidFill>
                          <a:sysClr val="windowText" lastClr="000000"/>
                        </a:solidFill>
                      </a:rPr>
                      <a:pPr/>
                      <a:t>[VALOR]</a:t>
                    </a:fld>
                    <a:endParaRPr lang="en-US" baseline="0">
                      <a:solidFill>
                        <a:sysClr val="windowText" lastClr="000000"/>
                      </a:solidFill>
                    </a:endParaRPr>
                  </a:p>
                  <a:p>
                    <a:fld id="{894D13A3-E82C-4A41-AB33-83EC22D00D65}" type="PERCENTAGE">
                      <a:rPr lang="en-US" baseline="0">
                        <a:solidFill>
                          <a:sysClr val="windowText" lastClr="000000"/>
                        </a:solidFill>
                      </a:rPr>
                      <a:pPr/>
                      <a:t>[PORCENTAJE]</a:t>
                    </a:fld>
                    <a:endParaRPr lang="es-US"/>
                  </a:p>
                </c:rich>
              </c:tx>
              <c:dLblPos val="bestFit"/>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4-119B-4D4B-A046-BBDB60F6BBF7}"/>
                </c:ext>
              </c:extLst>
            </c:dLbl>
            <c:dLbl>
              <c:idx val="1"/>
              <c:layout>
                <c:manualLayout>
                  <c:x val="-4.1403281695259753E-2"/>
                  <c:y val="9.6870350357360205E-2"/>
                </c:manualLayout>
              </c:layout>
              <c:tx>
                <c:rich>
                  <a:bodyPr/>
                  <a:lstStyle/>
                  <a:p>
                    <a:fld id="{02327605-7BAA-43C8-80EC-02E48A1E22AE}" type="CATEGORYNAME">
                      <a:rPr lang="en-US" b="1">
                        <a:solidFill>
                          <a:sysClr val="windowText" lastClr="000000"/>
                        </a:solidFill>
                      </a:rPr>
                      <a:pPr/>
                      <a:t>[NOMBRE DE CATEGORÍA]</a:t>
                    </a:fld>
                    <a:r>
                      <a:rPr lang="en-US" b="1" baseline="0">
                        <a:solidFill>
                          <a:sysClr val="windowText" lastClr="000000"/>
                        </a:solidFill>
                      </a:rPr>
                      <a:t> </a:t>
                    </a:r>
                  </a:p>
                  <a:p>
                    <a:fld id="{6BE0742A-AA17-4C05-B557-AC1170AA3FA8}" type="VALUE">
                      <a:rPr lang="en-US" baseline="0">
                        <a:solidFill>
                          <a:sysClr val="windowText" lastClr="000000"/>
                        </a:solidFill>
                      </a:rPr>
                      <a:pPr/>
                      <a:t>[VALOR]</a:t>
                    </a:fld>
                    <a:endParaRPr lang="en-US" baseline="0">
                      <a:solidFill>
                        <a:sysClr val="windowText" lastClr="000000"/>
                      </a:solidFill>
                    </a:endParaRPr>
                  </a:p>
                  <a:p>
                    <a:fld id="{43C35D7F-AE88-4C8F-8296-0E020A8B2A49}" type="PERCENTAGE">
                      <a:rPr lang="en-US" baseline="0">
                        <a:solidFill>
                          <a:sysClr val="windowText" lastClr="000000"/>
                        </a:solidFill>
                      </a:rPr>
                      <a:pPr/>
                      <a:t>[PORCENTAJE]</a:t>
                    </a:fld>
                    <a:endParaRPr lang="es-US"/>
                  </a:p>
                </c:rich>
              </c:tx>
              <c:dLblPos val="bestFit"/>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1-119B-4D4B-A046-BBDB60F6BBF7}"/>
                </c:ext>
              </c:extLst>
            </c:dLbl>
            <c:dLbl>
              <c:idx val="2"/>
              <c:layout>
                <c:manualLayout>
                  <c:x val="-0.19927860617823498"/>
                  <c:y val="-4.4359263612881242E-2"/>
                </c:manualLayout>
              </c:layout>
              <c:tx>
                <c:rich>
                  <a:bodyPr/>
                  <a:lstStyle/>
                  <a:p>
                    <a:fld id="{3F109521-6214-41FE-B249-BDCB449E44D4}" type="CATEGORYNAME">
                      <a:rPr lang="en-US" b="1">
                        <a:solidFill>
                          <a:sysClr val="windowText" lastClr="000000"/>
                        </a:solidFill>
                      </a:rPr>
                      <a:pPr/>
                      <a:t>[NOMBRE DE CATEGORÍA]</a:t>
                    </a:fld>
                    <a:endParaRPr lang="en-US" b="1">
                      <a:solidFill>
                        <a:sysClr val="windowText" lastClr="000000"/>
                      </a:solidFill>
                    </a:endParaRPr>
                  </a:p>
                  <a:p>
                    <a:r>
                      <a:rPr lang="en-US" baseline="0">
                        <a:solidFill>
                          <a:sysClr val="windowText" lastClr="000000"/>
                        </a:solidFill>
                      </a:rPr>
                      <a:t> </a:t>
                    </a:r>
                    <a:fld id="{38463920-1BF6-4CB3-A42C-42C7AA30D2DF}" type="VALUE">
                      <a:rPr lang="en-US" baseline="0">
                        <a:solidFill>
                          <a:sysClr val="windowText" lastClr="000000"/>
                        </a:solidFill>
                      </a:rPr>
                      <a:pPr/>
                      <a:t>[VALOR]</a:t>
                    </a:fld>
                    <a:r>
                      <a:rPr lang="en-US" baseline="0">
                        <a:solidFill>
                          <a:sysClr val="windowText" lastClr="000000"/>
                        </a:solidFill>
                      </a:rPr>
                      <a:t>  </a:t>
                    </a:r>
                    <a:br>
                      <a:rPr lang="en-US" baseline="0">
                        <a:solidFill>
                          <a:sysClr val="windowText" lastClr="000000"/>
                        </a:solidFill>
                      </a:rPr>
                    </a:br>
                    <a:r>
                      <a:rPr lang="en-US" baseline="0">
                        <a:solidFill>
                          <a:sysClr val="windowText" lastClr="000000"/>
                        </a:solidFill>
                      </a:rPr>
                      <a:t> </a:t>
                    </a:r>
                    <a:fld id="{D68AB7B5-A8B6-42CB-AACC-8D94B5A93AB2}" type="PERCENTAGE">
                      <a:rPr lang="en-US" baseline="0">
                        <a:solidFill>
                          <a:sysClr val="windowText" lastClr="000000"/>
                        </a:solidFill>
                      </a:rPr>
                      <a:pPr/>
                      <a:t>[PORCENTAJE]</a:t>
                    </a:fld>
                    <a:endParaRPr lang="en-US" baseline="0">
                      <a:solidFill>
                        <a:sysClr val="windowText" lastClr="000000"/>
                      </a:solidFill>
                    </a:endParaRPr>
                  </a:p>
                </c:rich>
              </c:tx>
              <c:dLblPos val="bestFit"/>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3-119B-4D4B-A046-BBDB60F6BBF7}"/>
                </c:ext>
              </c:extLst>
            </c:dLbl>
            <c:dLbl>
              <c:idx val="3"/>
              <c:layout>
                <c:manualLayout>
                  <c:x val="1.1342996434237135E-2"/>
                  <c:y val="-5.674543992228419E-3"/>
                </c:manualLayout>
              </c:layout>
              <c:tx>
                <c:rich>
                  <a:bodyPr/>
                  <a:lstStyle/>
                  <a:p>
                    <a:fld id="{18941AD5-4CA1-4F55-848B-F9111525F6E4}" type="CATEGORYNAME">
                      <a:rPr lang="en-US" b="1">
                        <a:solidFill>
                          <a:sysClr val="windowText" lastClr="000000"/>
                        </a:solidFill>
                      </a:rPr>
                      <a:pPr/>
                      <a:t>[NOMBRE DE CATEGORÍA]</a:t>
                    </a:fld>
                    <a:fld id="{21F332F2-C222-4D38-85D6-499D59D0635D}" type="VALUE">
                      <a:rPr lang="en-US" baseline="0">
                        <a:solidFill>
                          <a:sysClr val="windowText" lastClr="000000"/>
                        </a:solidFill>
                      </a:rPr>
                      <a:pPr/>
                      <a:t>[VALOR]</a:t>
                    </a:fld>
                    <a:endParaRPr lang="en-US" baseline="0">
                      <a:solidFill>
                        <a:sysClr val="windowText" lastClr="000000"/>
                      </a:solidFill>
                    </a:endParaRPr>
                  </a:p>
                  <a:p>
                    <a:r>
                      <a:rPr lang="en-US" baseline="0">
                        <a:solidFill>
                          <a:sysClr val="windowText" lastClr="000000"/>
                        </a:solidFill>
                      </a:rPr>
                      <a:t> </a:t>
                    </a:r>
                    <a:fld id="{CAB8C15A-0F89-4EFC-AF31-AEE2232EB589}" type="PERCENTAGE">
                      <a:rPr lang="en-US" baseline="0">
                        <a:solidFill>
                          <a:sysClr val="windowText" lastClr="000000"/>
                        </a:solidFill>
                      </a:rPr>
                      <a:pPr/>
                      <a:t>[PORCENTAJE]</a:t>
                    </a:fld>
                    <a:endParaRPr lang="en-US" baseline="0">
                      <a:solidFill>
                        <a:sysClr val="windowText" lastClr="000000"/>
                      </a:solidFill>
                    </a:endParaRPr>
                  </a:p>
                </c:rich>
              </c:tx>
              <c:dLblPos val="bestFit"/>
              <c:showLegendKey val="1"/>
              <c:showVal val="1"/>
              <c:showCatName val="1"/>
              <c:showSerName val="0"/>
              <c:showPercent val="1"/>
              <c:showBubbleSize val="0"/>
              <c:separator> </c:separator>
              <c:extLst>
                <c:ext xmlns:c15="http://schemas.microsoft.com/office/drawing/2012/chart" uri="{CE6537A1-D6FC-4f65-9D91-7224C49458BB}">
                  <c15:layout>
                    <c:manualLayout>
                      <c:w val="0.22490163877802863"/>
                      <c:h val="0.12241342767420731"/>
                    </c:manualLayout>
                  </c15:layout>
                  <c15:dlblFieldTable/>
                  <c15:showDataLabelsRange val="0"/>
                </c:ext>
                <c:ext xmlns:c16="http://schemas.microsoft.com/office/drawing/2014/chart" uri="{C3380CC4-5D6E-409C-BE32-E72D297353CC}">
                  <c16:uniqueId val="{00000004-511F-46F2-AA37-4BA77B42FFE5}"/>
                </c:ext>
              </c:extLst>
            </c:dLbl>
            <c:dLbl>
              <c:idx val="4"/>
              <c:layout>
                <c:manualLayout>
                  <c:x val="7.3358451368265673E-2"/>
                  <c:y val="0.13988722607832219"/>
                </c:manualLayout>
              </c:layout>
              <c:tx>
                <c:rich>
                  <a:bodyPr/>
                  <a:lstStyle/>
                  <a:p>
                    <a:fld id="{18EA86C0-CB88-4E80-8AD3-FE7E7F2FE91E}" type="CATEGORYNAME">
                      <a:rPr lang="en-US" b="1"/>
                      <a:pPr/>
                      <a:t>[NOMBRE DE CATEGORÍA]</a:t>
                    </a:fld>
                    <a:r>
                      <a:rPr lang="en-US" baseline="0"/>
                      <a:t> </a:t>
                    </a:r>
                    <a:fld id="{6028EEE7-2B6B-486A-A4B3-9F0F0457E9E8}" type="VALUE">
                      <a:rPr lang="en-US" baseline="0"/>
                      <a:pPr/>
                      <a:t>[VALOR]</a:t>
                    </a:fld>
                    <a:r>
                      <a:rPr lang="en-US" baseline="0"/>
                      <a:t> </a:t>
                    </a:r>
                  </a:p>
                  <a:p>
                    <a:fld id="{CFB1A861-5D3B-495A-908A-1F65D652CC53}" type="PERCENTAGE">
                      <a:rPr lang="en-US" baseline="0"/>
                      <a:pPr/>
                      <a:t>[PORCENTAJE]</a:t>
                    </a:fld>
                    <a:endParaRPr lang="es-US"/>
                  </a:p>
                </c:rich>
              </c:tx>
              <c:dLblPos val="bestFit"/>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5-76B4-449B-8645-7515B8D4B888}"/>
                </c:ext>
              </c:extLst>
            </c:dLbl>
            <c:numFmt formatCode="0.00%" sourceLinked="0"/>
            <c:spPr>
              <a:noFill/>
              <a:ln>
                <a:noFill/>
              </a:ln>
              <a:effectLst/>
            </c:spPr>
            <c:txPr>
              <a:bodyPr rot="0" spcFirstLastPara="1" vertOverflow="ellipsis" vert="horz" wrap="square" anchor="ctr" anchorCtr="1"/>
              <a:lstStyle/>
              <a:p>
                <a:pPr>
                  <a:defRPr sz="2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outEnd"/>
            <c:showLegendKey val="1"/>
            <c:showVal val="1"/>
            <c:showCatName val="1"/>
            <c:showSerName val="0"/>
            <c:showPercent val="1"/>
            <c:showBubbleSize val="0"/>
            <c:separator> </c:separator>
            <c:showLeaderLines val="1"/>
            <c:leaderLines>
              <c:spPr>
                <a:ln w="9525" cap="flat" cmpd="sng" algn="ctr">
                  <a:solidFill>
                    <a:schemeClr val="accent1"/>
                  </a:solidFill>
                  <a:prstDash val="solid"/>
                  <a:round/>
                </a:ln>
                <a:effectLst/>
              </c:spPr>
            </c:leaderLines>
            <c:extLst>
              <c:ext xmlns:c15="http://schemas.microsoft.com/office/drawing/2012/chart" uri="{CE6537A1-D6FC-4f65-9D91-7224C49458BB}"/>
            </c:extLst>
          </c:dLbls>
          <c:cat>
            <c:strRef>
              <c:f>'4.INV_SFS x cuentas'!$A$6:$A$10</c:f>
              <c:strCache>
                <c:ptCount val="5"/>
                <c:pt idx="0">
                  <c:v> Cuidado de la Salud </c:v>
                </c:pt>
                <c:pt idx="1">
                  <c:v> Cuenta Personal No Individualizable </c:v>
                </c:pt>
                <c:pt idx="2">
                  <c:v> Seguro de Vida No Individualizable </c:v>
                </c:pt>
                <c:pt idx="3">
                  <c:v> Comisión AFP No Individualizable </c:v>
                </c:pt>
                <c:pt idx="4">
                  <c:v> Aportes Voluntarios No individualizable  </c:v>
                </c:pt>
              </c:strCache>
            </c:strRef>
          </c:cat>
          <c:val>
            <c:numRef>
              <c:f>'4.INV_SFS x cuentas'!$B$6:$B$10</c:f>
              <c:numCache>
                <c:formatCode>_(* #,##0.00_);_(* \(#,##0.00\);_(* "-"??_);_(@_)</c:formatCode>
                <c:ptCount val="5"/>
                <c:pt idx="0">
                  <c:v>10435238575.139999</c:v>
                </c:pt>
                <c:pt idx="1">
                  <c:v>4901993643.9799995</c:v>
                </c:pt>
                <c:pt idx="2">
                  <c:v>502630160</c:v>
                </c:pt>
                <c:pt idx="3">
                  <c:v>138272117.94999999</c:v>
                </c:pt>
                <c:pt idx="4">
                  <c:v>232800606.75999999</c:v>
                </c:pt>
              </c:numCache>
            </c:numRef>
          </c:val>
          <c:extLst>
            <c:ext xmlns:c16="http://schemas.microsoft.com/office/drawing/2014/chart" uri="{C3380CC4-5D6E-409C-BE32-E72D297353CC}">
              <c16:uniqueId val="{00000005-119B-4D4B-A046-BBDB60F6BBF7}"/>
            </c:ext>
          </c:extLst>
        </c:ser>
        <c:dLbls>
          <c:showLegendKey val="0"/>
          <c:showVal val="0"/>
          <c:showCatName val="0"/>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noFill/>
      <a:prstDash val="solid"/>
      <a:round/>
    </a:ln>
    <a:effectLst/>
  </c:spPr>
  <c:txPr>
    <a:bodyPr/>
    <a:lstStyle/>
    <a:p>
      <a:pPr>
        <a:defRPr sz="1400">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2000" b="1" i="0" u="none" strike="noStrike" kern="1200" cap="none" spc="50" baseline="0">
                <a:solidFill>
                  <a:sysClr val="windowText" lastClr="000000"/>
                </a:solidFill>
                <a:latin typeface="Arial" panose="020B0604020202020204" pitchFamily="34" charset="0"/>
                <a:ea typeface="+mn-ea"/>
                <a:cs typeface="Arial" panose="020B0604020202020204" pitchFamily="34" charset="0"/>
              </a:defRPr>
            </a:pPr>
            <a:r>
              <a:rPr lang="en-US" sz="2000" cap="none" baseline="0"/>
              <a:t>Pagos Anuales del  Seguro Familiar de Salud de los Pensionados </a:t>
            </a:r>
          </a:p>
          <a:p>
            <a:pPr>
              <a:defRPr sz="2000" cap="none"/>
            </a:pPr>
            <a:r>
              <a:rPr lang="en-US" sz="2000" cap="none" baseline="0"/>
              <a:t>De los Regímenes Especiales</a:t>
            </a:r>
          </a:p>
        </c:rich>
      </c:tx>
      <c:layout>
        <c:manualLayout>
          <c:xMode val="edge"/>
          <c:yMode val="edge"/>
          <c:x val="0.28658361739928678"/>
          <c:y val="2.6421310436327814E-2"/>
        </c:manualLayout>
      </c:layout>
      <c:overlay val="0"/>
      <c:spPr>
        <a:noFill/>
        <a:ln>
          <a:noFill/>
        </a:ln>
        <a:effectLst/>
      </c:spPr>
      <c:txPr>
        <a:bodyPr rot="0" spcFirstLastPara="1" vertOverflow="ellipsis" vert="horz" wrap="square" anchor="ctr" anchorCtr="1"/>
        <a:lstStyle/>
        <a:p>
          <a:pPr>
            <a:defRPr sz="2000" b="1" i="0" u="none" strike="noStrike" kern="1200" cap="none" spc="5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1.4881516853638617E-2"/>
          <c:y val="0.24889450528279858"/>
          <c:w val="0.9695899662524432"/>
          <c:h val="0.55389742435297495"/>
        </c:manualLayout>
      </c:layout>
      <c:barChart>
        <c:barDir val="col"/>
        <c:grouping val="clustered"/>
        <c:varyColors val="0"/>
        <c:ser>
          <c:idx val="0"/>
          <c:order val="0"/>
          <c:tx>
            <c:strRef>
              <c:f>'5. Pagos.SFS Pens.'!$B$5</c:f>
              <c:strCache>
                <c:ptCount val="1"/>
                <c:pt idx="0">
                  <c:v>Pagos a Pensionados</c:v>
                </c:pt>
              </c:strCache>
            </c:strRef>
          </c:tx>
          <c:spPr>
            <a:solidFill>
              <a:srgbClr val="00539B"/>
            </a:solidFill>
            <a:ln>
              <a:noFill/>
            </a:ln>
            <a:effectLst/>
          </c:spPr>
          <c:invertIfNegative val="0"/>
          <c:dLbls>
            <c:spPr>
              <a:noFill/>
              <a:ln>
                <a:noFill/>
              </a:ln>
              <a:effectLst/>
            </c:spPr>
            <c:txPr>
              <a:bodyPr rot="-5400000" spcFirstLastPara="1" vertOverflow="ellipsis" wrap="square" anchor="ctr" anchorCtr="1"/>
              <a:lstStyle/>
              <a:p>
                <a:pPr>
                  <a:defRPr sz="1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'5. Pagos.SFS Pens.'!$A$6:$A$23</c:f>
              <c:strCache>
                <c:ptCount val="18"/>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pt idx="16">
                  <c:v>2025</c:v>
                </c:pt>
                <c:pt idx="17">
                  <c:v>Ene. 2026</c:v>
                </c:pt>
              </c:strCache>
            </c:strRef>
          </c:cat>
          <c:val>
            <c:numRef>
              <c:f>'5. Pagos.SFS Pens.'!$B$6:$B$23</c:f>
              <c:numCache>
                <c:formatCode>#,##0.00</c:formatCode>
                <c:ptCount val="18"/>
                <c:pt idx="0">
                  <c:v>50076360</c:v>
                </c:pt>
                <c:pt idx="1">
                  <c:v>198431876</c:v>
                </c:pt>
                <c:pt idx="2">
                  <c:v>290300675</c:v>
                </c:pt>
                <c:pt idx="3">
                  <c:v>329302820</c:v>
                </c:pt>
                <c:pt idx="4">
                  <c:v>325369681</c:v>
                </c:pt>
                <c:pt idx="5">
                  <c:v>327924639</c:v>
                </c:pt>
                <c:pt idx="6">
                  <c:v>334436634</c:v>
                </c:pt>
                <c:pt idx="7">
                  <c:v>315440517</c:v>
                </c:pt>
                <c:pt idx="8">
                  <c:v>569264097.79999995</c:v>
                </c:pt>
                <c:pt idx="9">
                  <c:v>755666119.44000006</c:v>
                </c:pt>
                <c:pt idx="10">
                  <c:v>775832563.27999997</c:v>
                </c:pt>
                <c:pt idx="11">
                  <c:v>1012496890.88</c:v>
                </c:pt>
                <c:pt idx="12">
                  <c:v>1030045663.24</c:v>
                </c:pt>
                <c:pt idx="13">
                  <c:v>1686480878.2399998</c:v>
                </c:pt>
                <c:pt idx="14">
                  <c:v>1914428962.3</c:v>
                </c:pt>
                <c:pt idx="15">
                  <c:v>2187783021.98</c:v>
                </c:pt>
                <c:pt idx="16">
                  <c:v>3331793812.54</c:v>
                </c:pt>
                <c:pt idx="17">
                  <c:v>278265747.63999999</c:v>
                </c:pt>
              </c:numCache>
            </c:numRef>
          </c:val>
          <c:extLst>
            <c:ext xmlns:c16="http://schemas.microsoft.com/office/drawing/2014/chart" uri="{C3380CC4-5D6E-409C-BE32-E72D297353CC}">
              <c16:uniqueId val="{00000000-20A7-4384-A749-BA678B74CF46}"/>
            </c:ext>
          </c:extLst>
        </c:ser>
        <c:dLbls>
          <c:showLegendKey val="0"/>
          <c:showVal val="0"/>
          <c:showCatName val="0"/>
          <c:showSerName val="0"/>
          <c:showPercent val="0"/>
          <c:showBubbleSize val="0"/>
        </c:dLbls>
        <c:gapWidth val="20"/>
        <c:axId val="432553088"/>
        <c:axId val="432553480"/>
      </c:barChart>
      <c:catAx>
        <c:axId val="432553088"/>
        <c:scaling>
          <c:orientation val="minMax"/>
        </c:scaling>
        <c:delete val="0"/>
        <c:axPos val="b"/>
        <c:numFmt formatCode="General" sourceLinked="1"/>
        <c:majorTickMark val="none"/>
        <c:minorTickMark val="none"/>
        <c:tickLblPos val="nextTo"/>
        <c:spPr>
          <a:noFill/>
          <a:ln w="19050" cap="flat" cmpd="sng" algn="ctr">
            <a:solidFill>
              <a:schemeClr val="tx1">
                <a:lumMod val="15000"/>
                <a:lumOff val="85000"/>
              </a:schemeClr>
            </a:solidFill>
            <a:round/>
            <a:headEnd type="none" w="sm" len="sm"/>
            <a:tailEnd type="none" w="sm" len="sm"/>
          </a:ln>
          <a:effectLst/>
        </c:spPr>
        <c:txPr>
          <a:bodyPr rot="-2700000" spcFirstLastPara="1" vertOverflow="ellipsis" wrap="square" anchor="ctr" anchorCtr="1"/>
          <a:lstStyle/>
          <a:p>
            <a:pPr>
              <a:defRPr sz="1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432553480"/>
        <c:crosses val="autoZero"/>
        <c:auto val="1"/>
        <c:lblAlgn val="ctr"/>
        <c:lblOffset val="100"/>
        <c:noMultiLvlLbl val="0"/>
      </c:catAx>
      <c:valAx>
        <c:axId val="432553480"/>
        <c:scaling>
          <c:orientation val="minMax"/>
        </c:scaling>
        <c:delete val="1"/>
        <c:axPos val="l"/>
        <c:numFmt formatCode="#,##0.00" sourceLinked="1"/>
        <c:majorTickMark val="none"/>
        <c:minorTickMark val="none"/>
        <c:tickLblPos val="nextTo"/>
        <c:crossAx val="432553088"/>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6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3"/>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2400" b="1" i="0" u="none" strike="noStrike" kern="1200" baseline="0">
                <a:solidFill>
                  <a:schemeClr val="tx1"/>
                </a:solidFill>
                <a:latin typeface="Arial" panose="020B0604020202020204" pitchFamily="34" charset="0"/>
                <a:ea typeface="+mn-ea"/>
                <a:cs typeface="Arial" panose="020B0604020202020204" pitchFamily="34" charset="0"/>
              </a:defRPr>
            </a:pPr>
            <a:r>
              <a:rPr lang="es-DO"/>
              <a:t>Dispersión Histórica del SVDS</a:t>
            </a:r>
          </a:p>
        </c:rich>
      </c:tx>
      <c:overlay val="0"/>
      <c:spPr>
        <a:noFill/>
        <a:ln>
          <a:noFill/>
        </a:ln>
        <a:effectLst/>
      </c:spPr>
      <c:txPr>
        <a:bodyPr rot="0" spcFirstLastPara="1" vertOverflow="ellipsis" vert="horz" wrap="square" anchor="ctr" anchorCtr="1"/>
        <a:lstStyle/>
        <a:p>
          <a:pPr>
            <a:defRPr sz="24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2.5227172241115797E-2"/>
          <c:y val="0.14338333050052268"/>
          <c:w val="0.96205154985613617"/>
          <c:h val="0.6934064974586196"/>
        </c:manualLayout>
      </c:layout>
      <c:barChart>
        <c:barDir val="col"/>
        <c:grouping val="clustered"/>
        <c:varyColors val="0"/>
        <c:ser>
          <c:idx val="0"/>
          <c:order val="0"/>
          <c:spPr>
            <a:solidFill>
              <a:srgbClr val="0070C0"/>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5400000" spcFirstLastPara="1" vertOverflow="ellipsis" wrap="square" lIns="38100" tIns="19050" rIns="38100" bIns="19050" anchor="ctr" anchorCtr="1">
                <a:spAutoFit/>
              </a:bodyPr>
              <a:lstStyle/>
              <a:p>
                <a:pPr>
                  <a:defRPr sz="24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'2. Pagos_ SVDS'!$B$7:$B$18</c:f>
              <c:strCache>
                <c:ptCount val="12"/>
                <c:pt idx="0">
                  <c:v>2015</c:v>
                </c:pt>
                <c:pt idx="1">
                  <c:v>2016</c:v>
                </c:pt>
                <c:pt idx="2">
                  <c:v>2017</c:v>
                </c:pt>
                <c:pt idx="3">
                  <c:v>2018</c:v>
                </c:pt>
                <c:pt idx="4">
                  <c:v>2019</c:v>
                </c:pt>
                <c:pt idx="5">
                  <c:v>2020</c:v>
                </c:pt>
                <c:pt idx="6">
                  <c:v>2021</c:v>
                </c:pt>
                <c:pt idx="7">
                  <c:v>2022</c:v>
                </c:pt>
                <c:pt idx="8">
                  <c:v>2023</c:v>
                </c:pt>
                <c:pt idx="9">
                  <c:v>2024</c:v>
                </c:pt>
                <c:pt idx="10">
                  <c:v>2025</c:v>
                </c:pt>
                <c:pt idx="11">
                  <c:v>Ene. 2026</c:v>
                </c:pt>
              </c:strCache>
            </c:strRef>
          </c:cat>
          <c:val>
            <c:numRef>
              <c:f>'2. Pagos_ SVDS'!$C$7:$C$18</c:f>
              <c:numCache>
                <c:formatCode>#,##0.00</c:formatCode>
                <c:ptCount val="12"/>
                <c:pt idx="0">
                  <c:v>38018208331.940002</c:v>
                </c:pt>
                <c:pt idx="1">
                  <c:v>42519520570.940002</c:v>
                </c:pt>
                <c:pt idx="2">
                  <c:v>47463118892.330002</c:v>
                </c:pt>
                <c:pt idx="3">
                  <c:v>53637242684.989998</c:v>
                </c:pt>
                <c:pt idx="4">
                  <c:v>58492444764.089996</c:v>
                </c:pt>
                <c:pt idx="5">
                  <c:v>57570980579.769997</c:v>
                </c:pt>
                <c:pt idx="6">
                  <c:v>66464047805.599998</c:v>
                </c:pt>
                <c:pt idx="7">
                  <c:v>80172200895.899994</c:v>
                </c:pt>
                <c:pt idx="8">
                  <c:v>89113603543.490005</c:v>
                </c:pt>
                <c:pt idx="9">
                  <c:v>99668069831.240005</c:v>
                </c:pt>
                <c:pt idx="10">
                  <c:v>109335134778.33</c:v>
                </c:pt>
                <c:pt idx="11">
                  <c:v>9441990757.5299988</c:v>
                </c:pt>
              </c:numCache>
            </c:numRef>
          </c:val>
          <c:extLst>
            <c:ext xmlns:c16="http://schemas.microsoft.com/office/drawing/2014/chart" uri="{C3380CC4-5D6E-409C-BE32-E72D297353CC}">
              <c16:uniqueId val="{0000000F-5192-4075-B8A0-75102937E47F}"/>
            </c:ext>
          </c:extLst>
        </c:ser>
        <c:dLbls>
          <c:showLegendKey val="0"/>
          <c:showVal val="0"/>
          <c:showCatName val="0"/>
          <c:showSerName val="0"/>
          <c:showPercent val="0"/>
          <c:showBubbleSize val="0"/>
        </c:dLbls>
        <c:gapWidth val="34"/>
        <c:axId val="431136120"/>
        <c:axId val="431136512"/>
      </c:barChart>
      <c:catAx>
        <c:axId val="431136120"/>
        <c:scaling>
          <c:orientation val="minMax"/>
        </c:scaling>
        <c:delete val="0"/>
        <c:axPos val="b"/>
        <c:numFmt formatCode="General"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31136512"/>
        <c:crosses val="autoZero"/>
        <c:auto val="1"/>
        <c:lblAlgn val="ctr"/>
        <c:lblOffset val="100"/>
        <c:noMultiLvlLbl val="0"/>
      </c:catAx>
      <c:valAx>
        <c:axId val="431136512"/>
        <c:scaling>
          <c:orientation val="minMax"/>
        </c:scaling>
        <c:delete val="0"/>
        <c:axPos val="l"/>
        <c:numFmt formatCode="#,##0.00" sourceLinked="1"/>
        <c:majorTickMark val="none"/>
        <c:minorTickMark val="none"/>
        <c:tickLblPos val="none"/>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31136120"/>
        <c:crosses val="autoZero"/>
        <c:crossBetween val="between"/>
        <c:dispUnits>
          <c:builtInUnit val="millions"/>
          <c:dispUnitsLbl>
            <c:layout>
              <c:manualLayout>
                <c:xMode val="edge"/>
                <c:yMode val="edge"/>
                <c:x val="5.3553802963054956E-3"/>
                <c:y val="0.45784881747086836"/>
              </c:manualLayout>
            </c:layout>
            <c:spPr>
              <a:noFill/>
              <a:ln>
                <a:noFill/>
              </a:ln>
              <a:effectLst/>
            </c:spPr>
            <c:txPr>
              <a:bodyPr rot="-5400000" spcFirstLastPara="1" vertOverflow="ellipsis" vert="horz" wrap="square" anchor="ctr" anchorCtr="1"/>
              <a:lstStyle/>
              <a:p>
                <a:pPr>
                  <a:defRPr sz="20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ispUnitsLbl>
        </c:dispUnits>
      </c:valAx>
      <c:spPr>
        <a:solidFill>
          <a:schemeClr val="bg1"/>
        </a:solidFill>
        <a:ln>
          <a:noFill/>
        </a:ln>
        <a:effectLst/>
      </c:spPr>
    </c:plotArea>
    <c:plotVisOnly val="1"/>
    <c:dispBlanksAs val="gap"/>
    <c:showDLblsOverMax val="0"/>
  </c:chart>
  <c:spPr>
    <a:solidFill>
      <a:schemeClr val="bg1"/>
    </a:solidFill>
    <a:ln w="9525" cap="flat" cmpd="sng" algn="ctr">
      <a:noFill/>
      <a:prstDash val="solid"/>
      <a:round/>
    </a:ln>
    <a:effectLst/>
  </c:spPr>
  <c:txPr>
    <a:bodyPr/>
    <a:lstStyle/>
    <a:p>
      <a:pPr>
        <a:defRPr sz="2000">
          <a:latin typeface="Arial" panose="020B0604020202020204" pitchFamily="34" charset="0"/>
          <a:cs typeface="Arial" panose="020B0604020202020204" pitchFamily="34" charset="0"/>
        </a:defRPr>
      </a:pPr>
      <a:endParaRPr lang="es-DO"/>
    </a:p>
  </c:txPr>
  <c:printSettings>
    <c:headerFooter/>
    <c:pageMargins b="0.75000000000001465" l="0.70000000000000062" r="0.70000000000000062" t="0.75000000000001465" header="0.30000000000000032" footer="0.30000000000000032"/>
    <c:pageSetup orientation="portrait"/>
  </c:printSettings>
  <c:userShapes r:id="rId3"/>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800" b="1" i="0" u="none" strike="noStrike" kern="1200" baseline="0">
                <a:solidFill>
                  <a:schemeClr val="tx1"/>
                </a:solidFill>
                <a:latin typeface="+mn-lt"/>
                <a:ea typeface="+mn-ea"/>
                <a:cs typeface="+mn-cs"/>
              </a:defRPr>
            </a:pPr>
            <a:r>
              <a:rPr lang="es-DO" sz="2800"/>
              <a:t>Pagos Anual por Cuentas del SVDS (RD$)</a:t>
            </a:r>
          </a:p>
        </c:rich>
      </c:tx>
      <c:overlay val="0"/>
      <c:spPr>
        <a:noFill/>
        <a:ln>
          <a:noFill/>
        </a:ln>
        <a:effectLst/>
      </c:spPr>
      <c:txPr>
        <a:bodyPr rot="0" spcFirstLastPara="1" vertOverflow="ellipsis" vert="horz" wrap="square" anchor="ctr" anchorCtr="1"/>
        <a:lstStyle/>
        <a:p>
          <a:pPr>
            <a:defRPr sz="2800" b="1" i="0" u="none" strike="noStrike" kern="1200" baseline="0">
              <a:solidFill>
                <a:schemeClr val="tx1"/>
              </a:solidFill>
              <a:latin typeface="+mn-lt"/>
              <a:ea typeface="+mn-ea"/>
              <a:cs typeface="+mn-cs"/>
            </a:defRPr>
          </a:pPr>
          <a:endParaRPr lang="es-DO"/>
        </a:p>
      </c:txPr>
    </c:title>
    <c:autoTitleDeleted val="0"/>
    <c:view3D>
      <c:rotX val="15"/>
      <c:rotY val="20"/>
      <c:depthPercent val="100"/>
      <c:rAngAx val="1"/>
    </c:view3D>
    <c:floor>
      <c:thickness val="0"/>
      <c:spPr>
        <a:noFill/>
        <a:ln w="9525" cap="flat" cmpd="sng" algn="ctr">
          <a:solidFill>
            <a:schemeClr val="tx1">
              <a:tint val="75000"/>
              <a:shade val="95000"/>
              <a:satMod val="105000"/>
            </a:schemeClr>
          </a:solidFill>
          <a:prstDash val="solid"/>
          <a:round/>
        </a:ln>
        <a:effectLst/>
        <a:sp3d contourW="9525">
          <a:contourClr>
            <a:schemeClr val="tx1">
              <a:tint val="75000"/>
              <a:shade val="95000"/>
              <a:satMod val="105000"/>
            </a:schemeClr>
          </a:contourClr>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4.2317623616330242E-2"/>
          <c:y val="0.35337341448480586"/>
          <c:w val="0.95253773647141082"/>
          <c:h val="0.51045342049895692"/>
        </c:manualLayout>
      </c:layout>
      <c:bar3DChart>
        <c:barDir val="col"/>
        <c:grouping val="clustered"/>
        <c:varyColors val="0"/>
        <c:ser>
          <c:idx val="0"/>
          <c:order val="0"/>
          <c:tx>
            <c:strRef>
              <c:f>'3. PagosXcuentas'!$A$16</c:f>
              <c:strCache>
                <c:ptCount val="1"/>
                <c:pt idx="0">
                  <c:v>Total</c:v>
                </c:pt>
              </c:strCache>
            </c:strRef>
          </c:tx>
          <c:spPr>
            <a:solidFill>
              <a:srgbClr val="00539B"/>
            </a:solidFill>
            <a:ln>
              <a:noFill/>
            </a:ln>
            <a:effectLst/>
            <a:sp3d/>
          </c:spPr>
          <c:invertIfNegative val="0"/>
          <c:dLbls>
            <c:spPr>
              <a:noFill/>
              <a:ln>
                <a:noFill/>
              </a:ln>
              <a:effectLst/>
            </c:spPr>
            <c:txPr>
              <a:bodyPr rot="-5400000" spcFirstLastPara="1" vertOverflow="ellipsis"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'3. PagosXcuentas'!$B$6:$F$6</c:f>
              <c:strCache>
                <c:ptCount val="5"/>
                <c:pt idx="0">
                  <c:v>2022</c:v>
                </c:pt>
                <c:pt idx="1">
                  <c:v>2023</c:v>
                </c:pt>
                <c:pt idx="2">
                  <c:v>2024</c:v>
                </c:pt>
                <c:pt idx="3">
                  <c:v>2025</c:v>
                </c:pt>
                <c:pt idx="4">
                  <c:v>Ene. 2026</c:v>
                </c:pt>
              </c:strCache>
            </c:strRef>
          </c:cat>
          <c:val>
            <c:numRef>
              <c:f>'3. PagosXcuentas'!$B$16:$F$16</c:f>
              <c:numCache>
                <c:formatCode>_(* #,##0.00_);_(* \(#,##0.00\);_(* "-"??_);_(@_)</c:formatCode>
                <c:ptCount val="5"/>
                <c:pt idx="0">
                  <c:v>80245785891.580017</c:v>
                </c:pt>
                <c:pt idx="1">
                  <c:v>89113603543.489975</c:v>
                </c:pt>
                <c:pt idx="2">
                  <c:v>99668069831.23999</c:v>
                </c:pt>
                <c:pt idx="3">
                  <c:v>109335134778.33</c:v>
                </c:pt>
                <c:pt idx="4">
                  <c:v>9441990757.5299988</c:v>
                </c:pt>
              </c:numCache>
            </c:numRef>
          </c:val>
          <c:extLst>
            <c:ext xmlns:c16="http://schemas.microsoft.com/office/drawing/2014/chart" uri="{C3380CC4-5D6E-409C-BE32-E72D297353CC}">
              <c16:uniqueId val="{00000003-C43E-441D-B8EC-B37D5A24814D}"/>
            </c:ext>
          </c:extLst>
        </c:ser>
        <c:ser>
          <c:idx val="1"/>
          <c:order val="1"/>
          <c:tx>
            <c:strRef>
              <c:f>'3. PagosXcuentas'!$A$7</c:f>
              <c:strCache>
                <c:ptCount val="1"/>
                <c:pt idx="0">
                  <c:v>Cuenta de Capitalizacion Individual CCI</c:v>
                </c:pt>
              </c:strCache>
            </c:strRef>
          </c:tx>
          <c:spPr>
            <a:solidFill>
              <a:srgbClr val="00A94F"/>
            </a:solidFill>
            <a:ln>
              <a:noFill/>
            </a:ln>
            <a:effectLst/>
            <a:sp3d/>
          </c:spPr>
          <c:invertIfNegative val="0"/>
          <c:dLbls>
            <c:dLbl>
              <c:idx val="8"/>
              <c:layout>
                <c:manualLayout>
                  <c:x val="3.0660223245052277E-3"/>
                  <c:y val="-7.9002046268431689E-1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C43E-441D-B8EC-B37D5A24814D}"/>
                </c:ext>
              </c:extLst>
            </c:dLbl>
            <c:dLbl>
              <c:idx val="9"/>
              <c:layout>
                <c:manualLayout>
                  <c:x val="2.7709860739402459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C43E-441D-B8EC-B37D5A24814D}"/>
                </c:ext>
              </c:extLst>
            </c:dLbl>
            <c:spPr>
              <a:noFill/>
              <a:ln>
                <a:noFill/>
              </a:ln>
              <a:effectLst/>
            </c:spPr>
            <c:txPr>
              <a:bodyPr rot="-5400000" spcFirstLastPara="1" vertOverflow="ellipsis"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'3. PagosXcuentas'!$B$6:$F$6</c:f>
              <c:strCache>
                <c:ptCount val="5"/>
                <c:pt idx="0">
                  <c:v>2022</c:v>
                </c:pt>
                <c:pt idx="1">
                  <c:v>2023</c:v>
                </c:pt>
                <c:pt idx="2">
                  <c:v>2024</c:v>
                </c:pt>
                <c:pt idx="3">
                  <c:v>2025</c:v>
                </c:pt>
                <c:pt idx="4">
                  <c:v>Ene. 2026</c:v>
                </c:pt>
              </c:strCache>
            </c:strRef>
          </c:cat>
          <c:val>
            <c:numRef>
              <c:f>'3. PagosXcuentas'!$B$7:$F$7</c:f>
              <c:numCache>
                <c:formatCode>_(* #,##0.00_);_(* \(#,##0.00\);_(* "-"??_);_(@_)</c:formatCode>
                <c:ptCount val="5"/>
                <c:pt idx="0">
                  <c:v>64516667631.620003</c:v>
                </c:pt>
                <c:pt idx="1">
                  <c:v>72515503134.449997</c:v>
                </c:pt>
                <c:pt idx="2">
                  <c:v>81223400245.509995</c:v>
                </c:pt>
                <c:pt idx="3">
                  <c:v>89115617059.600006</c:v>
                </c:pt>
                <c:pt idx="4">
                  <c:v>7675302162.4700012</c:v>
                </c:pt>
              </c:numCache>
            </c:numRef>
          </c:val>
          <c:extLst>
            <c:ext xmlns:c16="http://schemas.microsoft.com/office/drawing/2014/chart" uri="{C3380CC4-5D6E-409C-BE32-E72D297353CC}">
              <c16:uniqueId val="{00000007-C43E-441D-B8EC-B37D5A24814D}"/>
            </c:ext>
          </c:extLst>
        </c:ser>
        <c:ser>
          <c:idx val="2"/>
          <c:order val="2"/>
          <c:tx>
            <c:strRef>
              <c:f>'3. PagosXcuentas'!$A$11</c:f>
              <c:strCache>
                <c:ptCount val="1"/>
                <c:pt idx="0">
                  <c:v>Comisión AFP</c:v>
                </c:pt>
              </c:strCache>
            </c:strRef>
          </c:tx>
          <c:spPr>
            <a:solidFill>
              <a:schemeClr val="accent5"/>
            </a:solidFill>
            <a:ln>
              <a:noFill/>
            </a:ln>
            <a:effectLst/>
            <a:sp3d/>
          </c:spPr>
          <c:invertIfNegative val="0"/>
          <c:dLbls>
            <c:spPr>
              <a:noFill/>
              <a:ln>
                <a:noFill/>
              </a:ln>
              <a:effectLst/>
            </c:spPr>
            <c:txPr>
              <a:bodyPr rot="-5400000" spcFirstLastPara="1" vertOverflow="ellipsis" wrap="square" anchor="ctr" anchorCtr="1"/>
              <a:lstStyle/>
              <a:p>
                <a:pPr>
                  <a:defRPr sz="2000" b="0" i="0" u="none" strike="noStrike" kern="1200" baseline="0">
                    <a:solidFill>
                      <a:schemeClr val="tx1"/>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'3. PagosXcuentas'!$B$6:$F$6</c:f>
              <c:strCache>
                <c:ptCount val="5"/>
                <c:pt idx="0">
                  <c:v>2022</c:v>
                </c:pt>
                <c:pt idx="1">
                  <c:v>2023</c:v>
                </c:pt>
                <c:pt idx="2">
                  <c:v>2024</c:v>
                </c:pt>
                <c:pt idx="3">
                  <c:v>2025</c:v>
                </c:pt>
                <c:pt idx="4">
                  <c:v>Ene. 2026</c:v>
                </c:pt>
              </c:strCache>
            </c:strRef>
          </c:cat>
          <c:val>
            <c:numRef>
              <c:f>'3. PagosXcuentas'!$B$11:$F$11</c:f>
              <c:numCache>
                <c:formatCode>_(* #,##0.00_);_(* \(#,##0.00\);_(* "-"??_);_(@_)</c:formatCode>
                <c:ptCount val="5"/>
                <c:pt idx="0">
                  <c:v>534942027.41000003</c:v>
                </c:pt>
                <c:pt idx="1">
                  <c:v>550668409.03999996</c:v>
                </c:pt>
                <c:pt idx="2">
                  <c:v>623677440.78999996</c:v>
                </c:pt>
                <c:pt idx="3">
                  <c:v>664056674.83000004</c:v>
                </c:pt>
                <c:pt idx="4">
                  <c:v>55986968.800000004</c:v>
                </c:pt>
              </c:numCache>
            </c:numRef>
          </c:val>
          <c:extLst>
            <c:ext xmlns:c16="http://schemas.microsoft.com/office/drawing/2014/chart" uri="{C3380CC4-5D6E-409C-BE32-E72D297353CC}">
              <c16:uniqueId val="{00000008-C43E-441D-B8EC-B37D5A24814D}"/>
            </c:ext>
          </c:extLst>
        </c:ser>
        <c:ser>
          <c:idx val="3"/>
          <c:order val="3"/>
          <c:tx>
            <c:strRef>
              <c:f>'3. PagosXcuentas'!$A$15</c:f>
              <c:strCache>
                <c:ptCount val="1"/>
                <c:pt idx="0">
                  <c:v>Operación DIDA</c:v>
                </c:pt>
              </c:strCache>
            </c:strRef>
          </c:tx>
          <c:spPr>
            <a:solidFill>
              <a:schemeClr val="accent1">
                <a:lumMod val="60000"/>
              </a:schemeClr>
            </a:solidFill>
            <a:ln>
              <a:noFill/>
            </a:ln>
            <a:effectLst/>
            <a:sp3d/>
          </c:spPr>
          <c:invertIfNegative val="0"/>
          <c:dLbls>
            <c:dLbl>
              <c:idx val="9"/>
              <c:layout>
                <c:manualLayout>
                  <c:x val="9.5194099644836064E-4"/>
                  <c:y val="4.5442396037995566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C43E-441D-B8EC-B37D5A24814D}"/>
                </c:ext>
              </c:extLst>
            </c:dLbl>
            <c:spPr>
              <a:noFill/>
              <a:ln>
                <a:noFill/>
              </a:ln>
              <a:effectLst/>
            </c:spPr>
            <c:txPr>
              <a:bodyPr rot="-5400000" spcFirstLastPara="1" vertOverflow="ellipsis" wrap="square" anchor="ctr" anchorCtr="1"/>
              <a:lstStyle/>
              <a:p>
                <a:pPr>
                  <a:defRPr sz="2000" b="0" i="0" u="none" strike="noStrike" kern="1200" baseline="0">
                    <a:solidFill>
                      <a:schemeClr val="tx1"/>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'3. PagosXcuentas'!$B$6:$F$6</c:f>
              <c:strCache>
                <c:ptCount val="5"/>
                <c:pt idx="0">
                  <c:v>2022</c:v>
                </c:pt>
                <c:pt idx="1">
                  <c:v>2023</c:v>
                </c:pt>
                <c:pt idx="2">
                  <c:v>2024</c:v>
                </c:pt>
                <c:pt idx="3">
                  <c:v>2025</c:v>
                </c:pt>
                <c:pt idx="4">
                  <c:v>Ene. 2026</c:v>
                </c:pt>
              </c:strCache>
            </c:strRef>
          </c:cat>
          <c:val>
            <c:numRef>
              <c:f>'3. PagosXcuentas'!$B$15:$F$15</c:f>
              <c:numCache>
                <c:formatCode>_(* #,##0.00_);_(* \(#,##0.00\);_(* "-"??_);_(@_)</c:formatCode>
                <c:ptCount val="5"/>
                <c:pt idx="0">
                  <c:v>330441648.19999999</c:v>
                </c:pt>
                <c:pt idx="1">
                  <c:v>372362585.42000002</c:v>
                </c:pt>
                <c:pt idx="2">
                  <c:v>415402047.5</c:v>
                </c:pt>
                <c:pt idx="3">
                  <c:v>457843066.76999998</c:v>
                </c:pt>
                <c:pt idx="4">
                  <c:v>39625542.569999993</c:v>
                </c:pt>
              </c:numCache>
            </c:numRef>
          </c:val>
          <c:extLst>
            <c:ext xmlns:c16="http://schemas.microsoft.com/office/drawing/2014/chart" uri="{C3380CC4-5D6E-409C-BE32-E72D297353CC}">
              <c16:uniqueId val="{0000000C-C43E-441D-B8EC-B37D5A24814D}"/>
            </c:ext>
          </c:extLst>
        </c:ser>
        <c:ser>
          <c:idx val="4"/>
          <c:order val="4"/>
          <c:tx>
            <c:strRef>
              <c:f>'3. PagosXcuentas'!$A$10</c:f>
              <c:strCache>
                <c:ptCount val="1"/>
                <c:pt idx="0">
                  <c:v>Autoseguro IDSS</c:v>
                </c:pt>
              </c:strCache>
            </c:strRef>
          </c:tx>
          <c:spPr>
            <a:solidFill>
              <a:schemeClr val="accent3">
                <a:lumMod val="60000"/>
              </a:schemeClr>
            </a:solidFill>
            <a:ln>
              <a:noFill/>
            </a:ln>
            <a:effectLst/>
            <a:sp3d/>
          </c:spPr>
          <c:invertIfNegative val="0"/>
          <c:dLbls>
            <c:spPr>
              <a:noFill/>
              <a:ln>
                <a:noFill/>
              </a:ln>
              <a:effectLst/>
            </c:spPr>
            <c:txPr>
              <a:bodyPr rot="-5400000" spcFirstLastPara="1" vertOverflow="ellipsis" wrap="square" anchor="ctr" anchorCtr="1"/>
              <a:lstStyle/>
              <a:p>
                <a:pPr>
                  <a:defRPr sz="2000" b="0" i="0" u="none" strike="noStrike" kern="1200" baseline="0">
                    <a:solidFill>
                      <a:schemeClr val="tx1"/>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'3. PagosXcuentas'!$B$6:$F$6</c:f>
              <c:strCache>
                <c:ptCount val="5"/>
                <c:pt idx="0">
                  <c:v>2022</c:v>
                </c:pt>
                <c:pt idx="1">
                  <c:v>2023</c:v>
                </c:pt>
                <c:pt idx="2">
                  <c:v>2024</c:v>
                </c:pt>
                <c:pt idx="3">
                  <c:v>2025</c:v>
                </c:pt>
                <c:pt idx="4">
                  <c:v>Ene. 2026</c:v>
                </c:pt>
              </c:strCache>
            </c:strRef>
          </c:cat>
          <c:val>
            <c:numRef>
              <c:f>'3. PagosXcuentas'!$B$10:$F$10</c:f>
              <c:numCache>
                <c:formatCode>_(* #,##0.00_);_(* \(#,##0.00\);_(* "-"??_);_(@_)</c:formatCode>
                <c:ptCount val="5"/>
                <c:pt idx="0">
                  <c:v>299922059.91000003</c:v>
                </c:pt>
                <c:pt idx="1">
                  <c:v>328081703.39999998</c:v>
                </c:pt>
                <c:pt idx="2">
                  <c:v>354482605.56999999</c:v>
                </c:pt>
                <c:pt idx="3">
                  <c:v>384338895.58999997</c:v>
                </c:pt>
                <c:pt idx="4">
                  <c:v>32693994.440000001</c:v>
                </c:pt>
              </c:numCache>
            </c:numRef>
          </c:val>
          <c:extLst>
            <c:ext xmlns:c16="http://schemas.microsoft.com/office/drawing/2014/chart" uri="{C3380CC4-5D6E-409C-BE32-E72D297353CC}">
              <c16:uniqueId val="{0000000E-C43E-441D-B8EC-B37D5A24814D}"/>
            </c:ext>
          </c:extLst>
        </c:ser>
        <c:ser>
          <c:idx val="5"/>
          <c:order val="5"/>
          <c:tx>
            <c:strRef>
              <c:f>'3. PagosXcuentas'!$A$13</c:f>
              <c:strCache>
                <c:ptCount val="1"/>
                <c:pt idx="0">
                  <c:v>Fondos de solidaridad social (FSS)</c:v>
                </c:pt>
              </c:strCache>
            </c:strRef>
          </c:tx>
          <c:spPr>
            <a:solidFill>
              <a:schemeClr val="accent5">
                <a:lumMod val="60000"/>
              </a:schemeClr>
            </a:solidFill>
            <a:ln>
              <a:noFill/>
            </a:ln>
            <a:effectLst/>
            <a:sp3d/>
          </c:spPr>
          <c:invertIfNegative val="0"/>
          <c:dLbls>
            <c:spPr>
              <a:noFill/>
              <a:ln>
                <a:noFill/>
              </a:ln>
              <a:effectLst/>
            </c:spPr>
            <c:txPr>
              <a:bodyPr rot="-5400000" spcFirstLastPara="1" vertOverflow="ellipsis" wrap="square" anchor="ctr" anchorCtr="1"/>
              <a:lstStyle/>
              <a:p>
                <a:pPr>
                  <a:defRPr sz="2000" b="0" i="0" u="none" strike="noStrike" kern="1200" baseline="0">
                    <a:solidFill>
                      <a:schemeClr val="tx1"/>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'3. PagosXcuentas'!$B$6:$F$6</c:f>
              <c:strCache>
                <c:ptCount val="5"/>
                <c:pt idx="0">
                  <c:v>2022</c:v>
                </c:pt>
                <c:pt idx="1">
                  <c:v>2023</c:v>
                </c:pt>
                <c:pt idx="2">
                  <c:v>2024</c:v>
                </c:pt>
                <c:pt idx="3">
                  <c:v>2025</c:v>
                </c:pt>
                <c:pt idx="4">
                  <c:v>Ene. 2026</c:v>
                </c:pt>
              </c:strCache>
            </c:strRef>
          </c:cat>
          <c:val>
            <c:numRef>
              <c:f>'3. PagosXcuentas'!$B$13:$F$13</c:f>
              <c:numCache>
                <c:formatCode>_(* #,##0.00_);_(* \(#,##0.00\);_(* "-"??_);_(@_)</c:formatCode>
                <c:ptCount val="5"/>
                <c:pt idx="0">
                  <c:v>3070768143.7399998</c:v>
                </c:pt>
                <c:pt idx="1">
                  <c:v>3418154271.48</c:v>
                </c:pt>
                <c:pt idx="2">
                  <c:v>3820529252.0700002</c:v>
                </c:pt>
                <c:pt idx="3">
                  <c:v>4192699163.9499998</c:v>
                </c:pt>
                <c:pt idx="4">
                  <c:v>361762612.63999993</c:v>
                </c:pt>
              </c:numCache>
            </c:numRef>
          </c:val>
          <c:extLst>
            <c:ext xmlns:c16="http://schemas.microsoft.com/office/drawing/2014/chart" uri="{C3380CC4-5D6E-409C-BE32-E72D297353CC}">
              <c16:uniqueId val="{0000000F-C43E-441D-B8EC-B37D5A24814D}"/>
            </c:ext>
          </c:extLst>
        </c:ser>
        <c:ser>
          <c:idx val="6"/>
          <c:order val="6"/>
          <c:tx>
            <c:strRef>
              <c:f>'3. PagosXcuentas'!$A$14</c:f>
              <c:strCache>
                <c:ptCount val="1"/>
                <c:pt idx="0">
                  <c:v>Operación TSS</c:v>
                </c:pt>
              </c:strCache>
            </c:strRef>
          </c:tx>
          <c:spPr>
            <a:solidFill>
              <a:schemeClr val="accent1">
                <a:lumMod val="80000"/>
                <a:lumOff val="20000"/>
              </a:schemeClr>
            </a:solidFill>
            <a:ln>
              <a:noFill/>
            </a:ln>
            <a:effectLst/>
            <a:sp3d/>
          </c:spPr>
          <c:invertIfNegative val="0"/>
          <c:dLbls>
            <c:dLbl>
              <c:idx val="9"/>
              <c:layout>
                <c:manualLayout>
                  <c:x val="0"/>
                  <c:y val="-2.272119801899778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C43E-441D-B8EC-B37D5A24814D}"/>
                </c:ext>
              </c:extLst>
            </c:dLbl>
            <c:spPr>
              <a:noFill/>
              <a:ln>
                <a:noFill/>
              </a:ln>
              <a:effectLst/>
            </c:spPr>
            <c:txPr>
              <a:bodyPr rot="-5400000" spcFirstLastPara="1" vertOverflow="ellipsis" wrap="square" anchor="ctr" anchorCtr="1"/>
              <a:lstStyle/>
              <a:p>
                <a:pPr>
                  <a:defRPr sz="2000" b="0" i="0" u="none" strike="noStrike" kern="1200" baseline="0">
                    <a:solidFill>
                      <a:schemeClr val="tx1"/>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'3. PagosXcuentas'!$B$6:$F$6</c:f>
              <c:strCache>
                <c:ptCount val="5"/>
                <c:pt idx="0">
                  <c:v>2022</c:v>
                </c:pt>
                <c:pt idx="1">
                  <c:v>2023</c:v>
                </c:pt>
                <c:pt idx="2">
                  <c:v>2024</c:v>
                </c:pt>
                <c:pt idx="3">
                  <c:v>2025</c:v>
                </c:pt>
                <c:pt idx="4">
                  <c:v>Ene. 2026</c:v>
                </c:pt>
              </c:strCache>
            </c:strRef>
          </c:cat>
          <c:val>
            <c:numRef>
              <c:f>'3. PagosXcuentas'!$B$14:$F$14</c:f>
              <c:numCache>
                <c:formatCode>_(* #,##0.00_);_(* \(#,##0.00\);_(* "-"??_);_(@_)</c:formatCode>
                <c:ptCount val="5"/>
                <c:pt idx="0">
                  <c:v>660867082.09000003</c:v>
                </c:pt>
                <c:pt idx="1">
                  <c:v>744719455.63999999</c:v>
                </c:pt>
                <c:pt idx="2">
                  <c:v>830780103.28999996</c:v>
                </c:pt>
                <c:pt idx="3">
                  <c:v>915668150.03999996</c:v>
                </c:pt>
                <c:pt idx="4">
                  <c:v>79250116.810000017</c:v>
                </c:pt>
              </c:numCache>
            </c:numRef>
          </c:val>
          <c:extLst>
            <c:ext xmlns:c16="http://schemas.microsoft.com/office/drawing/2014/chart" uri="{C3380CC4-5D6E-409C-BE32-E72D297353CC}">
              <c16:uniqueId val="{00000011-C43E-441D-B8EC-B37D5A24814D}"/>
            </c:ext>
          </c:extLst>
        </c:ser>
        <c:ser>
          <c:idx val="8"/>
          <c:order val="8"/>
          <c:spPr>
            <a:solidFill>
              <a:schemeClr val="accent5">
                <a:lumMod val="80000"/>
                <a:lumOff val="20000"/>
              </a:schemeClr>
            </a:solidFill>
            <a:ln>
              <a:noFill/>
            </a:ln>
            <a:effectLst/>
            <a:sp3d/>
          </c:spPr>
          <c:invertIfNegative val="0"/>
          <c:cat>
            <c:strRef>
              <c:f>'3. PagosXcuentas'!$B$6:$F$6</c:f>
              <c:strCache>
                <c:ptCount val="5"/>
                <c:pt idx="0">
                  <c:v>2022</c:v>
                </c:pt>
                <c:pt idx="1">
                  <c:v>2023</c:v>
                </c:pt>
                <c:pt idx="2">
                  <c:v>2024</c:v>
                </c:pt>
                <c:pt idx="3">
                  <c:v>2025</c:v>
                </c:pt>
                <c:pt idx="4">
                  <c:v>Ene. 2026</c:v>
                </c:pt>
              </c:strCache>
            </c:strRef>
          </c:cat>
          <c:val>
            <c:numLit>
              <c:formatCode>General</c:formatCode>
              <c:ptCount val="1"/>
              <c:pt idx="0">
                <c:v>194685949.21000001</c:v>
              </c:pt>
            </c:numLit>
          </c:val>
          <c:extLst>
            <c:ext xmlns:c16="http://schemas.microsoft.com/office/drawing/2014/chart" uri="{C3380CC4-5D6E-409C-BE32-E72D297353CC}">
              <c16:uniqueId val="{00000000-CFB5-47A0-A5EE-EC1549669EC6}"/>
            </c:ext>
          </c:extLst>
        </c:ser>
        <c:dLbls>
          <c:showLegendKey val="0"/>
          <c:showVal val="0"/>
          <c:showCatName val="0"/>
          <c:showSerName val="0"/>
          <c:showPercent val="0"/>
          <c:showBubbleSize val="0"/>
        </c:dLbls>
        <c:gapWidth val="75"/>
        <c:shape val="cylinder"/>
        <c:axId val="431137296"/>
        <c:axId val="431137688"/>
        <c:axId val="0"/>
        <c:extLst>
          <c:ext xmlns:c15="http://schemas.microsoft.com/office/drawing/2012/chart" uri="{02D57815-91ED-43cb-92C2-25804820EDAC}">
            <c15:filteredBarSeries>
              <c15:ser>
                <c:idx val="7"/>
                <c:order val="7"/>
                <c:tx>
                  <c:strRef>
                    <c:extLst>
                      <c:ext uri="{02D57815-91ED-43cb-92C2-25804820EDAC}">
                        <c15:formulaRef>
                          <c15:sqref>'[11]IV.3.3'!#REF!</c15:sqref>
                        </c15:formulaRef>
                      </c:ext>
                    </c:extLst>
                    <c:strCache>
                      <c:ptCount val="1"/>
                      <c:pt idx="0">
                        <c:v>#¡REF!</c:v>
                      </c:pt>
                    </c:strCache>
                  </c:strRef>
                </c:tx>
                <c:spPr>
                  <a:solidFill>
                    <a:schemeClr val="accent3">
                      <a:lumMod val="80000"/>
                      <a:lumOff val="20000"/>
                    </a:schemeClr>
                  </a:solidFill>
                  <a:ln>
                    <a:noFill/>
                  </a:ln>
                  <a:effectLst/>
                  <a:sp3d/>
                </c:spPr>
                <c:invertIfNegative val="0"/>
                <c:cat>
                  <c:strRef>
                    <c:extLst>
                      <c:ext uri="{02D57815-91ED-43cb-92C2-25804820EDAC}">
                        <c15:formulaRef>
                          <c15:sqref>'3. PagosXcuentas'!$B$6:$F$6</c15:sqref>
                        </c15:formulaRef>
                      </c:ext>
                    </c:extLst>
                    <c:strCache>
                      <c:ptCount val="5"/>
                      <c:pt idx="0">
                        <c:v>2022</c:v>
                      </c:pt>
                      <c:pt idx="1">
                        <c:v>2023</c:v>
                      </c:pt>
                      <c:pt idx="2">
                        <c:v>2024</c:v>
                      </c:pt>
                      <c:pt idx="3">
                        <c:v>2025</c:v>
                      </c:pt>
                      <c:pt idx="4">
                        <c:v>Ene. 2026</c:v>
                      </c:pt>
                    </c:strCache>
                  </c:strRef>
                </c:cat>
                <c:val>
                  <c:numRef>
                    <c:extLst>
                      <c:ext uri="{02D57815-91ED-43cb-92C2-25804820EDAC}">
                        <c15:formulaRef>
                          <c15:sqref>'[11]IV.3.3'!#REF!</c15:sqref>
                        </c15:formulaRef>
                      </c:ext>
                    </c:extLst>
                    <c:numCache>
                      <c:formatCode>General</c:formatCode>
                      <c:ptCount val="1"/>
                      <c:pt idx="0">
                        <c:v>1</c:v>
                      </c:pt>
                    </c:numCache>
                  </c:numRef>
                </c:val>
                <c:extLst>
                  <c:ext xmlns:c16="http://schemas.microsoft.com/office/drawing/2014/chart" uri="{C3380CC4-5D6E-409C-BE32-E72D297353CC}">
                    <c16:uniqueId val="{00000015-C43E-441D-B8EC-B37D5A24814D}"/>
                  </c:ext>
                </c:extLst>
              </c15:ser>
            </c15:filteredBarSeries>
          </c:ext>
        </c:extLst>
      </c:bar3DChart>
      <c:catAx>
        <c:axId val="431137296"/>
        <c:scaling>
          <c:orientation val="minMax"/>
        </c:scaling>
        <c:delete val="0"/>
        <c:axPos val="b"/>
        <c:numFmt formatCode="General"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2000" b="0" i="0" u="none" strike="noStrike" kern="1200" baseline="0">
                <a:solidFill>
                  <a:schemeClr val="tx1"/>
                </a:solidFill>
                <a:latin typeface="+mn-lt"/>
                <a:ea typeface="+mn-ea"/>
                <a:cs typeface="+mn-cs"/>
              </a:defRPr>
            </a:pPr>
            <a:endParaRPr lang="es-DO"/>
          </a:p>
        </c:txPr>
        <c:crossAx val="431137688"/>
        <c:crosses val="autoZero"/>
        <c:auto val="1"/>
        <c:lblAlgn val="ctr"/>
        <c:lblOffset val="100"/>
        <c:noMultiLvlLbl val="0"/>
      </c:catAx>
      <c:valAx>
        <c:axId val="431137688"/>
        <c:scaling>
          <c:orientation val="minMax"/>
        </c:scaling>
        <c:delete val="0"/>
        <c:axPos val="l"/>
        <c:numFmt formatCode="_(* #,##0.00_);_(* \(#,##0.00\);_(* &quot;-&quot;??_);_(@_)" sourceLinked="1"/>
        <c:majorTickMark val="none"/>
        <c:minorTickMark val="none"/>
        <c:tickLblPos val="none"/>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2000" b="0" i="0" u="none" strike="noStrike" kern="1200" baseline="0">
                <a:solidFill>
                  <a:schemeClr val="tx1"/>
                </a:solidFill>
                <a:latin typeface="+mn-lt"/>
                <a:ea typeface="+mn-ea"/>
                <a:cs typeface="+mn-cs"/>
              </a:defRPr>
            </a:pPr>
            <a:endParaRPr lang="es-DO"/>
          </a:p>
        </c:txPr>
        <c:crossAx val="431137296"/>
        <c:crosses val="autoZero"/>
        <c:crossBetween val="between"/>
        <c:dispUnits>
          <c:builtInUnit val="millions"/>
          <c:dispUnitsLbl>
            <c:layout>
              <c:manualLayout>
                <c:xMode val="edge"/>
                <c:yMode val="edge"/>
                <c:x val="5.5084706125634233E-3"/>
                <c:y val="0.44928518373943704"/>
              </c:manualLayout>
            </c:layout>
            <c:spPr>
              <a:noFill/>
              <a:ln>
                <a:noFill/>
              </a:ln>
              <a:effectLst/>
            </c:spPr>
            <c:txPr>
              <a:bodyPr rot="-5400000" spcFirstLastPara="1" vertOverflow="ellipsis" vert="horz" wrap="square" anchor="ctr" anchorCtr="1"/>
              <a:lstStyle/>
              <a:p>
                <a:pPr>
                  <a:defRPr sz="2000" b="1" i="0" u="none" strike="noStrike" kern="1200" baseline="0">
                    <a:solidFill>
                      <a:schemeClr val="tx1"/>
                    </a:solidFill>
                    <a:latin typeface="+mn-lt"/>
                    <a:ea typeface="+mn-ea"/>
                    <a:cs typeface="+mn-cs"/>
                  </a:defRPr>
                </a:pPr>
                <a:endParaRPr lang="es-DO"/>
              </a:p>
            </c:txPr>
          </c:dispUnitsLbl>
        </c:dispUnits>
      </c:valAx>
      <c:spPr>
        <a:noFill/>
        <a:ln w="25400">
          <a:noFill/>
        </a:ln>
        <a:effectLst/>
      </c:spPr>
    </c:plotArea>
    <c:legend>
      <c:legendPos val="b"/>
      <c:legendEntry>
        <c:idx val="7"/>
        <c:delete val="1"/>
      </c:legendEntry>
      <c:layout>
        <c:manualLayout>
          <c:xMode val="edge"/>
          <c:yMode val="edge"/>
          <c:x val="0.10588578417449168"/>
          <c:y val="9.1467038825281843E-2"/>
          <c:w val="0.75154663508560848"/>
          <c:h val="0.10401332343779313"/>
        </c:manualLayout>
      </c:layout>
      <c:overlay val="0"/>
      <c:spPr>
        <a:noFill/>
        <a:ln>
          <a:noFill/>
        </a:ln>
        <a:effectLst/>
      </c:spPr>
      <c:txPr>
        <a:bodyPr rot="0" spcFirstLastPara="1" vertOverflow="ellipsis" vert="horz" wrap="square" anchor="ctr" anchorCtr="1"/>
        <a:lstStyle/>
        <a:p>
          <a:pPr>
            <a:defRPr sz="2000" b="0" i="0" u="none" strike="noStrike" kern="1200" baseline="0">
              <a:solidFill>
                <a:schemeClr val="tx1"/>
              </a:solidFill>
              <a:latin typeface="+mn-lt"/>
              <a:ea typeface="+mn-ea"/>
              <a:cs typeface="+mn-cs"/>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2000"/>
      </a:pPr>
      <a:endParaRPr lang="es-DO"/>
    </a:p>
  </c:txPr>
  <c:printSettings>
    <c:headerFooter/>
    <c:pageMargins b="0.75000000000001465" l="0.70000000000000062" r="0.70000000000000062" t="0.75000000000001465" header="0.30000000000000032" footer="0.30000000000000032"/>
    <c:pageSetup orientation="portrait"/>
  </c:printSettings>
  <c:userShapes r:id="rId3"/>
</c:chartSpace>
</file>

<file path=xl/charts/chart4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1" i="0" u="none" strike="noStrike" kern="1200" spc="0" baseline="0">
                <a:solidFill>
                  <a:sysClr val="windowText" lastClr="000000"/>
                </a:solidFill>
                <a:latin typeface="+mn-lt"/>
                <a:ea typeface="+mn-ea"/>
                <a:cs typeface="+mn-cs"/>
              </a:defRPr>
            </a:pPr>
            <a:r>
              <a:rPr lang="en-US" sz="2000" b="1">
                <a:solidFill>
                  <a:sysClr val="windowText" lastClr="000000"/>
                </a:solidFill>
              </a:rPr>
              <a:t>Pagos a Entidades del Seguro de Vejez, Discapacidad y Sobrevivencia (SVDS)</a:t>
            </a:r>
          </a:p>
        </c:rich>
      </c:tx>
      <c:layout>
        <c:manualLayout>
          <c:xMode val="edge"/>
          <c:yMode val="edge"/>
          <c:x val="0.21282693193984073"/>
          <c:y val="3.060283102004847E-2"/>
        </c:manualLayout>
      </c:layout>
      <c:overlay val="0"/>
      <c:spPr>
        <a:noFill/>
        <a:ln>
          <a:noFill/>
        </a:ln>
        <a:effectLst/>
      </c:spPr>
      <c:txPr>
        <a:bodyPr rot="0" spcFirstLastPara="1" vertOverflow="ellipsis" vert="horz" wrap="square" anchor="ctr" anchorCtr="1"/>
        <a:lstStyle/>
        <a:p>
          <a:pPr>
            <a:defRPr sz="2000" b="1" i="0" u="none" strike="noStrike" kern="1200" spc="0" baseline="0">
              <a:solidFill>
                <a:sysClr val="windowText" lastClr="000000"/>
              </a:solidFill>
              <a:latin typeface="+mn-lt"/>
              <a:ea typeface="+mn-ea"/>
              <a:cs typeface="+mn-cs"/>
            </a:defRPr>
          </a:pPr>
          <a:endParaRPr lang="es-DO"/>
        </a:p>
      </c:txPr>
    </c:title>
    <c:autoTitleDeleted val="0"/>
    <c:plotArea>
      <c:layout>
        <c:manualLayout>
          <c:layoutTarget val="inner"/>
          <c:xMode val="edge"/>
          <c:yMode val="edge"/>
          <c:x val="0.1667944887806545"/>
          <c:y val="0.10822498079748114"/>
          <c:w val="0.79610887266320962"/>
          <c:h val="0.84402487104241686"/>
        </c:manualLayout>
      </c:layout>
      <c:barChart>
        <c:barDir val="bar"/>
        <c:grouping val="clustered"/>
        <c:varyColors val="0"/>
        <c:ser>
          <c:idx val="0"/>
          <c:order val="0"/>
          <c:tx>
            <c:strRef>
              <c:f>' 4.Pago Entidades'!$F$6</c:f>
              <c:strCache>
                <c:ptCount val="1"/>
                <c:pt idx="0">
                  <c:v>Total</c:v>
                </c:pt>
              </c:strCache>
            </c:strRef>
          </c:tx>
          <c:spPr>
            <a:gradFill flip="none" rotWithShape="1">
              <a:gsLst>
                <a:gs pos="0">
                  <a:srgbClr val="00539B">
                    <a:shade val="30000"/>
                    <a:satMod val="115000"/>
                  </a:srgbClr>
                </a:gs>
                <a:gs pos="50000">
                  <a:srgbClr val="00539B">
                    <a:shade val="67500"/>
                    <a:satMod val="115000"/>
                  </a:srgbClr>
                </a:gs>
                <a:gs pos="100000">
                  <a:srgbClr val="00539B">
                    <a:shade val="100000"/>
                    <a:satMod val="115000"/>
                  </a:srgbClr>
                </a:gs>
              </a:gsLst>
              <a:lin ang="2700000" scaled="1"/>
              <a:tileRect/>
            </a:gradFill>
            <a:ln>
              <a:noFill/>
            </a:ln>
            <a:effectLst>
              <a:glow rad="139700">
                <a:schemeClr val="bg1">
                  <a:alpha val="49000"/>
                </a:schemeClr>
              </a:glow>
              <a:outerShdw sx="1000" sy="1000" algn="ctr" rotWithShape="0">
                <a:schemeClr val="bg1"/>
              </a:outerShdw>
              <a:softEdge rad="0"/>
            </a:effectLst>
          </c:spPr>
          <c:invertIfNegative val="0"/>
          <c:dPt>
            <c:idx val="11"/>
            <c:invertIfNegative val="0"/>
            <c:bubble3D val="0"/>
            <c:spPr>
              <a:gradFill flip="none" rotWithShape="1">
                <a:gsLst>
                  <a:gs pos="0">
                    <a:srgbClr val="00539B">
                      <a:shade val="30000"/>
                      <a:satMod val="115000"/>
                    </a:srgbClr>
                  </a:gs>
                  <a:gs pos="50000">
                    <a:srgbClr val="00539B">
                      <a:shade val="67500"/>
                      <a:satMod val="115000"/>
                    </a:srgbClr>
                  </a:gs>
                  <a:gs pos="100000">
                    <a:srgbClr val="00539B">
                      <a:shade val="100000"/>
                      <a:satMod val="115000"/>
                    </a:srgbClr>
                  </a:gs>
                </a:gsLst>
                <a:lin ang="2700000" scaled="1"/>
                <a:tileRect/>
              </a:gradFill>
              <a:ln>
                <a:noFill/>
              </a:ln>
              <a:effectLst>
                <a:glow rad="139700">
                  <a:schemeClr val="bg1">
                    <a:alpha val="49000"/>
                  </a:schemeClr>
                </a:glow>
                <a:outerShdw sx="1000" sy="1000" algn="ctr" rotWithShape="0">
                  <a:schemeClr val="bg1"/>
                </a:outerShdw>
                <a:softEdge rad="0"/>
              </a:effectLst>
            </c:spPr>
            <c:extLst>
              <c:ext xmlns:c16="http://schemas.microsoft.com/office/drawing/2014/chart" uri="{C3380CC4-5D6E-409C-BE32-E72D297353CC}">
                <c16:uniqueId val="{00000001-FA0F-4D96-934E-AFE2A2521853}"/>
              </c:ext>
            </c:extLst>
          </c:dPt>
          <c:dPt>
            <c:idx val="12"/>
            <c:invertIfNegative val="0"/>
            <c:bubble3D val="0"/>
            <c:spPr>
              <a:gradFill flip="none" rotWithShape="1">
                <a:gsLst>
                  <a:gs pos="0">
                    <a:srgbClr val="00539B">
                      <a:shade val="30000"/>
                      <a:satMod val="115000"/>
                    </a:srgbClr>
                  </a:gs>
                  <a:gs pos="50000">
                    <a:srgbClr val="00539B">
                      <a:shade val="67500"/>
                      <a:satMod val="115000"/>
                    </a:srgbClr>
                  </a:gs>
                  <a:gs pos="100000">
                    <a:srgbClr val="00539B">
                      <a:shade val="100000"/>
                      <a:satMod val="115000"/>
                    </a:srgbClr>
                  </a:gs>
                </a:gsLst>
                <a:lin ang="2700000" scaled="1"/>
                <a:tileRect/>
              </a:gradFill>
              <a:ln>
                <a:noFill/>
              </a:ln>
              <a:effectLst>
                <a:glow rad="139700">
                  <a:schemeClr val="bg1">
                    <a:alpha val="49000"/>
                  </a:schemeClr>
                </a:glow>
                <a:outerShdw sx="1000" sy="1000" algn="ctr" rotWithShape="0">
                  <a:schemeClr val="bg1"/>
                </a:outerShdw>
                <a:softEdge rad="0"/>
              </a:effectLst>
            </c:spPr>
            <c:extLst>
              <c:ext xmlns:c16="http://schemas.microsoft.com/office/drawing/2014/chart" uri="{C3380CC4-5D6E-409C-BE32-E72D297353CC}">
                <c16:uniqueId val="{00000003-FA0F-4D96-934E-AFE2A2521853}"/>
              </c:ext>
            </c:extLst>
          </c:dPt>
          <c:dLbls>
            <c:spPr>
              <a:noFill/>
              <a:ln>
                <a:noFill/>
              </a:ln>
              <a:effectLst/>
            </c:spPr>
            <c:txPr>
              <a:bodyPr rot="0" spcFirstLastPara="1" vertOverflow="ellipsis" vert="horz" wrap="square" lIns="38100" tIns="19050" rIns="38100" bIns="19050" anchor="ctr" anchorCtr="1">
                <a:spAutoFit/>
              </a:bodyPr>
              <a:lstStyle/>
              <a:p>
                <a:pPr>
                  <a:defRPr sz="1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xmlns:c15="http://schemas.microsoft.com/office/drawing/2012/chart" uri="{02D57815-91ED-43cb-92C2-25804820EDAC}">
                  <c15:fullRef>
                    <c15:sqref>(' 4.Pago Entidades'!$A$7:$A$21,' 4.Pago Entidades'!$A$23:$A$23)</c15:sqref>
                  </c15:fullRef>
                </c:ext>
              </c:extLst>
              <c:f>' 4.Pago Entidades'!$A$7:$A$21</c:f>
              <c:strCache>
                <c:ptCount val="15"/>
                <c:pt idx="0">
                  <c:v>AFP Popular </c:v>
                </c:pt>
                <c:pt idx="1">
                  <c:v>Scotia Crecer AFP</c:v>
                </c:pt>
                <c:pt idx="2">
                  <c:v>AFP Siembra</c:v>
                </c:pt>
                <c:pt idx="3">
                  <c:v>AFP Reservas</c:v>
                </c:pt>
                <c:pt idx="4">
                  <c:v>Fondo INABIMA</c:v>
                </c:pt>
                <c:pt idx="5">
                  <c:v>Ministerio de Hacienda</c:v>
                </c:pt>
                <c:pt idx="6">
                  <c:v>AFP Romana</c:v>
                </c:pt>
                <c:pt idx="7">
                  <c:v>SIPEN</c:v>
                </c:pt>
                <c:pt idx="8">
                  <c:v>Fondo BR</c:v>
                </c:pt>
                <c:pt idx="9">
                  <c:v>Fondo BC</c:v>
                </c:pt>
                <c:pt idx="10">
                  <c:v>Autoseguro (IDSS)</c:v>
                </c:pt>
                <c:pt idx="11">
                  <c:v>AFP Atlántico</c:v>
                </c:pt>
                <c:pt idx="12">
                  <c:v>AFP JMMB BDI, SA</c:v>
                </c:pt>
                <c:pt idx="13">
                  <c:v>Comisión TSS</c:v>
                </c:pt>
                <c:pt idx="14">
                  <c:v>Comisión DIDA</c:v>
                </c:pt>
              </c:strCache>
            </c:strRef>
          </c:cat>
          <c:val>
            <c:numRef>
              <c:extLst>
                <c:ext xmlns:c15="http://schemas.microsoft.com/office/drawing/2012/chart" uri="{02D57815-91ED-43cb-92C2-25804820EDAC}">
                  <c15:fullRef>
                    <c15:sqref>(' 4.Pago Entidades'!$F$7:$F$21,' 4.Pago Entidades'!$F$23:$F$23)</c15:sqref>
                  </c15:fullRef>
                </c:ext>
              </c:extLst>
              <c:f>' 4.Pago Entidades'!$F$7:$F$21</c:f>
              <c:numCache>
                <c:formatCode>_(* #,##0.00_);_(* \(#,##0.00\);_(* "-"??_);_(@_)</c:formatCode>
                <c:ptCount val="15"/>
                <c:pt idx="0">
                  <c:v>73690887699.650009</c:v>
                </c:pt>
                <c:pt idx="1">
                  <c:v>52426759167.690002</c:v>
                </c:pt>
                <c:pt idx="2">
                  <c:v>45795037490.079994</c:v>
                </c:pt>
                <c:pt idx="3">
                  <c:v>43861048564.93</c:v>
                </c:pt>
                <c:pt idx="4">
                  <c:v>37397738347.300003</c:v>
                </c:pt>
                <c:pt idx="5">
                  <c:v>10585555707.809999</c:v>
                </c:pt>
                <c:pt idx="6">
                  <c:v>1671577387.45</c:v>
                </c:pt>
                <c:pt idx="7">
                  <c:v>1883426122.8499999</c:v>
                </c:pt>
                <c:pt idx="8">
                  <c:v>977149000.05000007</c:v>
                </c:pt>
                <c:pt idx="9">
                  <c:v>469369601.5</c:v>
                </c:pt>
                <c:pt idx="10">
                  <c:v>1027895466.7799999</c:v>
                </c:pt>
                <c:pt idx="11">
                  <c:v>3761311077.0500007</c:v>
                </c:pt>
                <c:pt idx="12">
                  <c:v>1532966964.29</c:v>
                </c:pt>
                <c:pt idx="13">
                  <c:v>2246795195.5</c:v>
                </c:pt>
                <c:pt idx="14">
                  <c:v>1141934111.0599999</c:v>
                </c:pt>
              </c:numCache>
            </c:numRef>
          </c:val>
          <c:extLst>
            <c:ext xmlns:c16="http://schemas.microsoft.com/office/drawing/2014/chart" uri="{C3380CC4-5D6E-409C-BE32-E72D297353CC}">
              <c16:uniqueId val="{00000004-FA0F-4D96-934E-AFE2A2521853}"/>
            </c:ext>
          </c:extLst>
        </c:ser>
        <c:dLbls>
          <c:showLegendKey val="0"/>
          <c:showVal val="0"/>
          <c:showCatName val="0"/>
          <c:showSerName val="0"/>
          <c:showPercent val="0"/>
          <c:showBubbleSize val="0"/>
        </c:dLbls>
        <c:gapWidth val="18"/>
        <c:overlap val="1"/>
        <c:axId val="431138472"/>
        <c:axId val="431138864"/>
      </c:barChart>
      <c:catAx>
        <c:axId val="43113847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1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431138864"/>
        <c:crosses val="autoZero"/>
        <c:auto val="1"/>
        <c:lblAlgn val="ctr"/>
        <c:lblOffset val="100"/>
        <c:noMultiLvlLbl val="0"/>
      </c:catAx>
      <c:valAx>
        <c:axId val="431138864"/>
        <c:scaling>
          <c:orientation val="minMax"/>
        </c:scaling>
        <c:delete val="0"/>
        <c:axPos val="b"/>
        <c:numFmt formatCode="_(* #,##0.00_);_(* \(#,##0.00\);_(* &quot;-&quot;??_);_(@_)" sourceLinked="1"/>
        <c:majorTickMark val="none"/>
        <c:minorTickMark val="none"/>
        <c:tickLblPos val="nextTo"/>
        <c:spPr>
          <a:noFill/>
          <a:ln>
            <a:noFill/>
          </a:ln>
          <a:effectLst/>
        </c:spPr>
        <c:txPr>
          <a:bodyPr rot="-2700000" spcFirstLastPara="1" vertOverflow="ellipsis" wrap="square" anchor="ctr" anchorCtr="1"/>
          <a:lstStyle/>
          <a:p>
            <a:pPr>
              <a:defRPr sz="200" b="0" i="0" u="none" strike="noStrike" kern="1200" baseline="0">
                <a:solidFill>
                  <a:schemeClr val="bg1"/>
                </a:solidFill>
                <a:latin typeface="+mn-lt"/>
                <a:ea typeface="+mn-ea"/>
                <a:cs typeface="+mn-cs"/>
              </a:defRPr>
            </a:pPr>
            <a:endParaRPr lang="es-DO"/>
          </a:p>
        </c:txPr>
        <c:crossAx val="431138472"/>
        <c:crosses val="autoZero"/>
        <c:crossBetween val="between"/>
        <c:dispUnits>
          <c:builtInUnit val="millions"/>
          <c:dispUnitsLbl>
            <c:layout>
              <c:manualLayout>
                <c:xMode val="edge"/>
                <c:yMode val="edge"/>
                <c:x val="2.0991956443080665E-2"/>
                <c:y val="0.50411500686950339"/>
              </c:manualLayout>
            </c:layout>
            <c:spPr>
              <a:noFill/>
              <a:ln>
                <a:noFill/>
              </a:ln>
              <a:effectLst/>
            </c:spPr>
            <c:txPr>
              <a:bodyPr rot="0" spcFirstLastPara="1" vertOverflow="ellipsis" vert="horz" wrap="square" anchor="ctr" anchorCtr="1"/>
              <a:lstStyle/>
              <a:p>
                <a:pPr>
                  <a:defRPr sz="1800" b="1" i="0" u="none" strike="noStrike" kern="1200" baseline="0">
                    <a:solidFill>
                      <a:sysClr val="windowText" lastClr="000000"/>
                    </a:solidFill>
                    <a:latin typeface="+mn-lt"/>
                    <a:ea typeface="+mn-ea"/>
                    <a:cs typeface="+mn-cs"/>
                  </a:defRPr>
                </a:pPr>
                <a:endParaRPr lang="es-DO"/>
              </a:p>
            </c:txPr>
          </c:dispUnitsLbl>
        </c:dispUnits>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DO"/>
    </a:p>
  </c:txPr>
  <c:printSettings>
    <c:headerFooter/>
    <c:pageMargins b="0.75" l="0.7" r="0.7" t="0.75" header="0.3" footer="0.3"/>
    <c:pageSetup/>
  </c:printSettings>
</c:chartSpace>
</file>

<file path=xl/charts/chart4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1.5365727445446457E-2"/>
          <c:y val="0.18491649806147864"/>
          <c:w val="0.96327470415971017"/>
          <c:h val="0.61509218057644854"/>
        </c:manualLayout>
      </c:layout>
      <c:lineChart>
        <c:grouping val="standard"/>
        <c:varyColors val="0"/>
        <c:ser>
          <c:idx val="0"/>
          <c:order val="0"/>
          <c:tx>
            <c:strRef>
              <c:f>'5.Patrim. fp anual'!$B$6</c:f>
              <c:strCache>
                <c:ptCount val="1"/>
                <c:pt idx="0">
                  <c:v>Patrimonio Fondos de Pensiones 
(RD$ Millones)</c:v>
                </c:pt>
              </c:strCache>
            </c:strRef>
          </c:tx>
          <c:spPr>
            <a:ln w="28575" cap="rnd" cmpd="sng" algn="ctr">
              <a:solidFill>
                <a:srgbClr val="00539B"/>
              </a:solidFill>
              <a:prstDash val="solid"/>
              <a:round/>
            </a:ln>
            <a:effectLst/>
          </c:spPr>
          <c:marker>
            <c:symbol val="circle"/>
            <c:size val="13"/>
            <c:spPr>
              <a:solidFill>
                <a:schemeClr val="bg1"/>
              </a:solidFill>
              <a:ln w="9525" cap="flat" cmpd="sng" algn="ctr">
                <a:solidFill>
                  <a:srgbClr val="00539B"/>
                </a:solidFill>
                <a:prstDash val="solid"/>
                <a:round/>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marker>
          <c:dLbls>
            <c:dLbl>
              <c:idx val="4"/>
              <c:layout>
                <c:manualLayout>
                  <c:x val="-6.7297050045122681E-2"/>
                  <c:y val="-4.143394145466190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F48-4174-9972-9F1AF0272884}"/>
                </c:ext>
              </c:extLst>
            </c:dLbl>
            <c:dLbl>
              <c:idx val="5"/>
              <c:layout>
                <c:manualLayout>
                  <c:x val="-6.5291780529905863E-2"/>
                  <c:y val="-4.049804894670553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DF48-4174-9972-9F1AF0272884}"/>
                </c:ext>
              </c:extLst>
            </c:dLbl>
            <c:dLbl>
              <c:idx val="6"/>
              <c:layout>
                <c:manualLayout>
                  <c:x val="-7.099482283660713E-2"/>
                  <c:y val="-3.941603266068778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DF48-4174-9972-9F1AF0272884}"/>
                </c:ext>
              </c:extLst>
            </c:dLbl>
            <c:dLbl>
              <c:idx val="8"/>
              <c:layout>
                <c:manualLayout>
                  <c:x val="-4.0141993036441281E-2"/>
                  <c:y val="-4.669286421350345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50B-4C91-A0B8-DF0EEBC8768B}"/>
                </c:ext>
              </c:extLst>
            </c:dLbl>
            <c:numFmt formatCode="#,##0.00" sourceLinked="0"/>
            <c:spPr>
              <a:noFill/>
              <a:ln>
                <a:noFill/>
              </a:ln>
              <a:effectLst/>
            </c:spPr>
            <c:txPr>
              <a:bodyPr rot="0" spcFirstLastPara="1" vertOverflow="ellipsis" vert="horz" wrap="square" anchor="ctr" anchorCtr="1"/>
              <a:lstStyle/>
              <a:p>
                <a:pPr>
                  <a:defRPr sz="1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'5.Patrim. fp anual'!$A$7:$A$15</c:f>
              <c:strCache>
                <c:ptCount val="9"/>
                <c:pt idx="0">
                  <c:v>2018</c:v>
                </c:pt>
                <c:pt idx="1">
                  <c:v>2019</c:v>
                </c:pt>
                <c:pt idx="2">
                  <c:v>2020</c:v>
                </c:pt>
                <c:pt idx="3">
                  <c:v>2021</c:v>
                </c:pt>
                <c:pt idx="4">
                  <c:v>2022</c:v>
                </c:pt>
                <c:pt idx="5">
                  <c:v>2023</c:v>
                </c:pt>
                <c:pt idx="6">
                  <c:v>2024</c:v>
                </c:pt>
                <c:pt idx="7">
                  <c:v>2025</c:v>
                </c:pt>
                <c:pt idx="8">
                  <c:v>Ene. 2026</c:v>
                </c:pt>
              </c:strCache>
            </c:strRef>
          </c:cat>
          <c:val>
            <c:numRef>
              <c:f>'5.Patrim. fp anual'!$B$7:$B$15</c:f>
              <c:numCache>
                <c:formatCode>_(* #,##0.00_);_(* \(#,##0.00\);_(* "-"??_);_(@_)</c:formatCode>
                <c:ptCount val="9"/>
                <c:pt idx="0">
                  <c:v>599976.12957899994</c:v>
                </c:pt>
                <c:pt idx="1">
                  <c:v>707666.437209</c:v>
                </c:pt>
                <c:pt idx="2">
                  <c:v>820942.24981800001</c:v>
                </c:pt>
                <c:pt idx="3">
                  <c:v>960567.11641200003</c:v>
                </c:pt>
                <c:pt idx="4">
                  <c:v>1062302.305562</c:v>
                </c:pt>
                <c:pt idx="5">
                  <c:v>1213344.006122</c:v>
                </c:pt>
                <c:pt idx="6">
                  <c:v>1397051.0850722701</c:v>
                </c:pt>
                <c:pt idx="7">
                  <c:v>1599685.5746889999</c:v>
                </c:pt>
                <c:pt idx="8">
                  <c:v>1606670.7611219999</c:v>
                </c:pt>
              </c:numCache>
            </c:numRef>
          </c:val>
          <c:smooth val="0"/>
          <c:extLst>
            <c:ext xmlns:c16="http://schemas.microsoft.com/office/drawing/2014/chart" uri="{C3380CC4-5D6E-409C-BE32-E72D297353CC}">
              <c16:uniqueId val="{0000000D-11A7-4510-A9FB-9CD6C0E1EBCB}"/>
            </c:ext>
          </c:extLst>
        </c:ser>
        <c:dLbls>
          <c:showLegendKey val="0"/>
          <c:showVal val="0"/>
          <c:showCatName val="0"/>
          <c:showSerName val="0"/>
          <c:showPercent val="0"/>
          <c:showBubbleSize val="0"/>
        </c:dLbls>
        <c:marker val="1"/>
        <c:smooth val="0"/>
        <c:axId val="431139256"/>
        <c:axId val="431140040"/>
      </c:lineChart>
      <c:lineChart>
        <c:grouping val="standard"/>
        <c:varyColors val="0"/>
        <c:ser>
          <c:idx val="1"/>
          <c:order val="1"/>
          <c:tx>
            <c:strRef>
              <c:f>'5.Patrim. fp anual'!$E$6</c:f>
              <c:strCache>
                <c:ptCount val="1"/>
                <c:pt idx="0">
                  <c:v>Valor estimado  
% Patrimonio/ PIB</c:v>
                </c:pt>
              </c:strCache>
            </c:strRef>
          </c:tx>
          <c:spPr>
            <a:ln w="28575" cap="rnd" cmpd="sng" algn="ctr">
              <a:solidFill>
                <a:schemeClr val="accent5">
                  <a:shade val="95000"/>
                  <a:satMod val="105000"/>
                </a:schemeClr>
              </a:solidFill>
              <a:prstDash val="solid"/>
              <a:round/>
            </a:ln>
            <a:effectLst/>
          </c:spPr>
          <c:marker>
            <c:symbol val="circle"/>
            <c:size val="13"/>
            <c:spPr>
              <a:solidFill>
                <a:schemeClr val="bg1"/>
              </a:solidFill>
              <a:ln w="9525" cap="flat" cmpd="sng" algn="ctr">
                <a:solidFill>
                  <a:schemeClr val="accent5">
                    <a:shade val="95000"/>
                    <a:satMod val="105000"/>
                  </a:schemeClr>
                </a:solidFill>
                <a:prstDash val="solid"/>
                <a:round/>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marker>
          <c:dLbls>
            <c:spPr>
              <a:noFill/>
              <a:ln>
                <a:noFill/>
              </a:ln>
              <a:effectLst/>
            </c:spPr>
            <c:txPr>
              <a:bodyPr rot="0" spcFirstLastPara="1" vertOverflow="ellipsis" vert="horz" wrap="square" anchor="ctr" anchorCtr="1"/>
              <a:lstStyle/>
              <a:p>
                <a:pPr>
                  <a:defRPr sz="1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'5.Patrim. fp anual'!$A$7:$A$15</c:f>
              <c:strCache>
                <c:ptCount val="9"/>
                <c:pt idx="0">
                  <c:v>2018</c:v>
                </c:pt>
                <c:pt idx="1">
                  <c:v>2019</c:v>
                </c:pt>
                <c:pt idx="2">
                  <c:v>2020</c:v>
                </c:pt>
                <c:pt idx="3">
                  <c:v>2021</c:v>
                </c:pt>
                <c:pt idx="4">
                  <c:v>2022</c:v>
                </c:pt>
                <c:pt idx="5">
                  <c:v>2023</c:v>
                </c:pt>
                <c:pt idx="6">
                  <c:v>2024</c:v>
                </c:pt>
                <c:pt idx="7">
                  <c:v>2025</c:v>
                </c:pt>
                <c:pt idx="8">
                  <c:v>Ene. 2026</c:v>
                </c:pt>
              </c:strCache>
            </c:strRef>
          </c:cat>
          <c:val>
            <c:numRef>
              <c:f>'5.Patrim. fp anual'!$E$7:$E$15</c:f>
              <c:numCache>
                <c:formatCode>0.0%</c:formatCode>
                <c:ptCount val="9"/>
                <c:pt idx="0">
                  <c:v>0.14257687710783717</c:v>
                </c:pt>
                <c:pt idx="1">
                  <c:v>0.15475770074404829</c:v>
                </c:pt>
                <c:pt idx="2">
                  <c:v>0.18490465009533372</c:v>
                </c:pt>
                <c:pt idx="3">
                  <c:v>0.17698267466301509</c:v>
                </c:pt>
                <c:pt idx="4">
                  <c:v>0.16977020759736031</c:v>
                </c:pt>
                <c:pt idx="5">
                  <c:v>0.17936847274599327</c:v>
                </c:pt>
                <c:pt idx="6">
                  <c:v>0.18871702400592361</c:v>
                </c:pt>
                <c:pt idx="7">
                  <c:v>0.21608937871079847</c:v>
                </c:pt>
                <c:pt idx="8">
                  <c:v>0.20343910436598125</c:v>
                </c:pt>
              </c:numCache>
            </c:numRef>
          </c:val>
          <c:smooth val="0"/>
          <c:extLst>
            <c:ext xmlns:c16="http://schemas.microsoft.com/office/drawing/2014/chart" uri="{C3380CC4-5D6E-409C-BE32-E72D297353CC}">
              <c16:uniqueId val="{0000001B-11A7-4510-A9FB-9CD6C0E1EBCB}"/>
            </c:ext>
          </c:extLst>
        </c:ser>
        <c:dLbls>
          <c:showLegendKey val="0"/>
          <c:showVal val="0"/>
          <c:showCatName val="0"/>
          <c:showSerName val="0"/>
          <c:showPercent val="0"/>
          <c:showBubbleSize val="0"/>
        </c:dLbls>
        <c:marker val="1"/>
        <c:smooth val="0"/>
        <c:axId val="431140432"/>
        <c:axId val="431140824"/>
      </c:lineChart>
      <c:catAx>
        <c:axId val="431139256"/>
        <c:scaling>
          <c:orientation val="minMax"/>
        </c:scaling>
        <c:delete val="0"/>
        <c:axPos val="b"/>
        <c:numFmt formatCode="@" sourceLinked="0"/>
        <c:majorTickMark val="out"/>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1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431140040"/>
        <c:crosses val="autoZero"/>
        <c:auto val="1"/>
        <c:lblAlgn val="ctr"/>
        <c:lblOffset val="1000"/>
        <c:noMultiLvlLbl val="0"/>
      </c:catAx>
      <c:valAx>
        <c:axId val="431140040"/>
        <c:scaling>
          <c:orientation val="minMax"/>
        </c:scaling>
        <c:delete val="0"/>
        <c:axPos val="l"/>
        <c:numFmt formatCode="_(* #,##0.00_);_(* \(#,##0.00\);_(* &quot;-&quot;??_);_(@_)"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1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431139256"/>
        <c:crosses val="autoZero"/>
        <c:crossBetween val="between"/>
      </c:valAx>
      <c:catAx>
        <c:axId val="431140432"/>
        <c:scaling>
          <c:orientation val="minMax"/>
        </c:scaling>
        <c:delete val="1"/>
        <c:axPos val="b"/>
        <c:numFmt formatCode="General" sourceLinked="1"/>
        <c:majorTickMark val="out"/>
        <c:minorTickMark val="none"/>
        <c:tickLblPos val="nextTo"/>
        <c:crossAx val="431140824"/>
        <c:crosses val="autoZero"/>
        <c:auto val="1"/>
        <c:lblAlgn val="ctr"/>
        <c:lblOffset val="100"/>
        <c:noMultiLvlLbl val="0"/>
      </c:catAx>
      <c:valAx>
        <c:axId val="431140824"/>
        <c:scaling>
          <c:orientation val="minMax"/>
          <c:max val="2.2999999999999998"/>
          <c:min val="-0.13"/>
        </c:scaling>
        <c:delete val="0"/>
        <c:axPos val="r"/>
        <c:numFmt formatCode="0.0%" sourceLinked="1"/>
        <c:majorTickMark val="out"/>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1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431140432"/>
        <c:crosses val="max"/>
        <c:crossBetween val="between"/>
        <c:majorUnit val="0.60000000000000009"/>
      </c:valAx>
      <c:spPr>
        <a:solidFill>
          <a:schemeClr val="bg1"/>
        </a:solidFill>
        <a:ln>
          <a:noFill/>
        </a:ln>
        <a:effectLst/>
      </c:spPr>
    </c:plotArea>
    <c:legend>
      <c:legendPos val="b"/>
      <c:layout>
        <c:manualLayout>
          <c:xMode val="edge"/>
          <c:yMode val="edge"/>
          <c:x val="8.8774944379175547E-2"/>
          <c:y val="6.0213237348182284E-2"/>
          <c:w val="0.79280568379074834"/>
          <c:h val="7.4410187737640826E-2"/>
        </c:manualLayout>
      </c:layout>
      <c:overlay val="0"/>
      <c:spPr>
        <a:noFill/>
        <a:ln>
          <a:noFill/>
        </a:ln>
        <a:effectLst/>
      </c:spPr>
      <c:txPr>
        <a:bodyPr rot="0" spcFirstLastPara="1" vertOverflow="ellipsis" vert="horz" wrap="square" anchor="ctr" anchorCtr="1"/>
        <a:lstStyle/>
        <a:p>
          <a:pPr rtl="0">
            <a:defRPr sz="16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14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000000000001465" l="0.70000000000000062" r="0.70000000000000062" t="0.75000000000001465" header="0.30000000000000032" footer="0.30000000000000032"/>
    <c:pageSetup orientation="landscape"/>
  </c:printSettings>
  <c:userShapes r:id="rId3"/>
</c:chartSpace>
</file>

<file path=xl/charts/chart5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s-DO" sz="2000" b="1">
                <a:solidFill>
                  <a:sysClr val="windowText" lastClr="000000"/>
                </a:solidFill>
              </a:rPr>
              <a:t>Composición del Patrimonio de Fondos de Pensiones</a:t>
            </a:r>
          </a:p>
        </c:rich>
      </c:tx>
      <c:layout>
        <c:manualLayout>
          <c:xMode val="edge"/>
          <c:yMode val="edge"/>
          <c:x val="0.25703071857142151"/>
          <c:y val="4.9228773980339209E-2"/>
        </c:manualLayout>
      </c:layout>
      <c:overlay val="0"/>
      <c:spPr>
        <a:noFill/>
        <a:ln>
          <a:noFill/>
        </a:ln>
        <a:effectLst/>
      </c:spPr>
      <c:txPr>
        <a:bodyPr rot="0" spcFirstLastPara="1" vertOverflow="ellipsis" vert="horz" wrap="square" anchor="ctr" anchorCtr="1"/>
        <a:lstStyle/>
        <a:p>
          <a:pPr>
            <a:defRPr sz="2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27251131287262953"/>
          <c:y val="0.17844338271741952"/>
          <c:w val="0.6569464501400385"/>
          <c:h val="0.75478661657870738"/>
        </c:manualLayout>
      </c:layout>
      <c:barChart>
        <c:barDir val="bar"/>
        <c:grouping val="clustered"/>
        <c:varyColors val="0"/>
        <c:ser>
          <c:idx val="0"/>
          <c:order val="0"/>
          <c:spPr>
            <a:solidFill>
              <a:schemeClr val="accent3">
                <a:lumMod val="50000"/>
              </a:schemeClr>
            </a:solidFill>
            <a:ln>
              <a:noFill/>
            </a:ln>
            <a:effectLst/>
          </c:spPr>
          <c:invertIfNegative val="0"/>
          <c:dLbls>
            <c:numFmt formatCode="_(* #,##0.00_);_(* \(#,##0.00\);_(* &quot;-&quot;??_);_(@_)" sourceLinked="0"/>
            <c:spPr>
              <a:noFill/>
              <a:ln>
                <a:noFill/>
              </a:ln>
              <a:effectLst/>
            </c:spPr>
            <c:txPr>
              <a:bodyPr rot="0" spcFirstLastPara="1" vertOverflow="ellipsis" vert="horz" wrap="square" anchor="ctr" anchorCtr="1"/>
              <a:lstStyle/>
              <a:p>
                <a:pPr>
                  <a:defRPr sz="1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'6. Cartera Comp.'!$A$6:$A$10</c:f>
              <c:strCache>
                <c:ptCount val="5"/>
                <c:pt idx="0">
                  <c:v>Cuentas de Capitalización Individual</c:v>
                </c:pt>
                <c:pt idx="1">
                  <c:v>Fondo de 
Solidaridad Social</c:v>
                </c:pt>
                <c:pt idx="2">
                  <c:v>Fondos de Reparto Individualizado*</c:v>
                </c:pt>
                <c:pt idx="3">
                  <c:v>Fondos Complementarios</c:v>
                </c:pt>
                <c:pt idx="4">
                  <c:v>INABIMA</c:v>
                </c:pt>
              </c:strCache>
            </c:strRef>
          </c:cat>
          <c:val>
            <c:numRef>
              <c:f>'6. Cartera Comp.'!$B$6:$B$10</c:f>
              <c:numCache>
                <c:formatCode>_(* #,##0.00_);_(* \(#,##0.00\);_(* "-"_);_(@_)</c:formatCode>
                <c:ptCount val="5"/>
                <c:pt idx="0">
                  <c:v>1283323900877.79</c:v>
                </c:pt>
                <c:pt idx="1">
                  <c:v>94568343170.669998</c:v>
                </c:pt>
                <c:pt idx="2">
                  <c:v>52078396436.130005</c:v>
                </c:pt>
                <c:pt idx="3">
                  <c:v>1976723696.5899999</c:v>
                </c:pt>
                <c:pt idx="4">
                  <c:v>174723396940.57999</c:v>
                </c:pt>
              </c:numCache>
            </c:numRef>
          </c:val>
          <c:extLst>
            <c:ext xmlns:c16="http://schemas.microsoft.com/office/drawing/2014/chart" uri="{C3380CC4-5D6E-409C-BE32-E72D297353CC}">
              <c16:uniqueId val="{00000000-763C-4357-9D6B-90B208AEB459}"/>
            </c:ext>
          </c:extLst>
        </c:ser>
        <c:dLbls>
          <c:showLegendKey val="0"/>
          <c:showVal val="0"/>
          <c:showCatName val="0"/>
          <c:showSerName val="0"/>
          <c:showPercent val="0"/>
          <c:showBubbleSize val="0"/>
        </c:dLbls>
        <c:gapWidth val="61"/>
        <c:overlap val="14"/>
        <c:axId val="1301189279"/>
        <c:axId val="1301193439"/>
      </c:barChart>
      <c:catAx>
        <c:axId val="1301189279"/>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1301193439"/>
        <c:crosses val="autoZero"/>
        <c:auto val="1"/>
        <c:lblAlgn val="ctr"/>
        <c:lblOffset val="100"/>
        <c:noMultiLvlLbl val="0"/>
      </c:catAx>
      <c:valAx>
        <c:axId val="1301193439"/>
        <c:scaling>
          <c:orientation val="minMax"/>
        </c:scaling>
        <c:delete val="1"/>
        <c:axPos val="b"/>
        <c:numFmt formatCode="_(* #,##0.00_);_(* \(#,##0.00\);_(* &quot;-&quot;_);_(@_)" sourceLinked="1"/>
        <c:majorTickMark val="none"/>
        <c:minorTickMark val="none"/>
        <c:tickLblPos val="nextTo"/>
        <c:crossAx val="1301189279"/>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8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chartSpace>
</file>

<file path=xl/charts/chart5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160" b="1" i="0" u="none" strike="noStrike" kern="1200" baseline="0">
                <a:solidFill>
                  <a:schemeClr val="tx1"/>
                </a:solidFill>
                <a:latin typeface="Arial" panose="020B0604020202020204" pitchFamily="34" charset="0"/>
                <a:ea typeface="+mn-ea"/>
                <a:cs typeface="Arial" panose="020B0604020202020204" pitchFamily="34" charset="0"/>
              </a:defRPr>
            </a:pPr>
            <a:r>
              <a:rPr lang="es-DO"/>
              <a:t>Rentabilidad Promedio  de los Fondos de Pensiones</a:t>
            </a:r>
          </a:p>
        </c:rich>
      </c:tx>
      <c:layout>
        <c:manualLayout>
          <c:xMode val="edge"/>
          <c:yMode val="edge"/>
          <c:x val="0.32469497650070578"/>
          <c:y val="2.9119077020915502E-2"/>
        </c:manualLayout>
      </c:layout>
      <c:overlay val="0"/>
      <c:spPr>
        <a:noFill/>
        <a:ln>
          <a:noFill/>
        </a:ln>
        <a:effectLst/>
      </c:spPr>
      <c:txPr>
        <a:bodyPr rot="0" spcFirstLastPara="1" vertOverflow="ellipsis" vert="horz" wrap="square" anchor="ctr" anchorCtr="1"/>
        <a:lstStyle/>
        <a:p>
          <a:pPr>
            <a:defRPr sz="216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2.9710754916628706E-2"/>
          <c:y val="0.15238433600093104"/>
          <c:w val="0.94906468970271962"/>
          <c:h val="0.64789455620940217"/>
        </c:manualLayout>
      </c:layout>
      <c:barChart>
        <c:barDir val="col"/>
        <c:grouping val="clustered"/>
        <c:varyColors val="0"/>
        <c:ser>
          <c:idx val="1"/>
          <c:order val="0"/>
          <c:tx>
            <c:strRef>
              <c:f>'7.Rentab.Real'!$B$7</c:f>
              <c:strCache>
                <c:ptCount val="1"/>
                <c:pt idx="0">
                  <c:v>Rentabilidad Nominal del Sistema</c:v>
                </c:pt>
              </c:strCache>
            </c:strRef>
          </c:tx>
          <c:spPr>
            <a:solidFill>
              <a:schemeClr val="accent3">
                <a:lumMod val="75000"/>
              </a:schemeClr>
            </a:solidFill>
            <a:ln>
              <a:noFill/>
            </a:ln>
            <a:effectLst/>
          </c:spPr>
          <c:invertIfNegative val="0"/>
          <c:dLbls>
            <c:dLbl>
              <c:idx val="14"/>
              <c:layout>
                <c:manualLayout>
                  <c:x val="-9.013095602094302E-3"/>
                  <c:y val="-2.7699084992352219E-3"/>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3BD-4321-B66B-1440FB2FA3B8}"/>
                </c:ext>
              </c:extLst>
            </c:dLbl>
            <c:spPr>
              <a:noFill/>
              <a:ln>
                <a:noFill/>
              </a:ln>
              <a:effectLst/>
            </c:spPr>
            <c:txPr>
              <a:bodyPr rot="0" spcFirstLastPara="1" vertOverflow="ellipsis" vert="horz" wrap="square" anchor="ctr" anchorCtr="1"/>
              <a:lstStyle/>
              <a:p>
                <a:pPr>
                  <a:defRPr sz="18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'7.Rentab.Real'!$A$8:$A$26</c:f>
              <c:numCache>
                <c:formatCode>mmm\-yy</c:formatCode>
                <c:ptCount val="19"/>
                <c:pt idx="0">
                  <c:v>39783</c:v>
                </c:pt>
                <c:pt idx="1">
                  <c:v>40148</c:v>
                </c:pt>
                <c:pt idx="2">
                  <c:v>40513</c:v>
                </c:pt>
                <c:pt idx="3">
                  <c:v>40878</c:v>
                </c:pt>
                <c:pt idx="4">
                  <c:v>41244</c:v>
                </c:pt>
                <c:pt idx="5">
                  <c:v>41609</c:v>
                </c:pt>
                <c:pt idx="6">
                  <c:v>41974</c:v>
                </c:pt>
                <c:pt idx="7">
                  <c:v>42339</c:v>
                </c:pt>
                <c:pt idx="8">
                  <c:v>42705</c:v>
                </c:pt>
                <c:pt idx="9">
                  <c:v>43086</c:v>
                </c:pt>
                <c:pt idx="10">
                  <c:v>43451</c:v>
                </c:pt>
                <c:pt idx="11">
                  <c:v>43800</c:v>
                </c:pt>
                <c:pt idx="12">
                  <c:v>44166</c:v>
                </c:pt>
                <c:pt idx="13">
                  <c:v>44531</c:v>
                </c:pt>
                <c:pt idx="14">
                  <c:v>44896</c:v>
                </c:pt>
                <c:pt idx="15">
                  <c:v>45261</c:v>
                </c:pt>
                <c:pt idx="16">
                  <c:v>45627</c:v>
                </c:pt>
                <c:pt idx="17">
                  <c:v>45992</c:v>
                </c:pt>
                <c:pt idx="18">
                  <c:v>46023</c:v>
                </c:pt>
              </c:numCache>
            </c:numRef>
          </c:cat>
          <c:val>
            <c:numRef>
              <c:f>'7.Rentab.Real'!$B$8:$B$26</c:f>
              <c:numCache>
                <c:formatCode>0.00%</c:formatCode>
                <c:ptCount val="19"/>
                <c:pt idx="0">
                  <c:v>0.1326</c:v>
                </c:pt>
                <c:pt idx="1">
                  <c:v>0.14330000000000001</c:v>
                </c:pt>
                <c:pt idx="2">
                  <c:v>0.110547250717437</c:v>
                </c:pt>
                <c:pt idx="3">
                  <c:v>0.12663965470126301</c:v>
                </c:pt>
                <c:pt idx="4">
                  <c:v>0.1454</c:v>
                </c:pt>
                <c:pt idx="5">
                  <c:v>0.133732017269869</c:v>
                </c:pt>
                <c:pt idx="6">
                  <c:v>0.124785116569871</c:v>
                </c:pt>
                <c:pt idx="7">
                  <c:v>0.1108</c:v>
                </c:pt>
                <c:pt idx="8">
                  <c:v>0.1024</c:v>
                </c:pt>
                <c:pt idx="9">
                  <c:v>0.1082</c:v>
                </c:pt>
                <c:pt idx="10">
                  <c:v>8.7800000000000003E-2</c:v>
                </c:pt>
                <c:pt idx="11">
                  <c:v>0.10809646211624585</c:v>
                </c:pt>
                <c:pt idx="12">
                  <c:v>0.1028</c:v>
                </c:pt>
                <c:pt idx="13">
                  <c:v>0.1215</c:v>
                </c:pt>
                <c:pt idx="14">
                  <c:v>5.5199999999999999E-2</c:v>
                </c:pt>
                <c:pt idx="15">
                  <c:v>8.8999999999999996E-2</c:v>
                </c:pt>
                <c:pt idx="16">
                  <c:v>0.1</c:v>
                </c:pt>
                <c:pt idx="17">
                  <c:v>9.9299999999999999E-2</c:v>
                </c:pt>
                <c:pt idx="18">
                  <c:v>9.4E-2</c:v>
                </c:pt>
              </c:numCache>
            </c:numRef>
          </c:val>
          <c:extLst>
            <c:ext xmlns:c16="http://schemas.microsoft.com/office/drawing/2014/chart" uri="{C3380CC4-5D6E-409C-BE32-E72D297353CC}">
              <c16:uniqueId val="{0000000E-BF8A-4748-83BA-FED14E472CC9}"/>
            </c:ext>
          </c:extLst>
        </c:ser>
        <c:ser>
          <c:idx val="0"/>
          <c:order val="2"/>
          <c:tx>
            <c:strRef>
              <c:f>'7.Rentab.Real'!$C$7</c:f>
              <c:strCache>
                <c:ptCount val="1"/>
                <c:pt idx="0">
                  <c:v>Inflación Acumulada</c:v>
                </c:pt>
              </c:strCache>
            </c:strRef>
          </c:tx>
          <c:spPr>
            <a:solidFill>
              <a:srgbClr val="00539B"/>
            </a:solidFill>
            <a:ln>
              <a:noFill/>
            </a:ln>
            <a:effectLst/>
          </c:spPr>
          <c:invertIfNegative val="0"/>
          <c:dLbls>
            <c:dLbl>
              <c:idx val="7"/>
              <c:layout>
                <c:manualLayout>
                  <c:x val="8.2620043019197772E-3"/>
                  <c:y val="1.384954249617611E-3"/>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D3BD-4321-B66B-1440FB2FA3B8}"/>
                </c:ext>
              </c:extLst>
            </c:dLbl>
            <c:dLbl>
              <c:idx val="8"/>
              <c:layout>
                <c:manualLayout>
                  <c:x val="5.2576391012216766E-3"/>
                  <c:y val="2.7699084992352219E-3"/>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D3BD-4321-B66B-1440FB2FA3B8}"/>
                </c:ext>
              </c:extLst>
            </c:dLbl>
            <c:dLbl>
              <c:idx val="9"/>
              <c:layout>
                <c:manualLayout>
                  <c:x val="7.5109130017452525E-3"/>
                  <c:y val="2.76990849923512E-3"/>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D3BD-4321-B66B-1440FB2FA3B8}"/>
                </c:ext>
              </c:extLst>
            </c:dLbl>
            <c:dLbl>
              <c:idx val="10"/>
              <c:layout>
                <c:manualLayout>
                  <c:x val="7.5109130017452525E-3"/>
                  <c:y val="2.7699084992352219E-3"/>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D3BD-4321-B66B-1440FB2FA3B8}"/>
                </c:ext>
              </c:extLst>
            </c:dLbl>
            <c:dLbl>
              <c:idx val="11"/>
              <c:layout>
                <c:manualLayout>
                  <c:x val="5.2576391012216766E-3"/>
                  <c:y val="2.7699084992352219E-3"/>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D3BD-4321-B66B-1440FB2FA3B8}"/>
                </c:ext>
              </c:extLst>
            </c:dLbl>
            <c:dLbl>
              <c:idx val="12"/>
              <c:layout>
                <c:manualLayout>
                  <c:x val="6.7598217015707269E-3"/>
                  <c:y val="-1.0156213838413555E-16"/>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D3BD-4321-B66B-1440FB2FA3B8}"/>
                </c:ext>
              </c:extLst>
            </c:dLbl>
            <c:dLbl>
              <c:idx val="13"/>
              <c:layout>
                <c:manualLayout>
                  <c:x val="6.008730401396092E-3"/>
                  <c:y val="-5.0781069192067773E-17"/>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D3BD-4321-B66B-1440FB2FA3B8}"/>
                </c:ext>
              </c:extLst>
            </c:dLbl>
            <c:spPr>
              <a:noFill/>
              <a:ln>
                <a:noFill/>
              </a:ln>
              <a:effectLst/>
            </c:spPr>
            <c:txPr>
              <a:bodyPr rot="0" spcFirstLastPara="1" vertOverflow="ellipsis" vert="horz" wrap="square" anchor="ctr" anchorCtr="1"/>
              <a:lstStyle/>
              <a:p>
                <a:pPr>
                  <a:defRPr sz="18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'7.Rentab.Real'!$A$8:$A$26</c:f>
              <c:numCache>
                <c:formatCode>mmm\-yy</c:formatCode>
                <c:ptCount val="19"/>
                <c:pt idx="0">
                  <c:v>39783</c:v>
                </c:pt>
                <c:pt idx="1">
                  <c:v>40148</c:v>
                </c:pt>
                <c:pt idx="2">
                  <c:v>40513</c:v>
                </c:pt>
                <c:pt idx="3">
                  <c:v>40878</c:v>
                </c:pt>
                <c:pt idx="4">
                  <c:v>41244</c:v>
                </c:pt>
                <c:pt idx="5">
                  <c:v>41609</c:v>
                </c:pt>
                <c:pt idx="6">
                  <c:v>41974</c:v>
                </c:pt>
                <c:pt idx="7">
                  <c:v>42339</c:v>
                </c:pt>
                <c:pt idx="8">
                  <c:v>42705</c:v>
                </c:pt>
                <c:pt idx="9">
                  <c:v>43086</c:v>
                </c:pt>
                <c:pt idx="10">
                  <c:v>43451</c:v>
                </c:pt>
                <c:pt idx="11">
                  <c:v>43800</c:v>
                </c:pt>
                <c:pt idx="12">
                  <c:v>44166</c:v>
                </c:pt>
                <c:pt idx="13">
                  <c:v>44531</c:v>
                </c:pt>
                <c:pt idx="14">
                  <c:v>44896</c:v>
                </c:pt>
                <c:pt idx="15">
                  <c:v>45261</c:v>
                </c:pt>
                <c:pt idx="16">
                  <c:v>45627</c:v>
                </c:pt>
                <c:pt idx="17">
                  <c:v>45992</c:v>
                </c:pt>
                <c:pt idx="18">
                  <c:v>46023</c:v>
                </c:pt>
              </c:numCache>
            </c:numRef>
          </c:cat>
          <c:val>
            <c:numRef>
              <c:f>'7.Rentab.Real'!$C$8:$C$26</c:f>
              <c:numCache>
                <c:formatCode>0.00%</c:formatCode>
                <c:ptCount val="19"/>
                <c:pt idx="0">
                  <c:v>4.517248281844255E-2</c:v>
                </c:pt>
                <c:pt idx="1">
                  <c:v>5.7648110316649515E-2</c:v>
                </c:pt>
                <c:pt idx="2">
                  <c:v>6.2383050642844218E-2</c:v>
                </c:pt>
                <c:pt idx="3">
                  <c:v>7.7600000000000002E-2</c:v>
                </c:pt>
                <c:pt idx="4">
                  <c:v>3.9100000000000003E-2</c:v>
                </c:pt>
                <c:pt idx="5">
                  <c:v>3.8800000000000001E-2</c:v>
                </c:pt>
                <c:pt idx="6">
                  <c:v>1.5800000000000002E-2</c:v>
                </c:pt>
                <c:pt idx="7">
                  <c:v>2.3400000000000001E-2</c:v>
                </c:pt>
                <c:pt idx="8">
                  <c:v>1.7000000000000001E-2</c:v>
                </c:pt>
                <c:pt idx="9">
                  <c:v>4.2000000000000003E-2</c:v>
                </c:pt>
                <c:pt idx="10">
                  <c:v>2.3699999999999999E-2</c:v>
                </c:pt>
                <c:pt idx="11">
                  <c:v>3.6600000000000001E-2</c:v>
                </c:pt>
                <c:pt idx="12">
                  <c:v>5.5500000000000001E-2</c:v>
                </c:pt>
                <c:pt idx="13">
                  <c:v>8.5000000000000006E-2</c:v>
                </c:pt>
                <c:pt idx="14">
                  <c:v>7.8299999999999995E-2</c:v>
                </c:pt>
                <c:pt idx="15">
                  <c:v>3.5700000000000003E-2</c:v>
                </c:pt>
                <c:pt idx="16">
                  <c:v>3.3500000000000002E-2</c:v>
                </c:pt>
                <c:pt idx="17">
                  <c:v>4.9500000000000002E-2</c:v>
                </c:pt>
                <c:pt idx="18">
                  <c:v>4.9799999999999997E-2</c:v>
                </c:pt>
              </c:numCache>
            </c:numRef>
          </c:val>
          <c:extLst>
            <c:ext xmlns:c16="http://schemas.microsoft.com/office/drawing/2014/chart" uri="{C3380CC4-5D6E-409C-BE32-E72D297353CC}">
              <c16:uniqueId val="{0000002C-BF8A-4748-83BA-FED14E472CC9}"/>
            </c:ext>
          </c:extLst>
        </c:ser>
        <c:dLbls>
          <c:showLegendKey val="0"/>
          <c:showVal val="0"/>
          <c:showCatName val="0"/>
          <c:showSerName val="0"/>
          <c:showPercent val="0"/>
          <c:showBubbleSize val="0"/>
        </c:dLbls>
        <c:gapWidth val="43"/>
        <c:axId val="433152504"/>
        <c:axId val="433152896"/>
      </c:barChart>
      <c:lineChart>
        <c:grouping val="standard"/>
        <c:varyColors val="0"/>
        <c:ser>
          <c:idx val="2"/>
          <c:order val="1"/>
          <c:tx>
            <c:strRef>
              <c:f>'7.Rentab.Real'!$D$7</c:f>
              <c:strCache>
                <c:ptCount val="1"/>
                <c:pt idx="0">
                  <c:v>Rentabilidad Real</c:v>
                </c:pt>
              </c:strCache>
            </c:strRef>
          </c:tx>
          <c:spPr>
            <a:ln w="28575" cap="rnd" cmpd="sng" algn="ctr">
              <a:solidFill>
                <a:srgbClr val="00539B"/>
              </a:solidFill>
              <a:prstDash val="solid"/>
              <a:round/>
            </a:ln>
            <a:effectLst/>
          </c:spPr>
          <c:marker>
            <c:symbol val="circle"/>
            <c:size val="15"/>
            <c:spPr>
              <a:solidFill>
                <a:schemeClr val="bg1">
                  <a:lumMod val="50000"/>
                </a:schemeClr>
              </a:solidFill>
              <a:ln w="9525" cap="flat" cmpd="sng" algn="ctr">
                <a:solidFill>
                  <a:srgbClr val="00539B"/>
                </a:solidFill>
                <a:prstDash val="solid"/>
                <a:round/>
              </a:ln>
              <a:effectLst/>
            </c:spPr>
          </c:marker>
          <c:dLbls>
            <c:dLbl>
              <c:idx val="7"/>
              <c:layout>
                <c:manualLayout>
                  <c:x val="-7.2367942477051797E-3"/>
                  <c:y val="-2.598861196831660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6-BF8A-4748-83BA-FED14E472CC9}"/>
                </c:ext>
              </c:extLst>
            </c:dLbl>
            <c:dLbl>
              <c:idx val="8"/>
              <c:layout>
                <c:manualLayout>
                  <c:x val="-7.9878855478797053E-3"/>
                  <c:y val="-2.460365771869904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D3BD-4321-B66B-1440FB2FA3B8}"/>
                </c:ext>
              </c:extLst>
            </c:dLbl>
            <c:dLbl>
              <c:idx val="9"/>
              <c:layout>
                <c:manualLayout>
                  <c:x val="-8.73897684805423E-3"/>
                  <c:y val="-2.737356621793422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D3BD-4321-B66B-1440FB2FA3B8}"/>
                </c:ext>
              </c:extLst>
            </c:dLbl>
            <c:dLbl>
              <c:idx val="10"/>
              <c:layout>
                <c:manualLayout>
                  <c:x val="-8.7389768480543393E-3"/>
                  <c:y val="-3.152842896678715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D3BD-4321-B66B-1440FB2FA3B8}"/>
                </c:ext>
              </c:extLst>
            </c:dLbl>
            <c:dLbl>
              <c:idx val="11"/>
              <c:layout>
                <c:manualLayout>
                  <c:x val="-6.4857029475306541E-3"/>
                  <c:y val="-2.73735662179342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D3BD-4321-B66B-1440FB2FA3B8}"/>
                </c:ext>
              </c:extLst>
            </c:dLbl>
            <c:dLbl>
              <c:idx val="12"/>
              <c:layout>
                <c:manualLayout>
                  <c:x val="-2.7343508353377219E-2"/>
                  <c:y val="2.525469526753499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D3BD-4321-B66B-1440FB2FA3B8}"/>
                </c:ext>
              </c:extLst>
            </c:dLbl>
            <c:dLbl>
              <c:idx val="13"/>
              <c:layout>
                <c:manualLayout>
                  <c:x val="-2.8094599653551856E-2"/>
                  <c:y val="-3.15284289667870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D3BD-4321-B66B-1440FB2FA3B8}"/>
                </c:ext>
              </c:extLst>
            </c:dLbl>
            <c:dLbl>
              <c:idx val="14"/>
              <c:layout>
                <c:manualLayout>
                  <c:x val="-1.3583515734180028E-2"/>
                  <c:y val="2.109983251868195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D3BD-4321-B66B-1440FB2FA3B8}"/>
                </c:ext>
              </c:extLst>
            </c:dLbl>
            <c:spPr>
              <a:noFill/>
              <a:ln>
                <a:noFill/>
              </a:ln>
              <a:effectLst/>
            </c:spPr>
            <c:txPr>
              <a:bodyPr rot="0" spcFirstLastPara="1" vertOverflow="ellipsis" vert="horz" wrap="square" anchor="ctr" anchorCtr="1"/>
              <a:lstStyle/>
              <a:p>
                <a:pPr>
                  <a:defRPr sz="18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'7.Rentab.Real'!$A$8:$A$26</c:f>
              <c:numCache>
                <c:formatCode>mmm\-yy</c:formatCode>
                <c:ptCount val="19"/>
                <c:pt idx="0">
                  <c:v>39783</c:v>
                </c:pt>
                <c:pt idx="1">
                  <c:v>40148</c:v>
                </c:pt>
                <c:pt idx="2">
                  <c:v>40513</c:v>
                </c:pt>
                <c:pt idx="3">
                  <c:v>40878</c:v>
                </c:pt>
                <c:pt idx="4">
                  <c:v>41244</c:v>
                </c:pt>
                <c:pt idx="5">
                  <c:v>41609</c:v>
                </c:pt>
                <c:pt idx="6">
                  <c:v>41974</c:v>
                </c:pt>
                <c:pt idx="7">
                  <c:v>42339</c:v>
                </c:pt>
                <c:pt idx="8">
                  <c:v>42705</c:v>
                </c:pt>
                <c:pt idx="9">
                  <c:v>43086</c:v>
                </c:pt>
                <c:pt idx="10">
                  <c:v>43451</c:v>
                </c:pt>
                <c:pt idx="11">
                  <c:v>43800</c:v>
                </c:pt>
                <c:pt idx="12">
                  <c:v>44166</c:v>
                </c:pt>
                <c:pt idx="13">
                  <c:v>44531</c:v>
                </c:pt>
                <c:pt idx="14">
                  <c:v>44896</c:v>
                </c:pt>
                <c:pt idx="15">
                  <c:v>45261</c:v>
                </c:pt>
                <c:pt idx="16">
                  <c:v>45627</c:v>
                </c:pt>
                <c:pt idx="17">
                  <c:v>45992</c:v>
                </c:pt>
                <c:pt idx="18">
                  <c:v>46023</c:v>
                </c:pt>
              </c:numCache>
            </c:numRef>
          </c:cat>
          <c:val>
            <c:numRef>
              <c:f>'7.Rentab.Real'!$D$8:$D$26</c:f>
              <c:numCache>
                <c:formatCode>0.00%</c:formatCode>
                <c:ptCount val="19"/>
                <c:pt idx="0">
                  <c:v>8.7427517181557446E-2</c:v>
                </c:pt>
                <c:pt idx="1">
                  <c:v>8.5651889683350496E-2</c:v>
                </c:pt>
                <c:pt idx="2">
                  <c:v>4.8164200074592781E-2</c:v>
                </c:pt>
                <c:pt idx="3">
                  <c:v>4.9039654701263008E-2</c:v>
                </c:pt>
                <c:pt idx="4">
                  <c:v>0.10630000000000001</c:v>
                </c:pt>
                <c:pt idx="5">
                  <c:v>9.4932017269868996E-2</c:v>
                </c:pt>
                <c:pt idx="6">
                  <c:v>0.108985116569871</c:v>
                </c:pt>
                <c:pt idx="7">
                  <c:v>8.7399999999999992E-2</c:v>
                </c:pt>
                <c:pt idx="8">
                  <c:v>8.5400000000000004E-2</c:v>
                </c:pt>
                <c:pt idx="9">
                  <c:v>6.6200000000000009E-2</c:v>
                </c:pt>
                <c:pt idx="10">
                  <c:v>6.4100000000000004E-2</c:v>
                </c:pt>
                <c:pt idx="11">
                  <c:v>7.1496462116245857E-2</c:v>
                </c:pt>
                <c:pt idx="12">
                  <c:v>4.7300000000000002E-2</c:v>
                </c:pt>
                <c:pt idx="13">
                  <c:v>3.6499999999999991E-2</c:v>
                </c:pt>
                <c:pt idx="14">
                  <c:v>-2.3099999999999996E-2</c:v>
                </c:pt>
                <c:pt idx="15">
                  <c:v>5.3299999999999993E-2</c:v>
                </c:pt>
                <c:pt idx="16">
                  <c:v>6.6500000000000004E-2</c:v>
                </c:pt>
                <c:pt idx="17">
                  <c:v>4.9799999999999997E-2</c:v>
                </c:pt>
                <c:pt idx="18">
                  <c:v>4.4200000000000003E-2</c:v>
                </c:pt>
              </c:numCache>
            </c:numRef>
          </c:val>
          <c:smooth val="0"/>
          <c:extLst>
            <c:ext xmlns:c16="http://schemas.microsoft.com/office/drawing/2014/chart" uri="{C3380CC4-5D6E-409C-BE32-E72D297353CC}">
              <c16:uniqueId val="{0000001D-BF8A-4748-83BA-FED14E472CC9}"/>
            </c:ext>
          </c:extLst>
        </c:ser>
        <c:dLbls>
          <c:showLegendKey val="0"/>
          <c:showVal val="0"/>
          <c:showCatName val="0"/>
          <c:showSerName val="0"/>
          <c:showPercent val="0"/>
          <c:showBubbleSize val="0"/>
        </c:dLbls>
        <c:marker val="1"/>
        <c:smooth val="0"/>
        <c:axId val="963201912"/>
        <c:axId val="963191744"/>
      </c:lineChart>
      <c:catAx>
        <c:axId val="433152504"/>
        <c:scaling>
          <c:orientation val="minMax"/>
        </c:scaling>
        <c:delete val="0"/>
        <c:axPos val="b"/>
        <c:numFmt formatCode="mmm\-yy"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2700000" spcFirstLastPara="1" vertOverflow="ellipsis" wrap="square" anchor="ctr" anchorCtr="1"/>
          <a:lstStyle/>
          <a:p>
            <a:pPr>
              <a:defRPr sz="18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33152896"/>
        <c:crosses val="autoZero"/>
        <c:auto val="0"/>
        <c:lblAlgn val="ctr"/>
        <c:lblOffset val="100"/>
        <c:noMultiLvlLbl val="0"/>
      </c:catAx>
      <c:valAx>
        <c:axId val="433152896"/>
        <c:scaling>
          <c:orientation val="minMax"/>
        </c:scaling>
        <c:delete val="1"/>
        <c:axPos val="l"/>
        <c:numFmt formatCode="0.00%" sourceLinked="1"/>
        <c:majorTickMark val="out"/>
        <c:minorTickMark val="none"/>
        <c:tickLblPos val="nextTo"/>
        <c:crossAx val="433152504"/>
        <c:crosses val="autoZero"/>
        <c:crossBetween val="between"/>
      </c:valAx>
      <c:valAx>
        <c:axId val="963191744"/>
        <c:scaling>
          <c:orientation val="minMax"/>
        </c:scaling>
        <c:delete val="0"/>
        <c:axPos val="r"/>
        <c:numFmt formatCode="0.00%" sourceLinked="1"/>
        <c:majorTickMark val="out"/>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1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963201912"/>
        <c:crosses val="max"/>
        <c:crossBetween val="between"/>
      </c:valAx>
      <c:catAx>
        <c:axId val="963201912"/>
        <c:scaling>
          <c:orientation val="minMax"/>
        </c:scaling>
        <c:delete val="1"/>
        <c:axPos val="b"/>
        <c:numFmt formatCode="mmm\-yy" sourceLinked="1"/>
        <c:majorTickMark val="out"/>
        <c:minorTickMark val="none"/>
        <c:tickLblPos val="nextTo"/>
        <c:crossAx val="963191744"/>
        <c:crosses val="autoZero"/>
        <c:auto val="0"/>
        <c:lblAlgn val="ctr"/>
        <c:lblOffset val="100"/>
        <c:noMultiLvlLbl val="0"/>
      </c:catAx>
      <c:spPr>
        <a:solidFill>
          <a:schemeClr val="bg1"/>
        </a:solidFill>
        <a:ln>
          <a:noFill/>
        </a:ln>
        <a:effectLst/>
      </c:spPr>
    </c:plotArea>
    <c:legend>
      <c:legendPos val="b"/>
      <c:layout>
        <c:manualLayout>
          <c:xMode val="edge"/>
          <c:yMode val="edge"/>
          <c:x val="0.17936147111253659"/>
          <c:y val="7.9240925272399967E-2"/>
          <c:w val="0.59013933945441888"/>
          <c:h val="4.7017304165350583E-2"/>
        </c:manualLayout>
      </c:layout>
      <c:overlay val="0"/>
      <c:spPr>
        <a:noFill/>
        <a:ln>
          <a:noFill/>
        </a:ln>
        <a:effectLst/>
      </c:spPr>
      <c:txPr>
        <a:bodyPr rot="0" spcFirstLastPara="1" vertOverflow="ellipsis" vert="horz" wrap="square" anchor="ctr" anchorCtr="1"/>
        <a:lstStyle/>
        <a:p>
          <a:pPr>
            <a:defRPr sz="18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1800">
          <a:latin typeface="Arial" panose="020B0604020202020204" pitchFamily="34" charset="0"/>
          <a:cs typeface="Arial" panose="020B0604020202020204" pitchFamily="34" charset="0"/>
        </a:defRPr>
      </a:pPr>
      <a:endParaRPr lang="es-DO"/>
    </a:p>
  </c:txPr>
  <c:printSettings>
    <c:headerFooter/>
    <c:pageMargins b="0.75000000000001565" l="0.70000000000000095" r="0.70000000000000095" t="0.75000000000001565" header="0.30000000000000032" footer="0.30000000000000032"/>
    <c:pageSetup orientation="landscape"/>
  </c:printSettings>
  <c:userShapes r:id="rId3"/>
</c:chartSpace>
</file>

<file path=xl/charts/chart5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7"/>
    </mc:Choice>
    <mc:Fallback>
      <c:style val="7"/>
    </mc:Fallback>
  </mc:AlternateContent>
  <c:chart>
    <c:title>
      <c:tx>
        <c:rich>
          <a:bodyPr rot="0" spcFirstLastPara="1" vertOverflow="ellipsis" vert="horz" wrap="square" anchor="ctr" anchorCtr="1"/>
          <a:lstStyle/>
          <a:p>
            <a:pPr>
              <a:defRPr sz="2000" b="1" i="0" u="none" strike="noStrike" kern="1200" baseline="0">
                <a:solidFill>
                  <a:schemeClr val="tx1"/>
                </a:solidFill>
                <a:latin typeface="Arial" panose="020B0604020202020204" pitchFamily="34" charset="0"/>
                <a:ea typeface="+mn-ea"/>
                <a:cs typeface="Arial" panose="020B0604020202020204" pitchFamily="34" charset="0"/>
              </a:defRPr>
            </a:pPr>
            <a:r>
              <a:rPr lang="es-DO" sz="2000"/>
              <a:t>Rentabilidad Nominal Promedio  de los Fondos de Pensiones </a:t>
            </a:r>
          </a:p>
        </c:rich>
      </c:tx>
      <c:layout>
        <c:manualLayout>
          <c:xMode val="edge"/>
          <c:yMode val="edge"/>
          <c:x val="0.33016458848565844"/>
          <c:y val="1.8485873346481049E-2"/>
        </c:manualLayout>
      </c:layout>
      <c:overlay val="0"/>
      <c:spPr>
        <a:noFill/>
        <a:ln>
          <a:noFill/>
        </a:ln>
        <a:effectLst/>
      </c:spPr>
      <c:txPr>
        <a:bodyPr rot="0" spcFirstLastPara="1" vertOverflow="ellipsis" vert="horz" wrap="square" anchor="ctr" anchorCtr="1"/>
        <a:lstStyle/>
        <a:p>
          <a:pPr>
            <a:defRPr sz="20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1.8255867412118841E-2"/>
          <c:y val="0.19785022592297535"/>
          <c:w val="0.96421035162506596"/>
          <c:h val="0.59769609799230394"/>
        </c:manualLayout>
      </c:layout>
      <c:lineChart>
        <c:grouping val="standard"/>
        <c:varyColors val="0"/>
        <c:ser>
          <c:idx val="0"/>
          <c:order val="0"/>
          <c:tx>
            <c:strRef>
              <c:f>'8. Rent. nominal'!$B$7</c:f>
              <c:strCache>
                <c:ptCount val="1"/>
                <c:pt idx="0">
                  <c:v>Promedio CCI </c:v>
                </c:pt>
              </c:strCache>
            </c:strRef>
          </c:tx>
          <c:spPr>
            <a:ln w="28575" cap="rnd" cmpd="sng" algn="ctr">
              <a:solidFill>
                <a:schemeClr val="accent5">
                  <a:shade val="76000"/>
                  <a:shade val="95000"/>
                  <a:satMod val="105000"/>
                </a:schemeClr>
              </a:solidFill>
              <a:prstDash val="solid"/>
              <a:round/>
            </a:ln>
            <a:effectLst/>
          </c:spPr>
          <c:marker>
            <c:symbol val="diamond"/>
            <c:size val="13"/>
            <c:spPr>
              <a:solidFill>
                <a:schemeClr val="accent5">
                  <a:shade val="76000"/>
                </a:schemeClr>
              </a:solidFill>
              <a:ln w="9525" cap="flat" cmpd="sng" algn="ctr">
                <a:solidFill>
                  <a:schemeClr val="accent5">
                    <a:shade val="76000"/>
                    <a:shade val="95000"/>
                    <a:satMod val="105000"/>
                  </a:schemeClr>
                </a:solidFill>
                <a:prstDash val="solid"/>
                <a:round/>
              </a:ln>
              <a:effectLst/>
            </c:spPr>
          </c:marker>
          <c:dLbls>
            <c:dLbl>
              <c:idx val="905"/>
              <c:layout>
                <c:manualLayout>
                  <c:x val="-1.8631151037627771E-2"/>
                  <c:y val="7.966456403405658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965-45F9-84C7-4125DF76F143}"/>
                </c:ext>
              </c:extLst>
            </c:dLbl>
            <c:dLbl>
              <c:idx val="907"/>
              <c:layout>
                <c:manualLayout>
                  <c:x val="-1.8820404801829827E-2"/>
                  <c:y val="4.556914276046061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C6AA-4807-AD82-6A8C992E44C6}"/>
                </c:ext>
              </c:extLst>
            </c:dLbl>
            <c:spPr>
              <a:noFill/>
              <a:ln>
                <a:noFill/>
              </a:ln>
              <a:effectLst/>
            </c:spPr>
            <c:txPr>
              <a:bodyPr rot="-5400000" spcFirstLastPara="1" vertOverflow="ellipsis"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extLst>
                <c:ext xmlns:c15="http://schemas.microsoft.com/office/drawing/2012/chart" uri="{02D57815-91ED-43cb-92C2-25804820EDAC}">
                  <c15:fullRef>
                    <c15:sqref>'8. Rent. nominal'!$A$8:$A$44</c15:sqref>
                  </c15:fullRef>
                </c:ext>
              </c:extLst>
              <c:f>('8. Rent. nominal'!$A$8:$A$29,'8. Rent. nominal'!$A$31,'8. Rent. nominal'!$A$33,'8. Rent. nominal'!$A$35:$A$44)</c:f>
              <c:numCache>
                <c:formatCode>mmm\-yy</c:formatCode>
                <c:ptCount val="14"/>
                <c:pt idx="0">
                  <c:v>40513</c:v>
                </c:pt>
                <c:pt idx="1">
                  <c:v>40878</c:v>
                </c:pt>
                <c:pt idx="2">
                  <c:v>41244</c:v>
                </c:pt>
                <c:pt idx="3">
                  <c:v>41609</c:v>
                </c:pt>
                <c:pt idx="4">
                  <c:v>43070</c:v>
                </c:pt>
                <c:pt idx="5">
                  <c:v>43435</c:v>
                </c:pt>
                <c:pt idx="6">
                  <c:v>43800</c:v>
                </c:pt>
                <c:pt idx="7">
                  <c:v>44166</c:v>
                </c:pt>
                <c:pt idx="8">
                  <c:v>44531</c:v>
                </c:pt>
                <c:pt idx="9">
                  <c:v>44896</c:v>
                </c:pt>
                <c:pt idx="10">
                  <c:v>45261</c:v>
                </c:pt>
                <c:pt idx="11">
                  <c:v>45627</c:v>
                </c:pt>
                <c:pt idx="12">
                  <c:v>45992</c:v>
                </c:pt>
                <c:pt idx="13">
                  <c:v>46023</c:v>
                </c:pt>
              </c:numCache>
            </c:numRef>
          </c:cat>
          <c:val>
            <c:numRef>
              <c:extLst>
                <c:ext xmlns:c15="http://schemas.microsoft.com/office/drawing/2012/chart" uri="{02D57815-91ED-43cb-92C2-25804820EDAC}">
                  <c15:fullRef>
                    <c15:sqref>'8. Rent. nominal'!$B$8:$B$44</c15:sqref>
                  </c15:fullRef>
                </c:ext>
              </c:extLst>
              <c:f>('8. Rent. nominal'!$B$8:$B$29,'8. Rent. nominal'!$B$31,'8. Rent. nominal'!$B$33,'8. Rent. nominal'!$B$35:$B$44)</c:f>
              <c:numCache>
                <c:formatCode>0.00%</c:formatCode>
                <c:ptCount val="14"/>
                <c:pt idx="0">
                  <c:v>0.108409960162953</c:v>
                </c:pt>
                <c:pt idx="1">
                  <c:v>0.124824699343822</c:v>
                </c:pt>
                <c:pt idx="2">
                  <c:v>0.14269999999999999</c:v>
                </c:pt>
                <c:pt idx="3">
                  <c:v>0.132289709655253</c:v>
                </c:pt>
                <c:pt idx="4">
                  <c:v>0.1082</c:v>
                </c:pt>
                <c:pt idx="5">
                  <c:v>7.7600000000000002E-2</c:v>
                </c:pt>
                <c:pt idx="6">
                  <c:v>0.10809646211624585</c:v>
                </c:pt>
                <c:pt idx="7">
                  <c:v>0.1028</c:v>
                </c:pt>
                <c:pt idx="8">
                  <c:v>0.1215</c:v>
                </c:pt>
                <c:pt idx="9">
                  <c:v>5.5199999999999999E-2</c:v>
                </c:pt>
                <c:pt idx="10">
                  <c:v>8.7400000000000005E-2</c:v>
                </c:pt>
                <c:pt idx="11">
                  <c:v>9.9900000000000003E-2</c:v>
                </c:pt>
                <c:pt idx="12">
                  <c:v>9.2899999999999996E-2</c:v>
                </c:pt>
                <c:pt idx="13">
                  <c:v>9.2899999999999996E-2</c:v>
                </c:pt>
              </c:numCache>
            </c:numRef>
          </c:val>
          <c:smooth val="0"/>
          <c:extLst>
            <c:ext xmlns:c16="http://schemas.microsoft.com/office/drawing/2014/chart" uri="{C3380CC4-5D6E-409C-BE32-E72D297353CC}">
              <c16:uniqueId val="{00000001-C6AA-4807-AD82-6A8C992E44C6}"/>
            </c:ext>
          </c:extLst>
        </c:ser>
        <c:ser>
          <c:idx val="1"/>
          <c:order val="1"/>
          <c:tx>
            <c:strRef>
              <c:f>'8. Rent. nominal'!$C$7</c:f>
              <c:strCache>
                <c:ptCount val="1"/>
                <c:pt idx="0">
                  <c:v>Promedio Sistema</c:v>
                </c:pt>
              </c:strCache>
            </c:strRef>
          </c:tx>
          <c:spPr>
            <a:ln w="28575" cap="rnd" cmpd="sng" algn="ctr">
              <a:solidFill>
                <a:srgbClr val="00539B"/>
              </a:solidFill>
              <a:prstDash val="solid"/>
              <a:round/>
            </a:ln>
            <a:effectLst/>
          </c:spPr>
          <c:marker>
            <c:symbol val="circle"/>
            <c:size val="13"/>
            <c:spPr>
              <a:solidFill>
                <a:schemeClr val="accent5">
                  <a:tint val="77000"/>
                </a:schemeClr>
              </a:solidFill>
              <a:ln w="9525" cap="flat" cmpd="sng" algn="ctr">
                <a:solidFill>
                  <a:srgbClr val="00539B"/>
                </a:solidFill>
                <a:prstDash val="solid"/>
                <a:round/>
              </a:ln>
              <a:effectLst/>
            </c:spPr>
          </c:marker>
          <c:dLbls>
            <c:dLbl>
              <c:idx val="906"/>
              <c:layout>
                <c:manualLayout>
                  <c:x val="-7.7432319025410711E-3"/>
                  <c:y val="-6.07681057146883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965-45F9-84C7-4125DF76F143}"/>
                </c:ext>
              </c:extLst>
            </c:dLbl>
            <c:spPr>
              <a:noFill/>
              <a:ln>
                <a:noFill/>
              </a:ln>
              <a:effectLst/>
            </c:spPr>
            <c:txPr>
              <a:bodyPr rot="-5400000" spcFirstLastPara="1" vertOverflow="ellipsis"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extLst>
                <c:ext xmlns:c15="http://schemas.microsoft.com/office/drawing/2012/chart" uri="{02D57815-91ED-43cb-92C2-25804820EDAC}">
                  <c15:fullRef>
                    <c15:sqref>'8. Rent. nominal'!$A$8:$A$44</c15:sqref>
                  </c15:fullRef>
                </c:ext>
              </c:extLst>
              <c:f>('8. Rent. nominal'!$A$8:$A$29,'8. Rent. nominal'!$A$31,'8. Rent. nominal'!$A$33,'8. Rent. nominal'!$A$35:$A$44)</c:f>
              <c:numCache>
                <c:formatCode>mmm\-yy</c:formatCode>
                <c:ptCount val="14"/>
                <c:pt idx="0">
                  <c:v>40513</c:v>
                </c:pt>
                <c:pt idx="1">
                  <c:v>40878</c:v>
                </c:pt>
                <c:pt idx="2">
                  <c:v>41244</c:v>
                </c:pt>
                <c:pt idx="3">
                  <c:v>41609</c:v>
                </c:pt>
                <c:pt idx="4">
                  <c:v>43070</c:v>
                </c:pt>
                <c:pt idx="5">
                  <c:v>43435</c:v>
                </c:pt>
                <c:pt idx="6">
                  <c:v>43800</c:v>
                </c:pt>
                <c:pt idx="7">
                  <c:v>44166</c:v>
                </c:pt>
                <c:pt idx="8">
                  <c:v>44531</c:v>
                </c:pt>
                <c:pt idx="9">
                  <c:v>44896</c:v>
                </c:pt>
                <c:pt idx="10">
                  <c:v>45261</c:v>
                </c:pt>
                <c:pt idx="11">
                  <c:v>45627</c:v>
                </c:pt>
                <c:pt idx="12">
                  <c:v>45992</c:v>
                </c:pt>
                <c:pt idx="13">
                  <c:v>46023</c:v>
                </c:pt>
              </c:numCache>
            </c:numRef>
          </c:cat>
          <c:val>
            <c:numRef>
              <c:extLst>
                <c:ext xmlns:c15="http://schemas.microsoft.com/office/drawing/2012/chart" uri="{02D57815-91ED-43cb-92C2-25804820EDAC}">
                  <c15:fullRef>
                    <c15:sqref>'8. Rent. nominal'!$C$8:$C$44</c15:sqref>
                  </c15:fullRef>
                </c:ext>
              </c:extLst>
              <c:f>('8. Rent. nominal'!$C$8:$C$29,'8. Rent. nominal'!$C$31,'8. Rent. nominal'!$C$33,'8. Rent. nominal'!$C$35:$C$44)</c:f>
              <c:numCache>
                <c:formatCode>0.00%</c:formatCode>
                <c:ptCount val="14"/>
                <c:pt idx="0">
                  <c:v>0.110547250717437</c:v>
                </c:pt>
                <c:pt idx="1">
                  <c:v>0.12663965470126301</c:v>
                </c:pt>
                <c:pt idx="2">
                  <c:v>0.1454</c:v>
                </c:pt>
                <c:pt idx="3">
                  <c:v>0.133732017269869</c:v>
                </c:pt>
                <c:pt idx="4">
                  <c:v>0.11070000000000001</c:v>
                </c:pt>
                <c:pt idx="5">
                  <c:v>8.2600000000000007E-2</c:v>
                </c:pt>
                <c:pt idx="6">
                  <c:v>0.10823910973861361</c:v>
                </c:pt>
                <c:pt idx="7">
                  <c:v>0.1021</c:v>
                </c:pt>
                <c:pt idx="8">
                  <c:v>0.12</c:v>
                </c:pt>
                <c:pt idx="9">
                  <c:v>6.0999999999999999E-2</c:v>
                </c:pt>
                <c:pt idx="10">
                  <c:v>8.8999999999999996E-2</c:v>
                </c:pt>
                <c:pt idx="11">
                  <c:v>0.1</c:v>
                </c:pt>
                <c:pt idx="12">
                  <c:v>9.9299999999999999E-2</c:v>
                </c:pt>
                <c:pt idx="13">
                  <c:v>9.4E-2</c:v>
                </c:pt>
              </c:numCache>
            </c:numRef>
          </c:val>
          <c:smooth val="0"/>
          <c:extLst>
            <c:ext xmlns:c16="http://schemas.microsoft.com/office/drawing/2014/chart" uri="{C3380CC4-5D6E-409C-BE32-E72D297353CC}">
              <c16:uniqueId val="{00000002-C6AA-4807-AD82-6A8C992E44C6}"/>
            </c:ext>
          </c:extLst>
        </c:ser>
        <c:dLbls>
          <c:showLegendKey val="0"/>
          <c:showVal val="0"/>
          <c:showCatName val="0"/>
          <c:showSerName val="0"/>
          <c:showPercent val="0"/>
          <c:showBubbleSize val="0"/>
        </c:dLbls>
        <c:marker val="1"/>
        <c:smooth val="0"/>
        <c:axId val="431142000"/>
        <c:axId val="431142784"/>
      </c:lineChart>
      <c:catAx>
        <c:axId val="431142000"/>
        <c:scaling>
          <c:orientation val="minMax"/>
        </c:scaling>
        <c:delete val="0"/>
        <c:axPos val="b"/>
        <c:numFmt formatCode="mmm\-yy"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2700000" spcFirstLastPara="1" vertOverflow="ellipsis"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31142784"/>
        <c:crosses val="autoZero"/>
        <c:auto val="0"/>
        <c:lblAlgn val="ctr"/>
        <c:lblOffset val="100"/>
        <c:noMultiLvlLbl val="0"/>
      </c:catAx>
      <c:valAx>
        <c:axId val="431142784"/>
        <c:scaling>
          <c:orientation val="minMax"/>
        </c:scaling>
        <c:delete val="1"/>
        <c:axPos val="l"/>
        <c:numFmt formatCode="0.00%" sourceLinked="1"/>
        <c:majorTickMark val="out"/>
        <c:minorTickMark val="none"/>
        <c:tickLblPos val="nextTo"/>
        <c:crossAx val="431142000"/>
        <c:crosses val="autoZero"/>
        <c:crossBetween val="between"/>
      </c:valAx>
      <c:spPr>
        <a:solidFill>
          <a:schemeClr val="bg1"/>
        </a:solidFill>
        <a:ln>
          <a:noFill/>
        </a:ln>
        <a:effectLst/>
      </c:spPr>
    </c:plotArea>
    <c:legend>
      <c:legendPos val="b"/>
      <c:layout>
        <c:manualLayout>
          <c:xMode val="edge"/>
          <c:yMode val="edge"/>
          <c:x val="0.31260351504142386"/>
          <c:y val="7.4628770592629207E-2"/>
          <c:w val="0.35374771502705354"/>
          <c:h val="4.995855182308663E-2"/>
        </c:manualLayout>
      </c:layout>
      <c:overlay val="0"/>
      <c:spPr>
        <a:noFill/>
        <a:ln>
          <a:noFill/>
        </a:ln>
        <a:effectLst/>
      </c:spPr>
      <c:txPr>
        <a:bodyPr rot="0" spcFirstLastPara="1" vertOverflow="ellipsis" vert="horz" wrap="square" anchor="ctr" anchorCtr="1"/>
        <a:lstStyle/>
        <a:p>
          <a:pPr>
            <a:defRPr sz="18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2400">
          <a:latin typeface="Arial" panose="020B0604020202020204" pitchFamily="34" charset="0"/>
          <a:cs typeface="Arial" panose="020B0604020202020204" pitchFamily="34" charset="0"/>
        </a:defRPr>
      </a:pPr>
      <a:endParaRPr lang="es-DO"/>
    </a:p>
  </c:txPr>
  <c:printSettings>
    <c:headerFooter/>
    <c:pageMargins b="0.75000000000001565" l="0.70000000000000095" r="0.70000000000000095" t="0.75000000000001565" header="0.30000000000000032" footer="0.30000000000000032"/>
    <c:pageSetup orientation="landscape"/>
  </c:printSettings>
  <c:userShapes r:id="rId3"/>
</c:chartSpace>
</file>

<file path=xl/charts/chart5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plotArea>
      <c:layout>
        <c:manualLayout>
          <c:layoutTarget val="inner"/>
          <c:xMode val="edge"/>
          <c:yMode val="edge"/>
          <c:x val="2.0999709065196756E-2"/>
          <c:y val="0.2237796157710488"/>
          <c:w val="0.95380613803843106"/>
          <c:h val="0.62280200681228903"/>
        </c:manualLayout>
      </c:layout>
      <c:barChart>
        <c:barDir val="col"/>
        <c:grouping val="clustered"/>
        <c:varyColors val="0"/>
        <c:ser>
          <c:idx val="0"/>
          <c:order val="0"/>
          <c:tx>
            <c:strRef>
              <c:f>'2 Pensiones por año'!$C$7</c:f>
              <c:strCache>
                <c:ptCount val="1"/>
                <c:pt idx="0">
                  <c:v>Sobrevivencia</c:v>
                </c:pt>
              </c:strCache>
            </c:strRef>
          </c:tx>
          <c:spPr>
            <a:solidFill>
              <a:schemeClr val="accent1">
                <a:shade val="58000"/>
              </a:schemeClr>
            </a:solidFill>
            <a:ln>
              <a:noFill/>
            </a:ln>
            <a:effectLst/>
          </c:spPr>
          <c:invertIfNegative val="0"/>
          <c:dLbls>
            <c:dLbl>
              <c:idx val="0"/>
              <c:layout>
                <c:manualLayout>
                  <c:x val="6.22727902707923E-3"/>
                  <c:y val="-2.093089443527558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5457-4F38-BA06-F38C3D3B8CD4}"/>
                </c:ext>
              </c:extLst>
            </c:dLbl>
            <c:dLbl>
              <c:idx val="1"/>
              <c:layout>
                <c:manualLayout>
                  <c:x val="2.8709346638535324E-3"/>
                  <c:y val="-1.201804706084690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457-4F38-BA06-F38C3D3B8CD4}"/>
                </c:ext>
              </c:extLst>
            </c:dLbl>
            <c:dLbl>
              <c:idx val="2"/>
              <c:layout>
                <c:manualLayout>
                  <c:x val="-1.9247763974987731E-3"/>
                  <c:y val="-1.305651430294117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457-4F38-BA06-F38C3D3B8CD4}"/>
                </c:ext>
              </c:extLst>
            </c:dLbl>
            <c:spPr>
              <a:noFill/>
              <a:ln>
                <a:noFill/>
              </a:ln>
              <a:effectLst/>
            </c:spPr>
            <c:txPr>
              <a:bodyPr rot="-5400000" spcFirstLastPara="1" vertOverflow="ellipsis" wrap="square" anchor="ctr" anchorCtr="1"/>
              <a:lstStyle/>
              <a:p>
                <a:pPr>
                  <a:defRPr sz="28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'2 Pensiones por año'!$A$16:$A$27</c:f>
              <c:strCache>
                <c:ptCount val="12"/>
                <c:pt idx="0">
                  <c:v>2015</c:v>
                </c:pt>
                <c:pt idx="1">
                  <c:v>2016</c:v>
                </c:pt>
                <c:pt idx="2">
                  <c:v>2017</c:v>
                </c:pt>
                <c:pt idx="3">
                  <c:v>2018</c:v>
                </c:pt>
                <c:pt idx="4">
                  <c:v>2019</c:v>
                </c:pt>
                <c:pt idx="5">
                  <c:v>2020</c:v>
                </c:pt>
                <c:pt idx="6">
                  <c:v>2021</c:v>
                </c:pt>
                <c:pt idx="7">
                  <c:v>2022</c:v>
                </c:pt>
                <c:pt idx="8">
                  <c:v>2023</c:v>
                </c:pt>
                <c:pt idx="9">
                  <c:v>2024</c:v>
                </c:pt>
                <c:pt idx="10">
                  <c:v>2025</c:v>
                </c:pt>
                <c:pt idx="11">
                  <c:v>Ene. 2026</c:v>
                </c:pt>
              </c:strCache>
            </c:strRef>
          </c:cat>
          <c:val>
            <c:numRef>
              <c:f>'2 Pensiones por año'!$C$16:$C$27</c:f>
              <c:numCache>
                <c:formatCode>#,##0</c:formatCode>
                <c:ptCount val="12"/>
                <c:pt idx="0">
                  <c:v>836</c:v>
                </c:pt>
                <c:pt idx="1">
                  <c:v>937</c:v>
                </c:pt>
                <c:pt idx="2">
                  <c:v>933</c:v>
                </c:pt>
                <c:pt idx="3">
                  <c:v>1073</c:v>
                </c:pt>
                <c:pt idx="4">
                  <c:v>1000</c:v>
                </c:pt>
                <c:pt idx="5">
                  <c:v>897</c:v>
                </c:pt>
                <c:pt idx="6">
                  <c:v>1377</c:v>
                </c:pt>
                <c:pt idx="7">
                  <c:v>1226</c:v>
                </c:pt>
                <c:pt idx="8">
                  <c:v>1339</c:v>
                </c:pt>
                <c:pt idx="9">
                  <c:v>1517</c:v>
                </c:pt>
                <c:pt idx="10">
                  <c:v>1796</c:v>
                </c:pt>
                <c:pt idx="11">
                  <c:v>1796</c:v>
                </c:pt>
              </c:numCache>
            </c:numRef>
          </c:val>
          <c:extLst>
            <c:ext xmlns:c16="http://schemas.microsoft.com/office/drawing/2014/chart" uri="{C3380CC4-5D6E-409C-BE32-E72D297353CC}">
              <c16:uniqueId val="{0000000B-DF00-487E-8D25-2969731E95F8}"/>
            </c:ext>
          </c:extLst>
        </c:ser>
        <c:ser>
          <c:idx val="2"/>
          <c:order val="2"/>
          <c:tx>
            <c:strRef>
              <c:f>'2 Pensiones por año'!$B$7</c:f>
              <c:strCache>
                <c:ptCount val="1"/>
                <c:pt idx="0">
                  <c:v>Discapacidad</c:v>
                </c:pt>
              </c:strCache>
            </c:strRef>
          </c:tx>
          <c:spPr>
            <a:solidFill>
              <a:schemeClr val="accent1">
                <a:tint val="86000"/>
              </a:schemeClr>
            </a:solidFill>
            <a:ln>
              <a:noFill/>
            </a:ln>
            <a:effectLst/>
          </c:spPr>
          <c:invertIfNegative val="0"/>
          <c:dLbls>
            <c:dLbl>
              <c:idx val="0"/>
              <c:layout>
                <c:manualLayout>
                  <c:x val="4.1176200625647717E-3"/>
                  <c:y val="-1.455978304428258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5457-4F38-BA06-F38C3D3B8CD4}"/>
                </c:ext>
              </c:extLst>
            </c:dLbl>
            <c:dLbl>
              <c:idx val="1"/>
              <c:layout>
                <c:manualLayout>
                  <c:x val="1.2302805820011959E-2"/>
                  <c:y val="-1.18924904599349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5457-4F38-BA06-F38C3D3B8CD4}"/>
                </c:ext>
              </c:extLst>
            </c:dLbl>
            <c:dLbl>
              <c:idx val="2"/>
              <c:layout>
                <c:manualLayout>
                  <c:x val="3.2319671375615443E-3"/>
                  <c:y val="-1.421538535011884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5457-4F38-BA06-F38C3D3B8CD4}"/>
                </c:ext>
              </c:extLst>
            </c:dLbl>
            <c:dLbl>
              <c:idx val="3"/>
              <c:layout>
                <c:manualLayout>
                  <c:x val="2.1100226741595624E-3"/>
                  <c:y val="-1.334296018766531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5457-4F38-BA06-F38C3D3B8CD4}"/>
                </c:ext>
              </c:extLst>
            </c:dLbl>
            <c:dLbl>
              <c:idx val="5"/>
              <c:layout>
                <c:manualLayout>
                  <c:x val="2.7839921329204987E-3"/>
                  <c:y val="-1.037785671226697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5457-4F38-BA06-F38C3D3B8CD4}"/>
                </c:ext>
              </c:extLst>
            </c:dLbl>
            <c:dLbl>
              <c:idx val="7"/>
              <c:layout>
                <c:manualLayout>
                  <c:x val="3.252032686871722E-3"/>
                  <c:y val="-1.759999981522312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5457-4F38-BA06-F38C3D3B8CD4}"/>
                </c:ext>
              </c:extLst>
            </c:dLbl>
            <c:spPr>
              <a:noFill/>
              <a:ln>
                <a:noFill/>
              </a:ln>
              <a:effectLst/>
            </c:spPr>
            <c:txPr>
              <a:bodyPr rot="-5400000" spcFirstLastPara="1" vertOverflow="ellipsis" wrap="square" anchor="ctr" anchorCtr="1"/>
              <a:lstStyle/>
              <a:p>
                <a:pPr>
                  <a:defRPr sz="28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'2 Pensiones por año'!$A$16:$A$27</c:f>
              <c:strCache>
                <c:ptCount val="12"/>
                <c:pt idx="0">
                  <c:v>2015</c:v>
                </c:pt>
                <c:pt idx="1">
                  <c:v>2016</c:v>
                </c:pt>
                <c:pt idx="2">
                  <c:v>2017</c:v>
                </c:pt>
                <c:pt idx="3">
                  <c:v>2018</c:v>
                </c:pt>
                <c:pt idx="4">
                  <c:v>2019</c:v>
                </c:pt>
                <c:pt idx="5">
                  <c:v>2020</c:v>
                </c:pt>
                <c:pt idx="6">
                  <c:v>2021</c:v>
                </c:pt>
                <c:pt idx="7">
                  <c:v>2022</c:v>
                </c:pt>
                <c:pt idx="8">
                  <c:v>2023</c:v>
                </c:pt>
                <c:pt idx="9">
                  <c:v>2024</c:v>
                </c:pt>
                <c:pt idx="10">
                  <c:v>2025</c:v>
                </c:pt>
                <c:pt idx="11">
                  <c:v>Ene. 2026</c:v>
                </c:pt>
              </c:strCache>
            </c:strRef>
          </c:cat>
          <c:val>
            <c:numRef>
              <c:f>'2 Pensiones por año'!$B$16:$B$27</c:f>
              <c:numCache>
                <c:formatCode>#,##0</c:formatCode>
                <c:ptCount val="12"/>
                <c:pt idx="0">
                  <c:v>704</c:v>
                </c:pt>
                <c:pt idx="1">
                  <c:v>580</c:v>
                </c:pt>
                <c:pt idx="2">
                  <c:v>660</c:v>
                </c:pt>
                <c:pt idx="3">
                  <c:v>5389</c:v>
                </c:pt>
                <c:pt idx="4">
                  <c:v>764</c:v>
                </c:pt>
                <c:pt idx="5">
                  <c:v>616</c:v>
                </c:pt>
                <c:pt idx="6">
                  <c:v>1030</c:v>
                </c:pt>
                <c:pt idx="7">
                  <c:v>1237</c:v>
                </c:pt>
                <c:pt idx="8">
                  <c:v>1264</c:v>
                </c:pt>
                <c:pt idx="9">
                  <c:v>1360</c:v>
                </c:pt>
                <c:pt idx="10">
                  <c:v>1369</c:v>
                </c:pt>
                <c:pt idx="11">
                  <c:v>1369</c:v>
                </c:pt>
              </c:numCache>
            </c:numRef>
          </c:val>
          <c:extLst>
            <c:ext xmlns:c16="http://schemas.microsoft.com/office/drawing/2014/chart" uri="{C3380CC4-5D6E-409C-BE32-E72D297353CC}">
              <c16:uniqueId val="{00000015-DF00-487E-8D25-2969731E95F8}"/>
            </c:ext>
          </c:extLst>
        </c:ser>
        <c:ser>
          <c:idx val="3"/>
          <c:order val="3"/>
          <c:tx>
            <c:strRef>
              <c:f>'2 Pensiones por año'!$D$7</c:f>
              <c:strCache>
                <c:ptCount val="1"/>
                <c:pt idx="0">
                  <c:v> Retiro Programado </c:v>
                </c:pt>
              </c:strCache>
            </c:strRef>
          </c:tx>
          <c:spPr>
            <a:solidFill>
              <a:schemeClr val="accent1">
                <a:tint val="58000"/>
              </a:schemeClr>
            </a:solidFill>
            <a:ln>
              <a:noFill/>
            </a:ln>
            <a:effectLst/>
          </c:spPr>
          <c:invertIfNegative val="0"/>
          <c:dLbls>
            <c:spPr>
              <a:noFill/>
              <a:ln>
                <a:noFill/>
              </a:ln>
              <a:effectLst/>
            </c:spPr>
            <c:txPr>
              <a:bodyPr rot="0" spcFirstLastPara="1" vertOverflow="ellipsis" vert="horz"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'2 Pensiones por año'!$A$16:$A$27</c:f>
              <c:strCache>
                <c:ptCount val="12"/>
                <c:pt idx="0">
                  <c:v>2015</c:v>
                </c:pt>
                <c:pt idx="1">
                  <c:v>2016</c:v>
                </c:pt>
                <c:pt idx="2">
                  <c:v>2017</c:v>
                </c:pt>
                <c:pt idx="3">
                  <c:v>2018</c:v>
                </c:pt>
                <c:pt idx="4">
                  <c:v>2019</c:v>
                </c:pt>
                <c:pt idx="5">
                  <c:v>2020</c:v>
                </c:pt>
                <c:pt idx="6">
                  <c:v>2021</c:v>
                </c:pt>
                <c:pt idx="7">
                  <c:v>2022</c:v>
                </c:pt>
                <c:pt idx="8">
                  <c:v>2023</c:v>
                </c:pt>
                <c:pt idx="9">
                  <c:v>2024</c:v>
                </c:pt>
                <c:pt idx="10">
                  <c:v>2025</c:v>
                </c:pt>
                <c:pt idx="11">
                  <c:v>Ene. 2026</c:v>
                </c:pt>
              </c:strCache>
            </c:strRef>
          </c:cat>
          <c:val>
            <c:numRef>
              <c:f>'2 Pensiones por año'!$D$16:$D$27</c:f>
              <c:numCache>
                <c:formatCode>_(* #,##0_);_(* \(#,##0\);_(* "-"_);_(@_)</c:formatCode>
                <c:ptCount val="12"/>
                <c:pt idx="0">
                  <c:v>0</c:v>
                </c:pt>
                <c:pt idx="1">
                  <c:v>0</c:v>
                </c:pt>
                <c:pt idx="2">
                  <c:v>0</c:v>
                </c:pt>
                <c:pt idx="3">
                  <c:v>0</c:v>
                </c:pt>
                <c:pt idx="4">
                  <c:v>1</c:v>
                </c:pt>
                <c:pt idx="5">
                  <c:v>3</c:v>
                </c:pt>
                <c:pt idx="6">
                  <c:v>11</c:v>
                </c:pt>
                <c:pt idx="7" formatCode="#,##0">
                  <c:v>12</c:v>
                </c:pt>
                <c:pt idx="8" formatCode="#,##0">
                  <c:v>14</c:v>
                </c:pt>
                <c:pt idx="9" formatCode="#,##0">
                  <c:v>12</c:v>
                </c:pt>
                <c:pt idx="10">
                  <c:v>24</c:v>
                </c:pt>
                <c:pt idx="11" formatCode="#,##0">
                  <c:v>24</c:v>
                </c:pt>
              </c:numCache>
              <c:extLst/>
            </c:numRef>
          </c:val>
          <c:extLst>
            <c:ext xmlns:c16="http://schemas.microsoft.com/office/drawing/2014/chart" uri="{C3380CC4-5D6E-409C-BE32-E72D297353CC}">
              <c16:uniqueId val="{00000016-DF00-487E-8D25-2969731E95F8}"/>
            </c:ext>
          </c:extLst>
        </c:ser>
        <c:dLbls>
          <c:showLegendKey val="0"/>
          <c:showVal val="0"/>
          <c:showCatName val="0"/>
          <c:showSerName val="0"/>
          <c:showPercent val="0"/>
          <c:showBubbleSize val="0"/>
        </c:dLbls>
        <c:gapWidth val="49"/>
        <c:axId val="433161912"/>
        <c:axId val="433162304"/>
        <c:extLst>
          <c:ext xmlns:c15="http://schemas.microsoft.com/office/drawing/2012/chart" uri="{02D57815-91ED-43cb-92C2-25804820EDAC}">
            <c15:filteredBarSeries>
              <c15:ser>
                <c:idx val="1"/>
                <c:order val="1"/>
                <c:tx>
                  <c:strRef>
                    <c:extLst>
                      <c:ext uri="{02D57815-91ED-43cb-92C2-25804820EDAC}">
                        <c15:formulaRef>
                          <c15:sqref>[12]V.3!#REF!</c15:sqref>
                        </c15:formulaRef>
                      </c:ext>
                    </c:extLst>
                    <c:strCache>
                      <c:ptCount val="1"/>
                      <c:pt idx="0">
                        <c:v>#¡REF!</c:v>
                      </c:pt>
                    </c:strCache>
                  </c:strRef>
                </c:tx>
                <c:spPr>
                  <a:solidFill>
                    <a:schemeClr val="accent1">
                      <a:shade val="86000"/>
                    </a:schemeClr>
                  </a:solidFill>
                  <a:ln>
                    <a:noFill/>
                  </a:ln>
                  <a:effectLst/>
                </c:spPr>
                <c:invertIfNegative val="0"/>
                <c:dLbls>
                  <c:dLbl>
                    <c:idx val="1"/>
                    <c:layout>
                      <c:manualLayout>
                        <c:x val="7.7029524219190493E-4"/>
                        <c:y val="-1.6592529599239271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1E-DF00-487E-8D25-2969731E95F8}"/>
                      </c:ext>
                    </c:extLst>
                  </c:dLbl>
                  <c:spPr>
                    <a:noFill/>
                    <a:ln>
                      <a:noFill/>
                    </a:ln>
                    <a:effectLst/>
                  </c:spPr>
                  <c:txPr>
                    <a:bodyPr rot="0" spcFirstLastPara="1" vertOverflow="ellipsis" vert="horz" wrap="square" anchor="ctr" anchorCtr="1"/>
                    <a:lstStyle/>
                    <a:p>
                      <a:pPr>
                        <a:defRPr sz="1400" b="0" i="0" u="none" strike="noStrike" kern="1200" baseline="0">
                          <a:solidFill>
                            <a:srgbClr val="FF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uri="{CE6537A1-D6FC-4f65-9D91-7224C49458BB}">
                      <c15:showLeaderLines val="0"/>
                    </c:ext>
                  </c:extLst>
                </c:dLbls>
                <c:cat>
                  <c:strRef>
                    <c:extLst>
                      <c:ext uri="{02D57815-91ED-43cb-92C2-25804820EDAC}">
                        <c15:formulaRef>
                          <c15:sqref>'2 Pensiones por año'!$A$16:$A$27</c15:sqref>
                        </c15:formulaRef>
                      </c:ext>
                    </c:extLst>
                    <c:strCache>
                      <c:ptCount val="12"/>
                      <c:pt idx="0">
                        <c:v>2015</c:v>
                      </c:pt>
                      <c:pt idx="1">
                        <c:v>2016</c:v>
                      </c:pt>
                      <c:pt idx="2">
                        <c:v>2017</c:v>
                      </c:pt>
                      <c:pt idx="3">
                        <c:v>2018</c:v>
                      </c:pt>
                      <c:pt idx="4">
                        <c:v>2019</c:v>
                      </c:pt>
                      <c:pt idx="5">
                        <c:v>2020</c:v>
                      </c:pt>
                      <c:pt idx="6">
                        <c:v>2021</c:v>
                      </c:pt>
                      <c:pt idx="7">
                        <c:v>2022</c:v>
                      </c:pt>
                      <c:pt idx="8">
                        <c:v>2023</c:v>
                      </c:pt>
                      <c:pt idx="9">
                        <c:v>2024</c:v>
                      </c:pt>
                      <c:pt idx="10">
                        <c:v>2025</c:v>
                      </c:pt>
                      <c:pt idx="11">
                        <c:v>Ene. 2026</c:v>
                      </c:pt>
                    </c:strCache>
                  </c:strRef>
                </c:cat>
                <c:val>
                  <c:numRef>
                    <c:extLst>
                      <c:ext uri="{02D57815-91ED-43cb-92C2-25804820EDAC}">
                        <c15:formulaRef>
                          <c15:sqref>[12]V.3!#REF!</c15:sqref>
                        </c15:formulaRef>
                      </c:ext>
                    </c:extLst>
                    <c:numCache>
                      <c:formatCode>General</c:formatCode>
                      <c:ptCount val="1"/>
                      <c:pt idx="0">
                        <c:v>1</c:v>
                      </c:pt>
                    </c:numCache>
                  </c:numRef>
                </c:val>
                <c:extLst>
                  <c:ext xmlns:c16="http://schemas.microsoft.com/office/drawing/2014/chart" uri="{C3380CC4-5D6E-409C-BE32-E72D297353CC}">
                    <c16:uniqueId val="{0000001F-DF00-487E-8D25-2969731E95F8}"/>
                  </c:ext>
                </c:extLst>
              </c15:ser>
            </c15:filteredBarSeries>
          </c:ext>
        </c:extLst>
      </c:barChart>
      <c:catAx>
        <c:axId val="433161912"/>
        <c:scaling>
          <c:orientation val="minMax"/>
        </c:scaling>
        <c:delete val="0"/>
        <c:axPos val="b"/>
        <c:numFmt formatCode="General" sourceLinked="0"/>
        <c:majorTickMark val="out"/>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33162304"/>
        <c:crosses val="autoZero"/>
        <c:auto val="1"/>
        <c:lblAlgn val="ctr"/>
        <c:lblOffset val="100"/>
        <c:noMultiLvlLbl val="0"/>
      </c:catAx>
      <c:valAx>
        <c:axId val="433162304"/>
        <c:scaling>
          <c:orientation val="minMax"/>
        </c:scaling>
        <c:delete val="1"/>
        <c:axPos val="l"/>
        <c:numFmt formatCode="#,##0" sourceLinked="1"/>
        <c:majorTickMark val="out"/>
        <c:minorTickMark val="none"/>
        <c:tickLblPos val="nextTo"/>
        <c:crossAx val="433161912"/>
        <c:crosses val="autoZero"/>
        <c:crossBetween val="between"/>
      </c:valAx>
      <c:spPr>
        <a:solidFill>
          <a:schemeClr val="bg1"/>
        </a:solidFill>
        <a:ln>
          <a:noFill/>
        </a:ln>
        <a:effectLst/>
      </c:spPr>
    </c:plotArea>
    <c:legend>
      <c:legendPos val="r"/>
      <c:layout>
        <c:manualLayout>
          <c:xMode val="edge"/>
          <c:yMode val="edge"/>
          <c:x val="0.19840562813542265"/>
          <c:y val="3.658574063835867E-2"/>
          <c:w val="0.57615935534480123"/>
          <c:h val="8.4224597935318085E-2"/>
        </c:manualLayout>
      </c:layout>
      <c:overlay val="0"/>
      <c:spPr>
        <a:noFill/>
        <a:ln>
          <a:noFill/>
        </a:ln>
        <a:effectLst/>
      </c:spPr>
      <c:txPr>
        <a:bodyPr rot="0" spcFirstLastPara="1" vertOverflow="ellipsis" vert="horz" wrap="square" anchor="ctr" anchorCtr="1"/>
        <a:lstStyle/>
        <a:p>
          <a:pPr rtl="0">
            <a:defRPr sz="28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2000">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chartSpace>
</file>

<file path=xl/charts/chart5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2400" b="1" i="0" u="none" strike="noStrike" kern="1200" cap="none" spc="50" baseline="0">
                <a:solidFill>
                  <a:sysClr val="windowText" lastClr="000000"/>
                </a:solidFill>
                <a:latin typeface="Arial" panose="020B0604020202020204" pitchFamily="34" charset="0"/>
                <a:ea typeface="+mn-ea"/>
                <a:cs typeface="Arial" panose="020B0604020202020204" pitchFamily="34" charset="0"/>
              </a:defRPr>
            </a:pPr>
            <a:r>
              <a:rPr lang="en-US" cap="none" baseline="0">
                <a:solidFill>
                  <a:sysClr val="windowText" lastClr="000000"/>
                </a:solidFill>
              </a:rPr>
              <a:t>Monto de Pensión Promedio  del Sistema SVDS por Tipo de Beneficio </a:t>
            </a:r>
          </a:p>
        </c:rich>
      </c:tx>
      <c:layout>
        <c:manualLayout>
          <c:xMode val="edge"/>
          <c:yMode val="edge"/>
          <c:x val="0.16827825211838693"/>
          <c:y val="4.8723840245072557E-2"/>
        </c:manualLayout>
      </c:layout>
      <c:overlay val="0"/>
      <c:spPr>
        <a:noFill/>
        <a:ln>
          <a:noFill/>
        </a:ln>
        <a:effectLst/>
      </c:spPr>
      <c:txPr>
        <a:bodyPr rot="0" spcFirstLastPara="1" vertOverflow="ellipsis" vert="horz" wrap="square" anchor="ctr" anchorCtr="1"/>
        <a:lstStyle/>
        <a:p>
          <a:pPr>
            <a:defRPr sz="2400" b="1" i="0" u="none" strike="noStrike" kern="1200" cap="none" spc="5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4.1081480765636148E-2"/>
          <c:y val="0.16911295020994924"/>
          <c:w val="0.94197281925126075"/>
          <c:h val="0.47542723896132311"/>
        </c:manualLayout>
      </c:layout>
      <c:barChart>
        <c:barDir val="col"/>
        <c:grouping val="clustered"/>
        <c:varyColors val="0"/>
        <c:ser>
          <c:idx val="0"/>
          <c:order val="0"/>
          <c:tx>
            <c:strRef>
              <c:f>'3.Pens.Disc. AFP'!$B$6</c:f>
              <c:strCache>
                <c:ptCount val="1"/>
                <c:pt idx="0">
                  <c:v>RD$</c:v>
                </c:pt>
              </c:strCache>
            </c:strRef>
          </c:tx>
          <c:spPr>
            <a:solidFill>
              <a:srgbClr val="00539B"/>
            </a:solidFill>
            <a:ln>
              <a:solidFill>
                <a:srgbClr val="00539B">
                  <a:alpha val="20000"/>
                </a:srgbClr>
              </a:solidFill>
            </a:ln>
            <a:effectLst/>
          </c:spPr>
          <c:invertIfNegative val="0"/>
          <c:dLbls>
            <c:spPr>
              <a:noFill/>
              <a:ln>
                <a:noFill/>
              </a:ln>
              <a:effectLst/>
            </c:spPr>
            <c:txPr>
              <a:bodyPr rot="0" spcFirstLastPara="1" vertOverflow="ellipsis" vert="horz" wrap="square" anchor="ctr" anchorCtr="1"/>
              <a:lstStyle/>
              <a:p>
                <a:pPr>
                  <a:defRPr sz="2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'3.Pens.Disc. AFP'!$A$7:$A$10</c:f>
              <c:strCache>
                <c:ptCount val="4"/>
                <c:pt idx="0">
                  <c:v>Sobreviviencia</c:v>
                </c:pt>
                <c:pt idx="1">
                  <c:v>Discapacidad Parcial</c:v>
                </c:pt>
                <c:pt idx="2">
                  <c:v>Discapacidad  Total</c:v>
                </c:pt>
                <c:pt idx="3">
                  <c:v>Retiro programado**</c:v>
                </c:pt>
              </c:strCache>
            </c:strRef>
          </c:cat>
          <c:val>
            <c:numRef>
              <c:f>'3.Pens.Disc. AFP'!$B$7:$B$10</c:f>
              <c:numCache>
                <c:formatCode>_(* #,##0.00_);_(* \(#,##0.00\);_(* "-"??_);_(@_)</c:formatCode>
                <c:ptCount val="4"/>
                <c:pt idx="0">
                  <c:v>13851.76</c:v>
                </c:pt>
                <c:pt idx="1">
                  <c:v>4896.51</c:v>
                </c:pt>
                <c:pt idx="2">
                  <c:v>16364.51</c:v>
                </c:pt>
                <c:pt idx="3">
                  <c:v>41976.02</c:v>
                </c:pt>
              </c:numCache>
            </c:numRef>
          </c:val>
          <c:extLst>
            <c:ext xmlns:c16="http://schemas.microsoft.com/office/drawing/2014/chart" uri="{C3380CC4-5D6E-409C-BE32-E72D297353CC}">
              <c16:uniqueId val="{00000000-329A-4267-A9AC-FCC2753F8374}"/>
            </c:ext>
          </c:extLst>
        </c:ser>
        <c:dLbls>
          <c:showLegendKey val="0"/>
          <c:showVal val="0"/>
          <c:showCatName val="0"/>
          <c:showSerName val="0"/>
          <c:showPercent val="0"/>
          <c:showBubbleSize val="0"/>
        </c:dLbls>
        <c:gapWidth val="42"/>
        <c:axId val="1576025104"/>
        <c:axId val="1576022192"/>
      </c:barChart>
      <c:catAx>
        <c:axId val="1576025104"/>
        <c:scaling>
          <c:orientation val="minMax"/>
        </c:scaling>
        <c:delete val="0"/>
        <c:axPos val="b"/>
        <c:numFmt formatCode="General" sourceLinked="1"/>
        <c:majorTickMark val="none"/>
        <c:minorTickMark val="none"/>
        <c:tickLblPos val="nextTo"/>
        <c:spPr>
          <a:noFill/>
          <a:ln w="19050" cap="flat" cmpd="sng" algn="ctr">
            <a:solidFill>
              <a:schemeClr val="tx1">
                <a:lumMod val="15000"/>
                <a:lumOff val="85000"/>
              </a:schemeClr>
            </a:solidFill>
            <a:round/>
            <a:headEnd type="none" w="sm" len="sm"/>
            <a:tailEnd type="none" w="sm" len="sm"/>
          </a:ln>
          <a:effectLst/>
        </c:spPr>
        <c:txPr>
          <a:bodyPr rot="-2700000" spcFirstLastPara="1" vertOverflow="ellipsis" wrap="square" anchor="ctr" anchorCtr="1"/>
          <a:lstStyle/>
          <a:p>
            <a:pPr>
              <a:defRPr sz="2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1576022192"/>
        <c:crosses val="autoZero"/>
        <c:auto val="1"/>
        <c:lblAlgn val="ctr"/>
        <c:lblOffset val="100"/>
        <c:noMultiLvlLbl val="0"/>
      </c:catAx>
      <c:valAx>
        <c:axId val="1576022192"/>
        <c:scaling>
          <c:orientation val="minMax"/>
        </c:scaling>
        <c:delete val="1"/>
        <c:axPos val="l"/>
        <c:numFmt formatCode="_(* #,##0.00_);_(* \(#,##0.00\);_(* &quot;-&quot;??_);_(@_)" sourceLinked="1"/>
        <c:majorTickMark val="none"/>
        <c:minorTickMark val="none"/>
        <c:tickLblPos val="nextTo"/>
        <c:crossAx val="1576025104"/>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20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5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3200" b="1" i="0" u="none" strike="noStrike" kern="1200" spc="0" baseline="0">
                <a:solidFill>
                  <a:sysClr val="windowText" lastClr="000000"/>
                </a:solidFill>
                <a:latin typeface="+mn-lt"/>
                <a:ea typeface="+mn-ea"/>
                <a:cs typeface="+mn-cs"/>
              </a:defRPr>
            </a:pPr>
            <a:r>
              <a:rPr lang="es-DO" sz="3200" b="1"/>
              <a:t>Cantidad de Pensiones Solidarias por Año</a:t>
            </a:r>
          </a:p>
        </c:rich>
      </c:tx>
      <c:layout>
        <c:manualLayout>
          <c:xMode val="edge"/>
          <c:yMode val="edge"/>
          <c:x val="0.31803361239765043"/>
          <c:y val="5.464905936423714E-2"/>
        </c:manualLayout>
      </c:layout>
      <c:overlay val="0"/>
      <c:spPr>
        <a:noFill/>
        <a:ln>
          <a:noFill/>
        </a:ln>
        <a:effectLst/>
      </c:spPr>
      <c:txPr>
        <a:bodyPr rot="0" spcFirstLastPara="1" vertOverflow="ellipsis" vert="horz" wrap="square" anchor="ctr" anchorCtr="1"/>
        <a:lstStyle/>
        <a:p>
          <a:pPr>
            <a:defRPr sz="3200" b="1" i="0" u="none" strike="noStrike" kern="1200" spc="0" baseline="0">
              <a:solidFill>
                <a:sysClr val="windowText" lastClr="000000"/>
              </a:solidFill>
              <a:latin typeface="+mn-lt"/>
              <a:ea typeface="+mn-ea"/>
              <a:cs typeface="+mn-cs"/>
            </a:defRPr>
          </a:pPr>
          <a:endParaRPr lang="es-DO"/>
        </a:p>
      </c:txPr>
    </c:title>
    <c:autoTitleDeleted val="0"/>
    <c:plotArea>
      <c:layout>
        <c:manualLayout>
          <c:layoutTarget val="inner"/>
          <c:xMode val="edge"/>
          <c:yMode val="edge"/>
          <c:x val="2.5391138267898728E-2"/>
          <c:y val="0.13127614203328208"/>
          <c:w val="0.94460729395843568"/>
          <c:h val="0.61290289837448453"/>
        </c:manualLayout>
      </c:layout>
      <c:barChart>
        <c:barDir val="col"/>
        <c:grouping val="clustered"/>
        <c:varyColors val="0"/>
        <c:ser>
          <c:idx val="2"/>
          <c:order val="0"/>
          <c:tx>
            <c:strRef>
              <c:f>'4. Pens. Solida'!$B$5</c:f>
              <c:strCache>
                <c:ptCount val="1"/>
                <c:pt idx="0">
                  <c:v>Cantidad Pensiones Otorgadas</c:v>
                </c:pt>
              </c:strCache>
            </c:strRef>
          </c:tx>
          <c:spPr>
            <a:solidFill>
              <a:schemeClr val="accent1">
                <a:shade val="65000"/>
              </a:schemeClr>
            </a:solidFill>
            <a:ln>
              <a:noFill/>
            </a:ln>
            <a:effectLst/>
          </c:spPr>
          <c:invertIfNegative val="0"/>
          <c:dLbls>
            <c:spPr>
              <a:noFill/>
              <a:ln>
                <a:noFill/>
              </a:ln>
              <a:effectLst/>
            </c:spPr>
            <c:txPr>
              <a:bodyPr rot="0" spcFirstLastPara="1" vertOverflow="ellipsis" vert="horz" wrap="square" anchor="ctr" anchorCtr="1"/>
              <a:lstStyle/>
              <a:p>
                <a:pPr>
                  <a:defRPr sz="2800" b="0" i="0" u="none" strike="noStrike" kern="1200" baseline="0">
                    <a:solidFill>
                      <a:sysClr val="windowText" lastClr="000000"/>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'4. Pens. Solida'!$A$6:$A$12</c:f>
              <c:numCache>
                <c:formatCode>#\ ?/?</c:formatCode>
                <c:ptCount val="7"/>
                <c:pt idx="0">
                  <c:v>2019</c:v>
                </c:pt>
                <c:pt idx="1">
                  <c:v>2020</c:v>
                </c:pt>
                <c:pt idx="2">
                  <c:v>2021</c:v>
                </c:pt>
                <c:pt idx="3">
                  <c:v>2022</c:v>
                </c:pt>
                <c:pt idx="4">
                  <c:v>2023</c:v>
                </c:pt>
                <c:pt idx="5">
                  <c:v>2024</c:v>
                </c:pt>
                <c:pt idx="6">
                  <c:v>2025</c:v>
                </c:pt>
              </c:numCache>
            </c:numRef>
          </c:cat>
          <c:val>
            <c:numRef>
              <c:f>'4. Pens. Solida'!$B$6:$B$12</c:f>
              <c:numCache>
                <c:formatCode>_(* #,##0_);_(* \(#,##0\);_(* "-"??_);_(@_)</c:formatCode>
                <c:ptCount val="7"/>
                <c:pt idx="0">
                  <c:v>1122</c:v>
                </c:pt>
                <c:pt idx="1">
                  <c:v>10086</c:v>
                </c:pt>
                <c:pt idx="2">
                  <c:v>10512</c:v>
                </c:pt>
                <c:pt idx="3">
                  <c:v>19999</c:v>
                </c:pt>
                <c:pt idx="4">
                  <c:v>20007</c:v>
                </c:pt>
                <c:pt idx="5">
                  <c:v>4648</c:v>
                </c:pt>
                <c:pt idx="6">
                  <c:v>10925</c:v>
                </c:pt>
              </c:numCache>
            </c:numRef>
          </c:val>
          <c:extLst>
            <c:ext xmlns:c16="http://schemas.microsoft.com/office/drawing/2014/chart" uri="{C3380CC4-5D6E-409C-BE32-E72D297353CC}">
              <c16:uniqueId val="{00000002-C217-41E2-BF8A-937013B5438C}"/>
            </c:ext>
          </c:extLst>
        </c:ser>
        <c:dLbls>
          <c:showLegendKey val="0"/>
          <c:showVal val="0"/>
          <c:showCatName val="0"/>
          <c:showSerName val="0"/>
          <c:showPercent val="0"/>
          <c:showBubbleSize val="0"/>
        </c:dLbls>
        <c:gapWidth val="51"/>
        <c:overlap val="-27"/>
        <c:axId val="1576025104"/>
        <c:axId val="1576022192"/>
      </c:barChart>
      <c:catAx>
        <c:axId val="1576025104"/>
        <c:scaling>
          <c:orientation val="minMax"/>
        </c:scaling>
        <c:delete val="0"/>
        <c:axPos val="b"/>
        <c:numFmt formatCode="#\ ?/?"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2400" b="0" i="0" u="none" strike="noStrike" kern="1200" baseline="0">
                <a:solidFill>
                  <a:sysClr val="windowText" lastClr="000000"/>
                </a:solidFill>
                <a:latin typeface="+mn-lt"/>
                <a:ea typeface="+mn-ea"/>
                <a:cs typeface="+mn-cs"/>
              </a:defRPr>
            </a:pPr>
            <a:endParaRPr lang="es-DO"/>
          </a:p>
        </c:txPr>
        <c:crossAx val="1576022192"/>
        <c:crosses val="autoZero"/>
        <c:auto val="1"/>
        <c:lblAlgn val="ctr"/>
        <c:lblOffset val="100"/>
        <c:noMultiLvlLbl val="0"/>
      </c:catAx>
      <c:valAx>
        <c:axId val="1576022192"/>
        <c:scaling>
          <c:orientation val="minMax"/>
        </c:scaling>
        <c:delete val="1"/>
        <c:axPos val="l"/>
        <c:numFmt formatCode="_(* #,##0_);_(* \(#,##0\);_(* &quot;-&quot;??_);_(@_)" sourceLinked="1"/>
        <c:majorTickMark val="none"/>
        <c:minorTickMark val="none"/>
        <c:tickLblPos val="nextTo"/>
        <c:crossAx val="1576025104"/>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2000">
          <a:solidFill>
            <a:sysClr val="windowText" lastClr="000000"/>
          </a:solidFill>
        </a:defRPr>
      </a:pPr>
      <a:endParaRPr lang="es-DO"/>
    </a:p>
  </c:txPr>
  <c:printSettings>
    <c:headerFooter/>
    <c:pageMargins b="0.75" l="0.7" r="0.7" t="0.75" header="0.3" footer="0.3"/>
    <c:pageSetup/>
  </c:printSettings>
  <c:userShapes r:id="rId3"/>
</c:chartSpace>
</file>

<file path=xl/charts/chart5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16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b="1"/>
              <a:t> Pensiones Solidarias por Decreto</a:t>
            </a:r>
          </a:p>
        </c:rich>
      </c:tx>
      <c:layout>
        <c:manualLayout>
          <c:xMode val="edge"/>
          <c:yMode val="edge"/>
          <c:x val="0.27496816299102644"/>
          <c:y val="0"/>
        </c:manualLayout>
      </c:layout>
      <c:overlay val="0"/>
      <c:spPr>
        <a:noFill/>
        <a:ln>
          <a:noFill/>
        </a:ln>
        <a:effectLst/>
      </c:spPr>
      <c:txPr>
        <a:bodyPr rot="0" spcFirstLastPara="1" vertOverflow="ellipsis" vert="horz" wrap="square" anchor="ctr" anchorCtr="1"/>
        <a:lstStyle/>
        <a:p>
          <a:pPr>
            <a:defRPr sz="216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14314219502563311"/>
          <c:y val="5.5686218438379669E-2"/>
          <c:w val="0.7931124132019054"/>
          <c:h val="0.88555038274119502"/>
        </c:manualLayout>
      </c:layout>
      <c:barChart>
        <c:barDir val="bar"/>
        <c:grouping val="clustered"/>
        <c:varyColors val="0"/>
        <c:ser>
          <c:idx val="0"/>
          <c:order val="0"/>
          <c:tx>
            <c:strRef>
              <c:f>'5. Pens. Solid.dec'!$C$4</c:f>
              <c:strCache>
                <c:ptCount val="1"/>
                <c:pt idx="0">
                  <c:v>Cantidad Pensión</c:v>
                </c:pt>
              </c:strCache>
            </c:strRef>
          </c:tx>
          <c:spPr>
            <a:solidFill>
              <a:schemeClr val="accent1"/>
            </a:solidFill>
            <a:ln>
              <a:noFill/>
            </a:ln>
            <a:effectLst/>
          </c:spPr>
          <c:invertIfNegative val="0"/>
          <c:dLbls>
            <c:spPr>
              <a:noFill/>
              <a:ln>
                <a:noFill/>
              </a:ln>
              <a:effectLst/>
            </c:spPr>
            <c:txPr>
              <a:bodyPr rot="0" spcFirstLastPara="1" vertOverflow="ellipsis" vert="horz" wrap="square" anchor="ctr" anchorCtr="1"/>
              <a:lstStyle/>
              <a:p>
                <a:pPr>
                  <a:defRPr sz="1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'5. Pens. Solid.dec'!$B$5:$B$38</c:f>
              <c:strCache>
                <c:ptCount val="33"/>
                <c:pt idx="0">
                  <c:v>435-19</c:v>
                </c:pt>
                <c:pt idx="1">
                  <c:v>54-20</c:v>
                </c:pt>
                <c:pt idx="2">
                  <c:v>88-20</c:v>
                </c:pt>
                <c:pt idx="3">
                  <c:v>194-20</c:v>
                </c:pt>
                <c:pt idx="4">
                  <c:v>704-20</c:v>
                </c:pt>
                <c:pt idx="5">
                  <c:v>729-20</c:v>
                </c:pt>
                <c:pt idx="6">
                  <c:v>629-21</c:v>
                </c:pt>
                <c:pt idx="7">
                  <c:v>693-21</c:v>
                </c:pt>
                <c:pt idx="8">
                  <c:v>762-21</c:v>
                </c:pt>
                <c:pt idx="9">
                  <c:v>859-21</c:v>
                </c:pt>
                <c:pt idx="10">
                  <c:v>342-22</c:v>
                </c:pt>
                <c:pt idx="11">
                  <c:v>593-22</c:v>
                </c:pt>
                <c:pt idx="12">
                  <c:v>605-22</c:v>
                </c:pt>
                <c:pt idx="13">
                  <c:v>733-22</c:v>
                </c:pt>
                <c:pt idx="14">
                  <c:v>745-22</c:v>
                </c:pt>
                <c:pt idx="15">
                  <c:v>757-22</c:v>
                </c:pt>
                <c:pt idx="16">
                  <c:v>766-22</c:v>
                </c:pt>
                <c:pt idx="17">
                  <c:v>759-22</c:v>
                </c:pt>
                <c:pt idx="18">
                  <c:v>139-23</c:v>
                </c:pt>
                <c:pt idx="19">
                  <c:v>153-23</c:v>
                </c:pt>
                <c:pt idx="20">
                  <c:v>250-23</c:v>
                </c:pt>
                <c:pt idx="21">
                  <c:v>368-23</c:v>
                </c:pt>
                <c:pt idx="22">
                  <c:v>445-23</c:v>
                </c:pt>
                <c:pt idx="23">
                  <c:v>468-23</c:v>
                </c:pt>
                <c:pt idx="24">
                  <c:v>484-23</c:v>
                </c:pt>
                <c:pt idx="25">
                  <c:v>505-23</c:v>
                </c:pt>
                <c:pt idx="26">
                  <c:v>689-23</c:v>
                </c:pt>
                <c:pt idx="27">
                  <c:v>427-24</c:v>
                </c:pt>
                <c:pt idx="28">
                  <c:v>132-25</c:v>
                </c:pt>
                <c:pt idx="29">
                  <c:v>148-25</c:v>
                </c:pt>
                <c:pt idx="30">
                  <c:v>164-25</c:v>
                </c:pt>
                <c:pt idx="31">
                  <c:v>544-25</c:v>
                </c:pt>
                <c:pt idx="32">
                  <c:v> -   </c:v>
                </c:pt>
              </c:strCache>
            </c:strRef>
          </c:cat>
          <c:val>
            <c:numRef>
              <c:f>'5. Pens. Solid.dec'!$C$5:$C$38</c:f>
              <c:numCache>
                <c:formatCode>_(* #,##0_);_(* \(#,##0\);_(* "-"??_);_(@_)</c:formatCode>
                <c:ptCount val="34"/>
                <c:pt idx="0">
                  <c:v>1122</c:v>
                </c:pt>
                <c:pt idx="1">
                  <c:v>4267</c:v>
                </c:pt>
                <c:pt idx="2">
                  <c:v>916</c:v>
                </c:pt>
                <c:pt idx="3">
                  <c:v>1951</c:v>
                </c:pt>
                <c:pt idx="4">
                  <c:v>1032</c:v>
                </c:pt>
                <c:pt idx="5">
                  <c:v>1920</c:v>
                </c:pt>
                <c:pt idx="6">
                  <c:v>2973</c:v>
                </c:pt>
                <c:pt idx="7">
                  <c:v>2939</c:v>
                </c:pt>
                <c:pt idx="8">
                  <c:v>2411</c:v>
                </c:pt>
                <c:pt idx="9">
                  <c:v>2189</c:v>
                </c:pt>
                <c:pt idx="10">
                  <c:v>4074</c:v>
                </c:pt>
                <c:pt idx="11">
                  <c:v>3000</c:v>
                </c:pt>
                <c:pt idx="12">
                  <c:v>2632</c:v>
                </c:pt>
                <c:pt idx="13">
                  <c:v>1191</c:v>
                </c:pt>
                <c:pt idx="14">
                  <c:v>2500</c:v>
                </c:pt>
                <c:pt idx="15">
                  <c:v>2500</c:v>
                </c:pt>
                <c:pt idx="16">
                  <c:v>2096</c:v>
                </c:pt>
                <c:pt idx="17">
                  <c:v>2006</c:v>
                </c:pt>
                <c:pt idx="18">
                  <c:v>2501</c:v>
                </c:pt>
                <c:pt idx="19">
                  <c:v>2481</c:v>
                </c:pt>
                <c:pt idx="20">
                  <c:v>1725</c:v>
                </c:pt>
                <c:pt idx="21">
                  <c:v>1799</c:v>
                </c:pt>
                <c:pt idx="22">
                  <c:v>2169</c:v>
                </c:pt>
                <c:pt idx="23">
                  <c:v>2500</c:v>
                </c:pt>
                <c:pt idx="24">
                  <c:v>2102</c:v>
                </c:pt>
                <c:pt idx="25">
                  <c:v>2500</c:v>
                </c:pt>
                <c:pt idx="26">
                  <c:v>2230</c:v>
                </c:pt>
                <c:pt idx="27">
                  <c:v>4648</c:v>
                </c:pt>
                <c:pt idx="28">
                  <c:v>2500</c:v>
                </c:pt>
                <c:pt idx="29">
                  <c:v>2500</c:v>
                </c:pt>
                <c:pt idx="30">
                  <c:v>2925</c:v>
                </c:pt>
                <c:pt idx="31">
                  <c:v>3000</c:v>
                </c:pt>
                <c:pt idx="32">
                  <c:v>0</c:v>
                </c:pt>
              </c:numCache>
            </c:numRef>
          </c:val>
          <c:extLst>
            <c:ext xmlns:c16="http://schemas.microsoft.com/office/drawing/2014/chart" uri="{C3380CC4-5D6E-409C-BE32-E72D297353CC}">
              <c16:uniqueId val="{00000000-7489-4CAD-B1E5-2703C26EFE2C}"/>
            </c:ext>
          </c:extLst>
        </c:ser>
        <c:dLbls>
          <c:showLegendKey val="0"/>
          <c:showVal val="0"/>
          <c:showCatName val="0"/>
          <c:showSerName val="0"/>
          <c:showPercent val="0"/>
          <c:showBubbleSize val="0"/>
        </c:dLbls>
        <c:gapWidth val="36"/>
        <c:axId val="1595243391"/>
        <c:axId val="1595244223"/>
      </c:barChart>
      <c:catAx>
        <c:axId val="1595243391"/>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1595244223"/>
        <c:crosses val="autoZero"/>
        <c:auto val="1"/>
        <c:lblAlgn val="ctr"/>
        <c:lblOffset val="100"/>
        <c:noMultiLvlLbl val="0"/>
      </c:catAx>
      <c:valAx>
        <c:axId val="1595244223"/>
        <c:scaling>
          <c:orientation val="minMax"/>
        </c:scaling>
        <c:delete val="1"/>
        <c:axPos val="b"/>
        <c:numFmt formatCode="_(* #,##0_);_(* \(#,##0\);_(* &quot;-&quot;??_);_(@_)" sourceLinked="1"/>
        <c:majorTickMark val="none"/>
        <c:minorTickMark val="none"/>
        <c:tickLblPos val="nextTo"/>
        <c:crossAx val="1595243391"/>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8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5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7"/>
    </mc:Choice>
    <mc:Fallback>
      <c:style val="7"/>
    </mc:Fallback>
  </mc:AlternateContent>
  <c:chart>
    <c:autoTitleDeleted val="1"/>
    <c:view3D>
      <c:rotX val="15"/>
      <c:rotY val="20"/>
      <c:depthPercent val="100"/>
      <c:rAngAx val="1"/>
    </c:view3D>
    <c:floor>
      <c:thickness val="0"/>
      <c:spPr>
        <a:noFill/>
        <a:ln w="9525" cap="flat" cmpd="sng" algn="ctr">
          <a:solidFill>
            <a:schemeClr val="tx1">
              <a:tint val="75000"/>
              <a:shade val="95000"/>
              <a:satMod val="105000"/>
            </a:schemeClr>
          </a:solidFill>
          <a:prstDash val="solid"/>
          <a:round/>
        </a:ln>
        <a:effectLst/>
        <a:sp3d contourW="9525">
          <a:contourClr>
            <a:schemeClr val="tx1">
              <a:tint val="75000"/>
              <a:shade val="95000"/>
              <a:satMod val="105000"/>
            </a:schemeClr>
          </a:contourClr>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3294689098340453E-4"/>
          <c:y val="0.20166317615651771"/>
          <c:w val="0.99976705310901659"/>
          <c:h val="0.66706776861592254"/>
        </c:manualLayout>
      </c:layout>
      <c:bar3DChart>
        <c:barDir val="col"/>
        <c:grouping val="clustered"/>
        <c:varyColors val="0"/>
        <c:ser>
          <c:idx val="0"/>
          <c:order val="0"/>
          <c:tx>
            <c:strRef>
              <c:f>'1. Pagos ARL '!$B$5</c:f>
              <c:strCache>
                <c:ptCount val="1"/>
                <c:pt idx="0">
                  <c:v>  Prestaciones de Beneficios
 (ARL Salud Segura) </c:v>
                </c:pt>
              </c:strCache>
            </c:strRef>
          </c:tx>
          <c:spPr>
            <a:solidFill>
              <a:srgbClr val="00539B"/>
            </a:solidFill>
            <a:ln>
              <a:noFill/>
            </a:ln>
            <a:effectLst/>
            <a:sp3d/>
          </c:spPr>
          <c:invertIfNegative val="0"/>
          <c:dLbls>
            <c:dLbl>
              <c:idx val="0"/>
              <c:layout>
                <c:manualLayout>
                  <c:x val="5.5631127253969589E-3"/>
                  <c:y val="-2.29516509917733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F36-471F-A065-FBAD2ECB66EB}"/>
                </c:ext>
              </c:extLst>
            </c:dLbl>
            <c:spPr>
              <a:noFill/>
              <a:ln>
                <a:noFill/>
              </a:ln>
              <a:effectLst/>
            </c:spPr>
            <c:txPr>
              <a:bodyPr rot="-5400000" spcFirstLastPara="1" vertOverflow="ellipsis"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'1. Pagos ARL '!$A$14:$A$25</c:f>
              <c:strCache>
                <c:ptCount val="12"/>
                <c:pt idx="0">
                  <c:v>2015</c:v>
                </c:pt>
                <c:pt idx="1">
                  <c:v>2016</c:v>
                </c:pt>
                <c:pt idx="2">
                  <c:v>2017</c:v>
                </c:pt>
                <c:pt idx="3">
                  <c:v>2018</c:v>
                </c:pt>
                <c:pt idx="4">
                  <c:v>2019</c:v>
                </c:pt>
                <c:pt idx="5">
                  <c:v>2020</c:v>
                </c:pt>
                <c:pt idx="6">
                  <c:v>2021</c:v>
                </c:pt>
                <c:pt idx="7">
                  <c:v>2022</c:v>
                </c:pt>
                <c:pt idx="8">
                  <c:v>2023</c:v>
                </c:pt>
                <c:pt idx="9">
                  <c:v>2024</c:v>
                </c:pt>
                <c:pt idx="10">
                  <c:v>2025</c:v>
                </c:pt>
                <c:pt idx="11">
                  <c:v>Ene. 2026</c:v>
                </c:pt>
              </c:strCache>
            </c:strRef>
          </c:cat>
          <c:val>
            <c:numRef>
              <c:f>'1. Pagos ARL '!$B$14:$B$25</c:f>
              <c:numCache>
                <c:formatCode>_(* #,##0.00_);_(* \(#,##0.00\);_(* "-"??_);_(@_)</c:formatCode>
                <c:ptCount val="12"/>
                <c:pt idx="0">
                  <c:v>3382710516.6399999</c:v>
                </c:pt>
                <c:pt idx="1">
                  <c:v>3862688790.9599996</c:v>
                </c:pt>
                <c:pt idx="2">
                  <c:v>4365095869.0900002</c:v>
                </c:pt>
                <c:pt idx="3">
                  <c:v>4960308050.1199999</c:v>
                </c:pt>
                <c:pt idx="4">
                  <c:v>5454398175.96</c:v>
                </c:pt>
                <c:pt idx="5">
                  <c:v>5371768693.4499998</c:v>
                </c:pt>
                <c:pt idx="6">
                  <c:v>6220465761.29</c:v>
                </c:pt>
                <c:pt idx="7">
                  <c:v>7563778550.6599998</c:v>
                </c:pt>
                <c:pt idx="8">
                  <c:v>8660987464.0699997</c:v>
                </c:pt>
                <c:pt idx="9">
                  <c:v>9740712221.9899998</c:v>
                </c:pt>
                <c:pt idx="10">
                  <c:v>10750825849.809999</c:v>
                </c:pt>
                <c:pt idx="11">
                  <c:v>930058815.75999999</c:v>
                </c:pt>
              </c:numCache>
            </c:numRef>
          </c:val>
          <c:extLst>
            <c:ext xmlns:c16="http://schemas.microsoft.com/office/drawing/2014/chart" uri="{C3380CC4-5D6E-409C-BE32-E72D297353CC}">
              <c16:uniqueId val="{0000000A-82C8-472C-986F-21D60EF40396}"/>
            </c:ext>
          </c:extLst>
        </c:ser>
        <c:ser>
          <c:idx val="1"/>
          <c:order val="1"/>
          <c:tx>
            <c:strRef>
              <c:f>'1. Pagos ARL '!$D$5</c:f>
              <c:strCache>
                <c:ptCount val="1"/>
                <c:pt idx="0">
                  <c:v> Comisión SISALRIL </c:v>
                </c:pt>
              </c:strCache>
            </c:strRef>
          </c:tx>
          <c:spPr>
            <a:solidFill>
              <a:schemeClr val="accent5"/>
            </a:solidFill>
            <a:ln>
              <a:noFill/>
            </a:ln>
            <a:effectLst/>
            <a:sp3d/>
          </c:spPr>
          <c:invertIfNegative val="0"/>
          <c:dLbls>
            <c:dLbl>
              <c:idx val="0"/>
              <c:layout>
                <c:manualLayout>
                  <c:x val="5.5631127253967958E-3"/>
                  <c:y val="-1.377099059506402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BC7D-41D2-9050-A6DB5DC570A3}"/>
                </c:ext>
              </c:extLst>
            </c:dLbl>
            <c:spPr>
              <a:noFill/>
              <a:ln>
                <a:noFill/>
              </a:ln>
              <a:effectLst/>
            </c:spPr>
            <c:txPr>
              <a:bodyPr rot="-5400000" spcFirstLastPara="1" vertOverflow="ellipsis"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'1. Pagos ARL '!$A$14:$A$25</c:f>
              <c:strCache>
                <c:ptCount val="12"/>
                <c:pt idx="0">
                  <c:v>2015</c:v>
                </c:pt>
                <c:pt idx="1">
                  <c:v>2016</c:v>
                </c:pt>
                <c:pt idx="2">
                  <c:v>2017</c:v>
                </c:pt>
                <c:pt idx="3">
                  <c:v>2018</c:v>
                </c:pt>
                <c:pt idx="4">
                  <c:v>2019</c:v>
                </c:pt>
                <c:pt idx="5">
                  <c:v>2020</c:v>
                </c:pt>
                <c:pt idx="6">
                  <c:v>2021</c:v>
                </c:pt>
                <c:pt idx="7">
                  <c:v>2022</c:v>
                </c:pt>
                <c:pt idx="8">
                  <c:v>2023</c:v>
                </c:pt>
                <c:pt idx="9">
                  <c:v>2024</c:v>
                </c:pt>
                <c:pt idx="10">
                  <c:v>2025</c:v>
                </c:pt>
                <c:pt idx="11">
                  <c:v>Ene. 2026</c:v>
                </c:pt>
              </c:strCache>
            </c:strRef>
          </c:cat>
          <c:val>
            <c:numRef>
              <c:f>'1. Pagos ARL '!$D$14:$D$25</c:f>
              <c:numCache>
                <c:formatCode>_(* #,##0.00_);_(* \(#,##0.00\);_(* "-"??_);_(@_)</c:formatCode>
                <c:ptCount val="12"/>
                <c:pt idx="0">
                  <c:v>147262666.77000001</c:v>
                </c:pt>
                <c:pt idx="1">
                  <c:v>168521814.59</c:v>
                </c:pt>
                <c:pt idx="2">
                  <c:v>189049670.72999999</c:v>
                </c:pt>
                <c:pt idx="3">
                  <c:v>216582431.09999999</c:v>
                </c:pt>
                <c:pt idx="4">
                  <c:v>236137407.19999999</c:v>
                </c:pt>
                <c:pt idx="5">
                  <c:v>233752220.31999999</c:v>
                </c:pt>
                <c:pt idx="6">
                  <c:v>270679156.31999999</c:v>
                </c:pt>
                <c:pt idx="7">
                  <c:v>329129862.10000002</c:v>
                </c:pt>
                <c:pt idx="8">
                  <c:v>376868065.86000001</c:v>
                </c:pt>
                <c:pt idx="9">
                  <c:v>423856200.49000001</c:v>
                </c:pt>
                <c:pt idx="10">
                  <c:v>467810430.22000003</c:v>
                </c:pt>
                <c:pt idx="11">
                  <c:v>40470419.110000007</c:v>
                </c:pt>
              </c:numCache>
            </c:numRef>
          </c:val>
          <c:extLst>
            <c:ext xmlns:c16="http://schemas.microsoft.com/office/drawing/2014/chart" uri="{C3380CC4-5D6E-409C-BE32-E72D297353CC}">
              <c16:uniqueId val="{0000000F-82C8-472C-986F-21D60EF40396}"/>
            </c:ext>
          </c:extLst>
        </c:ser>
        <c:ser>
          <c:idx val="2"/>
          <c:order val="2"/>
          <c:tx>
            <c:strRef>
              <c:f>'1. Pagos ARL '!$F$5</c:f>
              <c:strCache>
                <c:ptCount val="1"/>
                <c:pt idx="0">
                  <c:v> Fondos de Solidaridad FSS (SRL) </c:v>
                </c:pt>
              </c:strCache>
            </c:strRef>
          </c:tx>
          <c:spPr>
            <a:solidFill>
              <a:schemeClr val="accent5">
                <a:tint val="65000"/>
              </a:schemeClr>
            </a:solidFill>
            <a:ln>
              <a:noFill/>
            </a:ln>
            <a:effectLst/>
            <a:sp3d/>
          </c:spPr>
          <c:invertIfNegative val="0"/>
          <c:dLbls>
            <c:dLbl>
              <c:idx val="0"/>
              <c:layout>
                <c:manualLayout>
                  <c:x val="7.788357815555742E-3"/>
                  <c:y val="-6.8854952975320105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BC7D-41D2-9050-A6DB5DC570A3}"/>
                </c:ext>
              </c:extLst>
            </c:dLbl>
            <c:dLbl>
              <c:idx val="2"/>
              <c:layout>
                <c:manualLayout>
                  <c:x val="4.6713571506339802E-3"/>
                  <c:y val="-1.4069577198126789E-2"/>
                </c:manualLayout>
              </c:layout>
              <c:showLegendKey val="0"/>
              <c:showVal val="1"/>
              <c:showCatName val="0"/>
              <c:showSerName val="0"/>
              <c:showPercent val="0"/>
              <c:showBubbleSize val="0"/>
              <c:extLst>
                <c:ext xmlns:c15="http://schemas.microsoft.com/office/drawing/2012/chart" uri="{CE6537A1-D6FC-4f65-9D91-7224C49458BB}">
                  <c15:layout>
                    <c:manualLayout>
                      <c:w val="5.4271827376065583E-2"/>
                      <c:h val="5.1623531349399857E-2"/>
                    </c:manualLayout>
                  </c15:layout>
                </c:ext>
                <c:ext xmlns:c16="http://schemas.microsoft.com/office/drawing/2014/chart" uri="{C3380CC4-5D6E-409C-BE32-E72D297353CC}">
                  <c16:uniqueId val="{00000002-BC7D-41D2-9050-A6DB5DC570A3}"/>
                </c:ext>
              </c:extLst>
            </c:dLbl>
            <c:spPr>
              <a:noFill/>
              <a:ln>
                <a:noFill/>
              </a:ln>
              <a:effectLst/>
            </c:spPr>
            <c:txPr>
              <a:bodyPr rot="-5400000" spcFirstLastPara="1" vertOverflow="ellipsis"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'1. Pagos ARL '!$A$14:$A$25</c:f>
              <c:strCache>
                <c:ptCount val="12"/>
                <c:pt idx="0">
                  <c:v>2015</c:v>
                </c:pt>
                <c:pt idx="1">
                  <c:v>2016</c:v>
                </c:pt>
                <c:pt idx="2">
                  <c:v>2017</c:v>
                </c:pt>
                <c:pt idx="3">
                  <c:v>2018</c:v>
                </c:pt>
                <c:pt idx="4">
                  <c:v>2019</c:v>
                </c:pt>
                <c:pt idx="5">
                  <c:v>2020</c:v>
                </c:pt>
                <c:pt idx="6">
                  <c:v>2021</c:v>
                </c:pt>
                <c:pt idx="7">
                  <c:v>2022</c:v>
                </c:pt>
                <c:pt idx="8">
                  <c:v>2023</c:v>
                </c:pt>
                <c:pt idx="9">
                  <c:v>2024</c:v>
                </c:pt>
                <c:pt idx="10">
                  <c:v>2025</c:v>
                </c:pt>
                <c:pt idx="11">
                  <c:v>Ene. 2026</c:v>
                </c:pt>
              </c:strCache>
            </c:strRef>
          </c:cat>
          <c:val>
            <c:numRef>
              <c:f>'1. Pagos ARL '!$F$14:$F$25</c:f>
              <c:numCache>
                <c:formatCode>_(* #,##0.00_);_(* \(#,##0.00\);_(* "-"??_);_(@_)</c:formatCode>
                <c:ptCount val="12"/>
                <c:pt idx="0">
                  <c:v>18117196.77</c:v>
                </c:pt>
                <c:pt idx="1">
                  <c:v>17049514.629999999</c:v>
                </c:pt>
                <c:pt idx="2">
                  <c:v>18941966.82</c:v>
                </c:pt>
                <c:pt idx="3">
                  <c:v>20296486.460000001</c:v>
                </c:pt>
                <c:pt idx="4">
                  <c:v>20324305.609999999</c:v>
                </c:pt>
                <c:pt idx="5">
                  <c:v>5713466.4100000001</c:v>
                </c:pt>
                <c:pt idx="6">
                  <c:v>6284233.25</c:v>
                </c:pt>
                <c:pt idx="7">
                  <c:v>5879225.6900000004</c:v>
                </c:pt>
                <c:pt idx="8">
                  <c:v>6192147.6500000004</c:v>
                </c:pt>
                <c:pt idx="9">
                  <c:v>6966717.54</c:v>
                </c:pt>
                <c:pt idx="10">
                  <c:v>7415473.6900000004</c:v>
                </c:pt>
                <c:pt idx="11">
                  <c:v>537467.82000000007</c:v>
                </c:pt>
              </c:numCache>
            </c:numRef>
          </c:val>
          <c:extLst>
            <c:ext xmlns:c16="http://schemas.microsoft.com/office/drawing/2014/chart" uri="{C3380CC4-5D6E-409C-BE32-E72D297353CC}">
              <c16:uniqueId val="{00000014-82C8-472C-986F-21D60EF40396}"/>
            </c:ext>
          </c:extLst>
        </c:ser>
        <c:dLbls>
          <c:showLegendKey val="0"/>
          <c:showVal val="0"/>
          <c:showCatName val="0"/>
          <c:showSerName val="0"/>
          <c:showPercent val="0"/>
          <c:showBubbleSize val="0"/>
        </c:dLbls>
        <c:gapWidth val="75"/>
        <c:shape val="cylinder"/>
        <c:axId val="433153680"/>
        <c:axId val="433154072"/>
        <c:axId val="0"/>
      </c:bar3DChart>
      <c:catAx>
        <c:axId val="433153680"/>
        <c:scaling>
          <c:orientation val="minMax"/>
        </c:scaling>
        <c:delete val="0"/>
        <c:axPos val="b"/>
        <c:numFmt formatCode="General"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33154072"/>
        <c:crosses val="autoZero"/>
        <c:auto val="1"/>
        <c:lblAlgn val="ctr"/>
        <c:lblOffset val="100"/>
        <c:noMultiLvlLbl val="0"/>
      </c:catAx>
      <c:valAx>
        <c:axId val="433154072"/>
        <c:scaling>
          <c:orientation val="minMax"/>
        </c:scaling>
        <c:delete val="1"/>
        <c:axPos val="l"/>
        <c:numFmt formatCode="_(* #,##0.00_);_(* \(#,##0.00\);_(* &quot;-&quot;??_);_(@_)" sourceLinked="1"/>
        <c:majorTickMark val="none"/>
        <c:minorTickMark val="none"/>
        <c:tickLblPos val="nextTo"/>
        <c:crossAx val="433153680"/>
        <c:crosses val="autoZero"/>
        <c:crossBetween val="between"/>
        <c:dispUnits>
          <c:builtInUnit val="millions"/>
          <c:dispUnitsLbl>
            <c:layout>
              <c:manualLayout>
                <c:xMode val="edge"/>
                <c:yMode val="edge"/>
                <c:x val="8.1102250376415327E-3"/>
                <c:y val="0.50010753194331259"/>
              </c:manualLayout>
            </c:layout>
            <c:spPr>
              <a:noFill/>
              <a:ln>
                <a:noFill/>
              </a:ln>
              <a:effectLst/>
            </c:spPr>
            <c:txPr>
              <a:bodyPr rot="-5400000" spcFirstLastPara="1" vertOverflow="ellipsis" vert="horz" wrap="square" anchor="ctr" anchorCtr="1"/>
              <a:lstStyle/>
              <a:p>
                <a:pPr>
                  <a:defRPr sz="20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ispUnitsLbl>
        </c:dispUnits>
      </c:valAx>
      <c:spPr>
        <a:noFill/>
        <a:ln w="25400">
          <a:noFill/>
        </a:ln>
        <a:effectLst/>
      </c:spPr>
    </c:plotArea>
    <c:legend>
      <c:legendPos val="b"/>
      <c:layout>
        <c:manualLayout>
          <c:xMode val="edge"/>
          <c:yMode val="edge"/>
          <c:x val="0.13414154404375636"/>
          <c:y val="3.8929249405947997E-2"/>
          <c:w val="0.69274592024341175"/>
          <c:h val="5.9730200579794224E-2"/>
        </c:manualLayout>
      </c:layout>
      <c:overlay val="0"/>
      <c:spPr>
        <a:noFill/>
        <a:ln>
          <a:noFill/>
        </a:ln>
        <a:effectLst/>
      </c:spPr>
      <c:txPr>
        <a:bodyPr rot="0" spcFirstLastPara="1" vertOverflow="ellipsis" vert="horz" wrap="square" anchor="ctr" anchorCtr="1"/>
        <a:lstStyle/>
        <a:p>
          <a:pPr>
            <a:defRPr sz="16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2000">
          <a:latin typeface="Arial" panose="020B0604020202020204" pitchFamily="34" charset="0"/>
          <a:cs typeface="Arial" panose="020B0604020202020204" pitchFamily="34" charset="0"/>
        </a:defRPr>
      </a:pPr>
      <a:endParaRPr lang="es-DO"/>
    </a:p>
  </c:txPr>
  <c:printSettings>
    <c:headerFooter/>
    <c:pageMargins b="0.74803149606303365" l="0.70866141732286425" r="0.70866141732286425" t="0.74803149606303365" header="0.31496062992128193" footer="0.31496062992128193"/>
    <c:pageSetup orientation="landscape"/>
  </c:printSettings>
  <c:userShapes r:id="rId3"/>
</c:chartSpace>
</file>

<file path=xl/charts/chart5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1" i="0" u="none" strike="noStrike" kern="1200" baseline="0">
                <a:solidFill>
                  <a:schemeClr val="tx1"/>
                </a:solidFill>
                <a:latin typeface="Arial" panose="020B0604020202020204" pitchFamily="34" charset="0"/>
                <a:ea typeface="+mn-ea"/>
                <a:cs typeface="Arial" panose="020B0604020202020204" pitchFamily="34" charset="0"/>
              </a:defRPr>
            </a:pPr>
            <a:r>
              <a:rPr lang="es-DO" sz="2000"/>
              <a:t>Reporte de Accidentes Laborales y Enfermedades Profesionales</a:t>
            </a:r>
          </a:p>
        </c:rich>
      </c:tx>
      <c:overlay val="0"/>
      <c:spPr>
        <a:noFill/>
        <a:ln>
          <a:noFill/>
        </a:ln>
        <a:effectLst/>
      </c:spPr>
      <c:txPr>
        <a:bodyPr rot="0" spcFirstLastPara="1" vertOverflow="ellipsis" vert="horz" wrap="square" anchor="ctr" anchorCtr="1"/>
        <a:lstStyle/>
        <a:p>
          <a:pPr>
            <a:defRPr sz="20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2.5454549098718554E-2"/>
          <c:y val="0.17217714541276707"/>
          <c:w val="0.94995278346241396"/>
          <c:h val="0.65134370278465603"/>
        </c:manualLayout>
      </c:layout>
      <c:lineChart>
        <c:grouping val="standard"/>
        <c:varyColors val="0"/>
        <c:ser>
          <c:idx val="0"/>
          <c:order val="0"/>
          <c:tx>
            <c:strRef>
              <c:f>'2.Reportes ARL'!$B$6</c:f>
              <c:strCache>
                <c:ptCount val="1"/>
                <c:pt idx="0">
                  <c:v>Accidentes de Trabajo</c:v>
                </c:pt>
              </c:strCache>
            </c:strRef>
          </c:tx>
          <c:spPr>
            <a:ln w="28575" cap="rnd" cmpd="sng" algn="ctr">
              <a:solidFill>
                <a:schemeClr val="accent1">
                  <a:shade val="95000"/>
                  <a:satMod val="105000"/>
                </a:schemeClr>
              </a:solidFill>
              <a:prstDash val="solid"/>
              <a:round/>
            </a:ln>
            <a:effectLst/>
          </c:spPr>
          <c:marker>
            <c:symbol val="circle"/>
            <c:size val="17"/>
            <c:spPr>
              <a:solidFill>
                <a:schemeClr val="bg1"/>
              </a:solidFill>
              <a:ln w="38100" cap="flat" cmpd="sng" algn="ctr">
                <a:solidFill>
                  <a:schemeClr val="accent1">
                    <a:shade val="95000"/>
                    <a:satMod val="105000"/>
                  </a:schemeClr>
                </a:solidFill>
                <a:prstDash val="solid"/>
                <a:round/>
              </a:ln>
              <a:effectLst/>
            </c:spPr>
          </c:marker>
          <c:dLbls>
            <c:dLbl>
              <c:idx val="13"/>
              <c:layout>
                <c:manualLayout>
                  <c:x val="-3.7152868533934388E-2"/>
                  <c:y val="3.382263159828705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FAF8-459B-81CD-6AD6BF58A7D2}"/>
                </c:ext>
              </c:extLst>
            </c:dLbl>
            <c:dLbl>
              <c:idx val="19"/>
              <c:layout>
                <c:manualLayout>
                  <c:x val="-1.4744061283024938E-2"/>
                  <c:y val="-4.110091941057683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0285-4305-BC27-E370CE79EAA0}"/>
                </c:ext>
              </c:extLst>
            </c:dLbl>
            <c:spPr>
              <a:noFill/>
              <a:ln>
                <a:noFill/>
              </a:ln>
              <a:effectLst/>
            </c:spPr>
            <c:txPr>
              <a:bodyPr rot="0" spcFirstLastPara="1" vertOverflow="ellipsis" vert="horz" wrap="square" lIns="38100" tIns="19050" rIns="38100" bIns="19050" anchor="ctr" anchorCtr="1">
                <a:spAutoFit/>
              </a:bodyPr>
              <a:lstStyle/>
              <a:p>
                <a:pPr>
                  <a:defRPr sz="16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'2.Reportes ARL'!$A$7:$A$26</c:f>
              <c:strCache>
                <c:ptCount val="20"/>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2025</c:v>
                </c:pt>
                <c:pt idx="19">
                  <c:v>Ene. 2026</c:v>
                </c:pt>
              </c:strCache>
            </c:strRef>
          </c:cat>
          <c:val>
            <c:numRef>
              <c:f>'2.Reportes ARL'!$B$7:$B$26</c:f>
              <c:numCache>
                <c:formatCode>_(* #,##0_);_(* \(#,##0\);_(* "-"??_);_(@_)</c:formatCode>
                <c:ptCount val="20"/>
                <c:pt idx="0">
                  <c:v>8459</c:v>
                </c:pt>
                <c:pt idx="1">
                  <c:v>10873</c:v>
                </c:pt>
                <c:pt idx="2">
                  <c:v>14386</c:v>
                </c:pt>
                <c:pt idx="3">
                  <c:v>17051</c:v>
                </c:pt>
                <c:pt idx="4">
                  <c:v>22120</c:v>
                </c:pt>
                <c:pt idx="5">
                  <c:v>26233</c:v>
                </c:pt>
                <c:pt idx="6">
                  <c:v>28246</c:v>
                </c:pt>
                <c:pt idx="7">
                  <c:v>30630</c:v>
                </c:pt>
                <c:pt idx="8">
                  <c:v>34087</c:v>
                </c:pt>
                <c:pt idx="9">
                  <c:v>38382</c:v>
                </c:pt>
                <c:pt idx="10">
                  <c:v>41026</c:v>
                </c:pt>
                <c:pt idx="11">
                  <c:v>44827</c:v>
                </c:pt>
                <c:pt idx="12">
                  <c:v>48395</c:v>
                </c:pt>
                <c:pt idx="13">
                  <c:v>31890</c:v>
                </c:pt>
                <c:pt idx="14">
                  <c:v>38603</c:v>
                </c:pt>
                <c:pt idx="15">
                  <c:v>44773</c:v>
                </c:pt>
                <c:pt idx="16">
                  <c:v>46191</c:v>
                </c:pt>
                <c:pt idx="17">
                  <c:v>49692</c:v>
                </c:pt>
                <c:pt idx="18">
                  <c:v>51599</c:v>
                </c:pt>
                <c:pt idx="19">
                  <c:v>3917</c:v>
                </c:pt>
              </c:numCache>
            </c:numRef>
          </c:val>
          <c:smooth val="0"/>
          <c:extLst>
            <c:ext xmlns:c16="http://schemas.microsoft.com/office/drawing/2014/chart" uri="{C3380CC4-5D6E-409C-BE32-E72D297353CC}">
              <c16:uniqueId val="{0000000D-2A01-4EF4-925D-734CD074FE33}"/>
            </c:ext>
          </c:extLst>
        </c:ser>
        <c:ser>
          <c:idx val="1"/>
          <c:order val="1"/>
          <c:tx>
            <c:strRef>
              <c:f>'2.Reportes ARL'!$C$6</c:f>
              <c:strCache>
                <c:ptCount val="1"/>
                <c:pt idx="0">
                  <c:v>Enfermedades Profesionales</c:v>
                </c:pt>
              </c:strCache>
            </c:strRef>
          </c:tx>
          <c:spPr>
            <a:ln w="28575" cap="rnd" cmpd="sng" algn="ctr">
              <a:solidFill>
                <a:schemeClr val="accent3">
                  <a:shade val="95000"/>
                  <a:satMod val="105000"/>
                </a:schemeClr>
              </a:solidFill>
              <a:prstDash val="solid"/>
              <a:round/>
            </a:ln>
            <a:effectLst/>
          </c:spPr>
          <c:marker>
            <c:symbol val="circle"/>
            <c:size val="17"/>
            <c:spPr>
              <a:solidFill>
                <a:schemeClr val="bg1"/>
              </a:solidFill>
              <a:ln w="38100" cap="flat" cmpd="sng" algn="ctr">
                <a:solidFill>
                  <a:srgbClr val="00A94F"/>
                </a:solidFill>
                <a:prstDash val="solid"/>
                <a:round/>
              </a:ln>
              <a:effectLst/>
            </c:spPr>
          </c:marker>
          <c:dLbls>
            <c:dLbl>
              <c:idx val="19"/>
              <c:layout>
                <c:manualLayout>
                  <c:x val="-2.6503147279071685E-3"/>
                  <c:y val="-3.28593287996016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0285-4305-BC27-E370CE79EAA0}"/>
                </c:ext>
              </c:extLst>
            </c:dLbl>
            <c:spPr>
              <a:noFill/>
              <a:ln>
                <a:noFill/>
              </a:ln>
              <a:effectLst/>
            </c:spPr>
            <c:txPr>
              <a:bodyPr rot="0" spcFirstLastPara="1" vertOverflow="ellipsis" vert="horz" wrap="square" lIns="38100" tIns="19050" rIns="38100" bIns="19050" anchor="ctr" anchorCtr="1">
                <a:spAutoFit/>
              </a:bodyPr>
              <a:lstStyle/>
              <a:p>
                <a:pPr>
                  <a:defRPr sz="18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'2.Reportes ARL'!$A$7:$A$26</c:f>
              <c:strCache>
                <c:ptCount val="20"/>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2025</c:v>
                </c:pt>
                <c:pt idx="19">
                  <c:v>Ene. 2026</c:v>
                </c:pt>
              </c:strCache>
            </c:strRef>
          </c:cat>
          <c:val>
            <c:numRef>
              <c:f>'2.Reportes ARL'!$C$7:$C$26</c:f>
              <c:numCache>
                <c:formatCode>_(* #,##0_);_(* \(#,##0\);_(* "-"??_);_(@_)</c:formatCode>
                <c:ptCount val="20"/>
                <c:pt idx="0">
                  <c:v>85</c:v>
                </c:pt>
                <c:pt idx="1">
                  <c:v>104</c:v>
                </c:pt>
                <c:pt idx="2">
                  <c:v>297</c:v>
                </c:pt>
                <c:pt idx="3">
                  <c:v>405</c:v>
                </c:pt>
                <c:pt idx="4">
                  <c:v>477</c:v>
                </c:pt>
                <c:pt idx="5">
                  <c:v>455</c:v>
                </c:pt>
                <c:pt idx="6">
                  <c:v>389</c:v>
                </c:pt>
                <c:pt idx="7">
                  <c:v>402</c:v>
                </c:pt>
                <c:pt idx="8">
                  <c:v>462</c:v>
                </c:pt>
                <c:pt idx="9">
                  <c:v>474</c:v>
                </c:pt>
                <c:pt idx="10">
                  <c:v>463</c:v>
                </c:pt>
                <c:pt idx="11">
                  <c:v>643</c:v>
                </c:pt>
                <c:pt idx="12">
                  <c:v>753</c:v>
                </c:pt>
                <c:pt idx="13">
                  <c:v>8255</c:v>
                </c:pt>
                <c:pt idx="14">
                  <c:v>8847</c:v>
                </c:pt>
                <c:pt idx="15">
                  <c:v>4822</c:v>
                </c:pt>
                <c:pt idx="16">
                  <c:v>606</c:v>
                </c:pt>
                <c:pt idx="17">
                  <c:v>540</c:v>
                </c:pt>
                <c:pt idx="18">
                  <c:v>413</c:v>
                </c:pt>
                <c:pt idx="19">
                  <c:v>34</c:v>
                </c:pt>
              </c:numCache>
            </c:numRef>
          </c:val>
          <c:smooth val="0"/>
          <c:extLst>
            <c:ext xmlns:c16="http://schemas.microsoft.com/office/drawing/2014/chart" uri="{C3380CC4-5D6E-409C-BE32-E72D297353CC}">
              <c16:uniqueId val="{0000001B-2A01-4EF4-925D-734CD074FE33}"/>
            </c:ext>
          </c:extLst>
        </c:ser>
        <c:dLbls>
          <c:showLegendKey val="0"/>
          <c:showVal val="0"/>
          <c:showCatName val="0"/>
          <c:showSerName val="0"/>
          <c:showPercent val="0"/>
          <c:showBubbleSize val="0"/>
        </c:dLbls>
        <c:marker val="1"/>
        <c:smooth val="0"/>
        <c:axId val="433165440"/>
        <c:axId val="433165832"/>
      </c:lineChart>
      <c:catAx>
        <c:axId val="433165440"/>
        <c:scaling>
          <c:orientation val="minMax"/>
        </c:scaling>
        <c:delete val="0"/>
        <c:axPos val="b"/>
        <c:numFmt formatCode="General"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18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33165832"/>
        <c:crosses val="autoZero"/>
        <c:auto val="1"/>
        <c:lblAlgn val="ctr"/>
        <c:lblOffset val="100"/>
        <c:noMultiLvlLbl val="0"/>
      </c:catAx>
      <c:valAx>
        <c:axId val="433165832"/>
        <c:scaling>
          <c:orientation val="minMax"/>
        </c:scaling>
        <c:delete val="1"/>
        <c:axPos val="l"/>
        <c:numFmt formatCode="_(* #,##0_);_(* \(#,##0\);_(* &quot;-&quot;??_);_(@_)" sourceLinked="1"/>
        <c:majorTickMark val="out"/>
        <c:minorTickMark val="none"/>
        <c:tickLblPos val="nextTo"/>
        <c:crossAx val="433165440"/>
        <c:crosses val="autoZero"/>
        <c:crossBetween val="between"/>
      </c:valAx>
      <c:spPr>
        <a:solidFill>
          <a:schemeClr val="bg1"/>
        </a:solidFill>
        <a:ln>
          <a:noFill/>
        </a:ln>
        <a:effectLst/>
      </c:spPr>
    </c:plotArea>
    <c:legend>
      <c:legendPos val="t"/>
      <c:layout>
        <c:manualLayout>
          <c:xMode val="edge"/>
          <c:yMode val="edge"/>
          <c:x val="0.1855112300893447"/>
          <c:y val="0.11551266926574454"/>
          <c:w val="0.58991040359633573"/>
          <c:h val="4.0434951019044575E-2"/>
        </c:manualLayout>
      </c:layout>
      <c:overlay val="0"/>
      <c:spPr>
        <a:noFill/>
        <a:ln>
          <a:noFill/>
        </a:ln>
        <a:effectLst/>
      </c:spPr>
      <c:txPr>
        <a:bodyPr rot="0" spcFirstLastPara="1" vertOverflow="ellipsis" vert="horz" wrap="square" anchor="ctr" anchorCtr="1"/>
        <a:lstStyle/>
        <a:p>
          <a:pPr>
            <a:defRPr sz="16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20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chartSpace>
</file>

<file path=xl/charts/chart5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1"/>
    <c:view3D>
      <c:rotX val="10"/>
      <c:rotY val="0"/>
      <c:depthPercent val="100"/>
      <c:rAngAx val="1"/>
    </c:view3D>
    <c:floor>
      <c:thickness val="0"/>
    </c:floor>
    <c:sideWall>
      <c:thickness val="0"/>
    </c:sideWall>
    <c:backWall>
      <c:thickness val="0"/>
    </c:backWall>
    <c:plotArea>
      <c:layout>
        <c:manualLayout>
          <c:layoutTarget val="inner"/>
          <c:xMode val="edge"/>
          <c:yMode val="edge"/>
          <c:x val="7.08101648552803E-2"/>
          <c:y val="0.1204779311967826"/>
          <c:w val="0.78388270298171858"/>
          <c:h val="0.80742129663698581"/>
        </c:manualLayout>
      </c:layout>
      <c:bar3DChart>
        <c:barDir val="bar"/>
        <c:grouping val="stacked"/>
        <c:varyColors val="0"/>
        <c:ser>
          <c:idx val="0"/>
          <c:order val="0"/>
          <c:tx>
            <c:strRef>
              <c:f>'3. Reporte región'!$B$6</c:f>
              <c:strCache>
                <c:ptCount val="1"/>
                <c:pt idx="0">
                  <c:v>Región 0</c:v>
                </c:pt>
              </c:strCache>
            </c:strRef>
          </c:tx>
          <c:spPr>
            <a:solidFill>
              <a:srgbClr val="00539B"/>
            </a:solidFill>
          </c:spPr>
          <c:invertIfNegative val="0"/>
          <c:dLbls>
            <c:spPr>
              <a:noFill/>
              <a:ln>
                <a:noFill/>
              </a:ln>
              <a:effectLst/>
            </c:spPr>
            <c:txPr>
              <a:bodyPr wrap="square" lIns="38100" tIns="19050" rIns="38100" bIns="19050" anchor="ctr">
                <a:spAutoFit/>
              </a:bodyPr>
              <a:lstStyle/>
              <a:p>
                <a:pPr>
                  <a:defRPr>
                    <a:solidFill>
                      <a:schemeClr val="bg1"/>
                    </a:solidFill>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'3. Reporte región'!$A$7:$A$25</c:f>
              <c:strCache>
                <c:ptCount val="19"/>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2025</c:v>
                </c:pt>
              </c:strCache>
            </c:strRef>
          </c:cat>
          <c:val>
            <c:numRef>
              <c:f>'3. Reporte región'!$B$7:$B$25</c:f>
              <c:numCache>
                <c:formatCode>_(* #,##0_);_(* \(#,##0\);_(* "-"??_);_(@_)</c:formatCode>
                <c:ptCount val="19"/>
                <c:pt idx="0">
                  <c:v>5248</c:v>
                </c:pt>
                <c:pt idx="1">
                  <c:v>5249</c:v>
                </c:pt>
                <c:pt idx="2">
                  <c:v>5951</c:v>
                </c:pt>
                <c:pt idx="3">
                  <c:v>6247</c:v>
                </c:pt>
                <c:pt idx="4">
                  <c:v>7512</c:v>
                </c:pt>
                <c:pt idx="5">
                  <c:v>8554</c:v>
                </c:pt>
                <c:pt idx="6">
                  <c:v>9093</c:v>
                </c:pt>
                <c:pt idx="7">
                  <c:v>10098</c:v>
                </c:pt>
                <c:pt idx="8">
                  <c:v>11104</c:v>
                </c:pt>
                <c:pt idx="9">
                  <c:v>13004</c:v>
                </c:pt>
                <c:pt idx="10">
                  <c:v>14295</c:v>
                </c:pt>
                <c:pt idx="11">
                  <c:v>16903</c:v>
                </c:pt>
                <c:pt idx="12">
                  <c:v>18434</c:v>
                </c:pt>
                <c:pt idx="13">
                  <c:v>16908</c:v>
                </c:pt>
                <c:pt idx="14">
                  <c:v>21434</c:v>
                </c:pt>
                <c:pt idx="15">
                  <c:v>22115</c:v>
                </c:pt>
                <c:pt idx="16">
                  <c:v>21670</c:v>
                </c:pt>
                <c:pt idx="17">
                  <c:v>23091</c:v>
                </c:pt>
                <c:pt idx="18">
                  <c:v>24389</c:v>
                </c:pt>
              </c:numCache>
            </c:numRef>
          </c:val>
          <c:extLst>
            <c:ext xmlns:c16="http://schemas.microsoft.com/office/drawing/2014/chart" uri="{C3380CC4-5D6E-409C-BE32-E72D297353CC}">
              <c16:uniqueId val="{00000000-61BE-4658-B961-B7B9DDC2C457}"/>
            </c:ext>
          </c:extLst>
        </c:ser>
        <c:ser>
          <c:idx val="1"/>
          <c:order val="1"/>
          <c:tx>
            <c:strRef>
              <c:f>'3. Reporte región'!$C$6</c:f>
              <c:strCache>
                <c:ptCount val="1"/>
                <c:pt idx="0">
                  <c:v>Región I</c:v>
                </c:pt>
              </c:strCache>
            </c:strRef>
          </c:tx>
          <c:spPr>
            <a:solidFill>
              <a:schemeClr val="accent5">
                <a:lumMod val="75000"/>
              </a:schemeClr>
            </a:solidFill>
          </c:spPr>
          <c:invertIfNegative val="0"/>
          <c:cat>
            <c:strRef>
              <c:f>'3. Reporte región'!$A$7:$A$25</c:f>
              <c:strCache>
                <c:ptCount val="19"/>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2025</c:v>
                </c:pt>
              </c:strCache>
            </c:strRef>
          </c:cat>
          <c:val>
            <c:numRef>
              <c:f>'3. Reporte región'!$C$7:$C$25</c:f>
              <c:numCache>
                <c:formatCode>_(* #,##0_);_(* \(#,##0\);_(* "-"??_);_(@_)</c:formatCode>
                <c:ptCount val="19"/>
                <c:pt idx="0">
                  <c:v>259</c:v>
                </c:pt>
                <c:pt idx="1">
                  <c:v>457</c:v>
                </c:pt>
                <c:pt idx="2">
                  <c:v>466</c:v>
                </c:pt>
                <c:pt idx="3">
                  <c:v>524</c:v>
                </c:pt>
                <c:pt idx="4">
                  <c:v>818</c:v>
                </c:pt>
                <c:pt idx="5">
                  <c:v>1073</c:v>
                </c:pt>
                <c:pt idx="6">
                  <c:v>1147</c:v>
                </c:pt>
                <c:pt idx="7">
                  <c:v>1346</c:v>
                </c:pt>
                <c:pt idx="8">
                  <c:v>1417</c:v>
                </c:pt>
                <c:pt idx="9">
                  <c:v>1848</c:v>
                </c:pt>
                <c:pt idx="10">
                  <c:v>2006</c:v>
                </c:pt>
                <c:pt idx="11">
                  <c:v>2403</c:v>
                </c:pt>
                <c:pt idx="12">
                  <c:v>1949</c:v>
                </c:pt>
                <c:pt idx="13">
                  <c:v>1624</c:v>
                </c:pt>
                <c:pt idx="14">
                  <c:v>1874</c:v>
                </c:pt>
                <c:pt idx="15">
                  <c:v>1642</c:v>
                </c:pt>
                <c:pt idx="16">
                  <c:v>1339</c:v>
                </c:pt>
                <c:pt idx="17">
                  <c:v>1821</c:v>
                </c:pt>
                <c:pt idx="18">
                  <c:v>2063</c:v>
                </c:pt>
              </c:numCache>
            </c:numRef>
          </c:val>
          <c:extLst>
            <c:ext xmlns:c16="http://schemas.microsoft.com/office/drawing/2014/chart" uri="{C3380CC4-5D6E-409C-BE32-E72D297353CC}">
              <c16:uniqueId val="{00000001-61BE-4658-B961-B7B9DDC2C457}"/>
            </c:ext>
          </c:extLst>
        </c:ser>
        <c:ser>
          <c:idx val="2"/>
          <c:order val="2"/>
          <c:tx>
            <c:strRef>
              <c:f>'3. Reporte región'!$D$6</c:f>
              <c:strCache>
                <c:ptCount val="1"/>
                <c:pt idx="0">
                  <c:v>Región II</c:v>
                </c:pt>
              </c:strCache>
            </c:strRef>
          </c:tx>
          <c:spPr>
            <a:solidFill>
              <a:schemeClr val="accent1">
                <a:lumMod val="40000"/>
                <a:lumOff val="60000"/>
              </a:schemeClr>
            </a:solidFill>
            <a:ln>
              <a:solidFill>
                <a:schemeClr val="accent3">
                  <a:lumMod val="75000"/>
                </a:schemeClr>
              </a:solidFill>
            </a:ln>
          </c:spPr>
          <c:invertIfNegative val="0"/>
          <c:dLbls>
            <c:dLbl>
              <c:idx val="18"/>
              <c:layout>
                <c:manualLayout>
                  <c:x val="5.2914381849201017E-3"/>
                  <c:y val="-1.165949796675262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0F4-499F-9B46-E7476A8F80D8}"/>
                </c:ext>
              </c:extLst>
            </c:dLbl>
            <c:spPr>
              <a:noFill/>
              <a:ln>
                <a:noFill/>
              </a:ln>
              <a:effectLst/>
            </c:sp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'3. Reporte región'!$A$7:$A$25</c:f>
              <c:strCache>
                <c:ptCount val="19"/>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2025</c:v>
                </c:pt>
              </c:strCache>
            </c:strRef>
          </c:cat>
          <c:val>
            <c:numRef>
              <c:f>'3. Reporte región'!$D$7:$D$25</c:f>
              <c:numCache>
                <c:formatCode>_(* #,##0_);_(* \(#,##0\);_(* "-"??_);_(@_)</c:formatCode>
                <c:ptCount val="19"/>
                <c:pt idx="0">
                  <c:v>1131</c:v>
                </c:pt>
                <c:pt idx="1">
                  <c:v>2480</c:v>
                </c:pt>
                <c:pt idx="2">
                  <c:v>3922</c:v>
                </c:pt>
                <c:pt idx="3">
                  <c:v>4790</c:v>
                </c:pt>
                <c:pt idx="4">
                  <c:v>6018</c:v>
                </c:pt>
                <c:pt idx="5">
                  <c:v>7266</c:v>
                </c:pt>
                <c:pt idx="6">
                  <c:v>8256</c:v>
                </c:pt>
                <c:pt idx="7">
                  <c:v>8494</c:v>
                </c:pt>
                <c:pt idx="8">
                  <c:v>9714</c:v>
                </c:pt>
                <c:pt idx="9">
                  <c:v>10279</c:v>
                </c:pt>
                <c:pt idx="10">
                  <c:v>10762</c:v>
                </c:pt>
                <c:pt idx="11">
                  <c:v>10960</c:v>
                </c:pt>
                <c:pt idx="12">
                  <c:v>11829</c:v>
                </c:pt>
                <c:pt idx="13">
                  <c:v>9095</c:v>
                </c:pt>
                <c:pt idx="14">
                  <c:v>10126</c:v>
                </c:pt>
                <c:pt idx="15">
                  <c:v>10022</c:v>
                </c:pt>
                <c:pt idx="16">
                  <c:v>9826</c:v>
                </c:pt>
                <c:pt idx="17">
                  <c:v>10158</c:v>
                </c:pt>
                <c:pt idx="18">
                  <c:v>10442</c:v>
                </c:pt>
              </c:numCache>
            </c:numRef>
          </c:val>
          <c:extLst>
            <c:ext xmlns:c16="http://schemas.microsoft.com/office/drawing/2014/chart" uri="{C3380CC4-5D6E-409C-BE32-E72D297353CC}">
              <c16:uniqueId val="{00000002-61BE-4658-B961-B7B9DDC2C457}"/>
            </c:ext>
          </c:extLst>
        </c:ser>
        <c:ser>
          <c:idx val="3"/>
          <c:order val="3"/>
          <c:tx>
            <c:strRef>
              <c:f>'3. Reporte región'!$E$6</c:f>
              <c:strCache>
                <c:ptCount val="1"/>
                <c:pt idx="0">
                  <c:v>Región III</c:v>
                </c:pt>
              </c:strCache>
            </c:strRef>
          </c:tx>
          <c:spPr>
            <a:solidFill>
              <a:schemeClr val="bg1">
                <a:lumMod val="65000"/>
              </a:schemeClr>
            </a:solidFill>
          </c:spPr>
          <c:invertIfNegative val="0"/>
          <c:cat>
            <c:strRef>
              <c:f>'3. Reporte región'!$A$7:$A$25</c:f>
              <c:strCache>
                <c:ptCount val="19"/>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2025</c:v>
                </c:pt>
              </c:strCache>
            </c:strRef>
          </c:cat>
          <c:val>
            <c:numRef>
              <c:f>'3. Reporte región'!$E$7:$E$25</c:f>
              <c:numCache>
                <c:formatCode>_(* #,##0_);_(* \(#,##0\);_(* "-"??_);_(@_)</c:formatCode>
                <c:ptCount val="19"/>
                <c:pt idx="0">
                  <c:v>112</c:v>
                </c:pt>
                <c:pt idx="1">
                  <c:v>167</c:v>
                </c:pt>
                <c:pt idx="2">
                  <c:v>308</c:v>
                </c:pt>
                <c:pt idx="3">
                  <c:v>428</c:v>
                </c:pt>
                <c:pt idx="4">
                  <c:v>681</c:v>
                </c:pt>
                <c:pt idx="5">
                  <c:v>925</c:v>
                </c:pt>
                <c:pt idx="6">
                  <c:v>933</c:v>
                </c:pt>
                <c:pt idx="7">
                  <c:v>1003</c:v>
                </c:pt>
                <c:pt idx="8">
                  <c:v>1229</c:v>
                </c:pt>
                <c:pt idx="9">
                  <c:v>1386</c:v>
                </c:pt>
                <c:pt idx="10">
                  <c:v>1529</c:v>
                </c:pt>
                <c:pt idx="11">
                  <c:v>1808</c:v>
                </c:pt>
                <c:pt idx="12">
                  <c:v>2244</c:v>
                </c:pt>
                <c:pt idx="13">
                  <c:v>1711</c:v>
                </c:pt>
                <c:pt idx="14">
                  <c:v>1855</c:v>
                </c:pt>
                <c:pt idx="15">
                  <c:v>1884</c:v>
                </c:pt>
                <c:pt idx="16">
                  <c:v>1739</c:v>
                </c:pt>
                <c:pt idx="17">
                  <c:v>1821</c:v>
                </c:pt>
                <c:pt idx="18">
                  <c:v>1757</c:v>
                </c:pt>
              </c:numCache>
            </c:numRef>
          </c:val>
          <c:extLst>
            <c:ext xmlns:c16="http://schemas.microsoft.com/office/drawing/2014/chart" uri="{C3380CC4-5D6E-409C-BE32-E72D297353CC}">
              <c16:uniqueId val="{00000003-61BE-4658-B961-B7B9DDC2C457}"/>
            </c:ext>
          </c:extLst>
        </c:ser>
        <c:ser>
          <c:idx val="4"/>
          <c:order val="4"/>
          <c:tx>
            <c:strRef>
              <c:f>'3. Reporte región'!$F$6</c:f>
              <c:strCache>
                <c:ptCount val="1"/>
                <c:pt idx="0">
                  <c:v>Región IV</c:v>
                </c:pt>
              </c:strCache>
            </c:strRef>
          </c:tx>
          <c:spPr>
            <a:solidFill>
              <a:schemeClr val="tx2">
                <a:lumMod val="40000"/>
                <a:lumOff val="60000"/>
              </a:schemeClr>
            </a:solidFill>
          </c:spPr>
          <c:invertIfNegative val="0"/>
          <c:cat>
            <c:strRef>
              <c:f>'3. Reporte región'!$A$7:$A$25</c:f>
              <c:strCache>
                <c:ptCount val="19"/>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2025</c:v>
                </c:pt>
              </c:strCache>
            </c:strRef>
          </c:cat>
          <c:val>
            <c:numRef>
              <c:f>'3. Reporte región'!$F$7:$F$25</c:f>
              <c:numCache>
                <c:formatCode>_(* #,##0_);_(* \(#,##0\);_(* "-"??_);_(@_)</c:formatCode>
                <c:ptCount val="19"/>
                <c:pt idx="0">
                  <c:v>54</c:v>
                </c:pt>
                <c:pt idx="1">
                  <c:v>61</c:v>
                </c:pt>
                <c:pt idx="2">
                  <c:v>128</c:v>
                </c:pt>
                <c:pt idx="3">
                  <c:v>239</c:v>
                </c:pt>
                <c:pt idx="4">
                  <c:v>471</c:v>
                </c:pt>
                <c:pt idx="5">
                  <c:v>535</c:v>
                </c:pt>
                <c:pt idx="6">
                  <c:v>584</c:v>
                </c:pt>
                <c:pt idx="7">
                  <c:v>627</c:v>
                </c:pt>
                <c:pt idx="8">
                  <c:v>451</c:v>
                </c:pt>
                <c:pt idx="9">
                  <c:v>557</c:v>
                </c:pt>
                <c:pt idx="10">
                  <c:v>713</c:v>
                </c:pt>
                <c:pt idx="11">
                  <c:v>722</c:v>
                </c:pt>
                <c:pt idx="12">
                  <c:v>854</c:v>
                </c:pt>
                <c:pt idx="13">
                  <c:v>1369</c:v>
                </c:pt>
                <c:pt idx="14">
                  <c:v>907</c:v>
                </c:pt>
                <c:pt idx="15">
                  <c:v>641</c:v>
                </c:pt>
                <c:pt idx="16">
                  <c:v>404</c:v>
                </c:pt>
                <c:pt idx="17">
                  <c:v>577</c:v>
                </c:pt>
                <c:pt idx="18">
                  <c:v>560</c:v>
                </c:pt>
              </c:numCache>
            </c:numRef>
          </c:val>
          <c:extLst>
            <c:ext xmlns:c16="http://schemas.microsoft.com/office/drawing/2014/chart" uri="{C3380CC4-5D6E-409C-BE32-E72D297353CC}">
              <c16:uniqueId val="{00000004-61BE-4658-B961-B7B9DDC2C457}"/>
            </c:ext>
          </c:extLst>
        </c:ser>
        <c:ser>
          <c:idx val="5"/>
          <c:order val="5"/>
          <c:tx>
            <c:strRef>
              <c:f>'3. Reporte región'!$G$6</c:f>
              <c:strCache>
                <c:ptCount val="1"/>
                <c:pt idx="0">
                  <c:v>Región V</c:v>
                </c:pt>
              </c:strCache>
            </c:strRef>
          </c:tx>
          <c:spPr>
            <a:solidFill>
              <a:schemeClr val="accent5"/>
            </a:solidFill>
          </c:spPr>
          <c:invertIfNegative val="0"/>
          <c:dLbls>
            <c:dLbl>
              <c:idx val="18"/>
              <c:layout>
                <c:manualLayout>
                  <c:x val="-6.0600244208985324E-4"/>
                  <c:y val="-7.776456296220799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D0F4-499F-9B46-E7476A8F80D8}"/>
                </c:ext>
              </c:extLst>
            </c:dLbl>
            <c:spPr>
              <a:noFill/>
              <a:ln>
                <a:noFill/>
              </a:ln>
              <a:effectLst/>
            </c:sp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'3. Reporte región'!$A$7:$A$25</c:f>
              <c:strCache>
                <c:ptCount val="19"/>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2025</c:v>
                </c:pt>
              </c:strCache>
            </c:strRef>
          </c:cat>
          <c:val>
            <c:numRef>
              <c:f>'3. Reporte región'!$G$7:$G$25</c:f>
              <c:numCache>
                <c:formatCode>_(* #,##0_);_(* \(#,##0\);_(* "-"??_);_(@_)</c:formatCode>
                <c:ptCount val="19"/>
                <c:pt idx="0">
                  <c:v>1402</c:v>
                </c:pt>
                <c:pt idx="1">
                  <c:v>2135</c:v>
                </c:pt>
                <c:pt idx="2">
                  <c:v>2899</c:v>
                </c:pt>
                <c:pt idx="3">
                  <c:v>3860</c:v>
                </c:pt>
                <c:pt idx="4">
                  <c:v>5158</c:v>
                </c:pt>
                <c:pt idx="5">
                  <c:v>5902</c:v>
                </c:pt>
                <c:pt idx="6">
                  <c:v>5913</c:v>
                </c:pt>
                <c:pt idx="7">
                  <c:v>6354</c:v>
                </c:pt>
                <c:pt idx="8">
                  <c:v>7190</c:v>
                </c:pt>
                <c:pt idx="9">
                  <c:v>7820</c:v>
                </c:pt>
                <c:pt idx="10">
                  <c:v>7971</c:v>
                </c:pt>
                <c:pt idx="11">
                  <c:v>8122</c:v>
                </c:pt>
                <c:pt idx="12">
                  <c:v>8942</c:v>
                </c:pt>
                <c:pt idx="13">
                  <c:v>5073</c:v>
                </c:pt>
                <c:pt idx="14">
                  <c:v>6664</c:v>
                </c:pt>
                <c:pt idx="15">
                  <c:v>8386</c:v>
                </c:pt>
                <c:pt idx="16">
                  <c:v>7949</c:v>
                </c:pt>
                <c:pt idx="17">
                  <c:v>8913</c:v>
                </c:pt>
                <c:pt idx="18">
                  <c:v>8668</c:v>
                </c:pt>
              </c:numCache>
            </c:numRef>
          </c:val>
          <c:extLst>
            <c:ext xmlns:c16="http://schemas.microsoft.com/office/drawing/2014/chart" uri="{C3380CC4-5D6E-409C-BE32-E72D297353CC}">
              <c16:uniqueId val="{00000012-61BE-4658-B961-B7B9DDC2C457}"/>
            </c:ext>
          </c:extLst>
        </c:ser>
        <c:ser>
          <c:idx val="6"/>
          <c:order val="6"/>
          <c:tx>
            <c:strRef>
              <c:f>'3. Reporte región'!$H$6</c:f>
              <c:strCache>
                <c:ptCount val="1"/>
                <c:pt idx="0">
                  <c:v>Región VI</c:v>
                </c:pt>
              </c:strCache>
            </c:strRef>
          </c:tx>
          <c:spPr>
            <a:solidFill>
              <a:schemeClr val="bg1">
                <a:lumMod val="50000"/>
              </a:schemeClr>
            </a:solidFill>
          </c:spPr>
          <c:invertIfNegative val="0"/>
          <c:cat>
            <c:strRef>
              <c:f>'3. Reporte región'!$A$7:$A$25</c:f>
              <c:strCache>
                <c:ptCount val="19"/>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2025</c:v>
                </c:pt>
              </c:strCache>
            </c:strRef>
          </c:cat>
          <c:val>
            <c:numRef>
              <c:f>'3. Reporte región'!$H$7:$H$25</c:f>
              <c:numCache>
                <c:formatCode>_(* #,##0_);_(* \(#,##0\);_(* "-"??_);_(@_)</c:formatCode>
                <c:ptCount val="19"/>
                <c:pt idx="0">
                  <c:v>67</c:v>
                </c:pt>
                <c:pt idx="1">
                  <c:v>47</c:v>
                </c:pt>
                <c:pt idx="2">
                  <c:v>159</c:v>
                </c:pt>
                <c:pt idx="3">
                  <c:v>234</c:v>
                </c:pt>
                <c:pt idx="4">
                  <c:v>364</c:v>
                </c:pt>
                <c:pt idx="5">
                  <c:v>474</c:v>
                </c:pt>
                <c:pt idx="6">
                  <c:v>417</c:v>
                </c:pt>
                <c:pt idx="7">
                  <c:v>518</c:v>
                </c:pt>
                <c:pt idx="8">
                  <c:v>574</c:v>
                </c:pt>
                <c:pt idx="9">
                  <c:v>635</c:v>
                </c:pt>
                <c:pt idx="10">
                  <c:v>693</c:v>
                </c:pt>
                <c:pt idx="11">
                  <c:v>830</c:v>
                </c:pt>
                <c:pt idx="12">
                  <c:v>824</c:v>
                </c:pt>
                <c:pt idx="13">
                  <c:v>833</c:v>
                </c:pt>
                <c:pt idx="14">
                  <c:v>795</c:v>
                </c:pt>
                <c:pt idx="15">
                  <c:v>866</c:v>
                </c:pt>
                <c:pt idx="16">
                  <c:v>655</c:v>
                </c:pt>
                <c:pt idx="17">
                  <c:v>635</c:v>
                </c:pt>
                <c:pt idx="18">
                  <c:v>659</c:v>
                </c:pt>
              </c:numCache>
            </c:numRef>
          </c:val>
          <c:extLst>
            <c:ext xmlns:c16="http://schemas.microsoft.com/office/drawing/2014/chart" uri="{C3380CC4-5D6E-409C-BE32-E72D297353CC}">
              <c16:uniqueId val="{00000013-61BE-4658-B961-B7B9DDC2C457}"/>
            </c:ext>
          </c:extLst>
        </c:ser>
        <c:ser>
          <c:idx val="7"/>
          <c:order val="7"/>
          <c:tx>
            <c:strRef>
              <c:f>'3. Reporte región'!$I$6</c:f>
              <c:strCache>
                <c:ptCount val="1"/>
                <c:pt idx="0">
                  <c:v>Región VII</c:v>
                </c:pt>
              </c:strCache>
            </c:strRef>
          </c:tx>
          <c:spPr>
            <a:solidFill>
              <a:schemeClr val="tx2">
                <a:lumMod val="60000"/>
                <a:lumOff val="40000"/>
              </a:schemeClr>
            </a:solidFill>
            <a:ln>
              <a:noFill/>
            </a:ln>
          </c:spPr>
          <c:invertIfNegative val="0"/>
          <c:dLbls>
            <c:dLbl>
              <c:idx val="18"/>
              <c:layout>
                <c:manualLayout>
                  <c:x val="2.3787182425117742E-4"/>
                  <c:y val="-8.098314276238909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D0F4-499F-9B46-E7476A8F80D8}"/>
                </c:ext>
              </c:extLst>
            </c:dLbl>
            <c:spPr>
              <a:noFill/>
              <a:ln>
                <a:noFill/>
              </a:ln>
              <a:effectLst/>
            </c:sp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'3. Reporte región'!$A$7:$A$25</c:f>
              <c:strCache>
                <c:ptCount val="19"/>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2025</c:v>
                </c:pt>
              </c:strCache>
            </c:strRef>
          </c:cat>
          <c:val>
            <c:numRef>
              <c:f>'3. Reporte región'!$I$7:$I$25</c:f>
              <c:numCache>
                <c:formatCode>_(* #,##0_);_(* \(#,##0\);_(* "-"??_);_(@_)</c:formatCode>
                <c:ptCount val="19"/>
                <c:pt idx="0">
                  <c:v>271</c:v>
                </c:pt>
                <c:pt idx="1">
                  <c:v>381</c:v>
                </c:pt>
                <c:pt idx="2">
                  <c:v>850</c:v>
                </c:pt>
                <c:pt idx="3">
                  <c:v>1134</c:v>
                </c:pt>
                <c:pt idx="4">
                  <c:v>1575</c:v>
                </c:pt>
                <c:pt idx="5">
                  <c:v>1959</c:v>
                </c:pt>
                <c:pt idx="6">
                  <c:v>2292</c:v>
                </c:pt>
                <c:pt idx="7">
                  <c:v>2592</c:v>
                </c:pt>
                <c:pt idx="8">
                  <c:v>2870</c:v>
                </c:pt>
                <c:pt idx="9">
                  <c:v>3327</c:v>
                </c:pt>
                <c:pt idx="10">
                  <c:v>3520</c:v>
                </c:pt>
                <c:pt idx="11">
                  <c:v>3722</c:v>
                </c:pt>
                <c:pt idx="12">
                  <c:v>4072</c:v>
                </c:pt>
                <c:pt idx="13">
                  <c:v>3532</c:v>
                </c:pt>
                <c:pt idx="14">
                  <c:v>3795</c:v>
                </c:pt>
                <c:pt idx="15">
                  <c:v>4039</c:v>
                </c:pt>
                <c:pt idx="16">
                  <c:v>3215</c:v>
                </c:pt>
                <c:pt idx="17">
                  <c:v>3216</c:v>
                </c:pt>
                <c:pt idx="18">
                  <c:v>3474</c:v>
                </c:pt>
              </c:numCache>
            </c:numRef>
          </c:val>
          <c:extLst>
            <c:ext xmlns:c16="http://schemas.microsoft.com/office/drawing/2014/chart" uri="{C3380CC4-5D6E-409C-BE32-E72D297353CC}">
              <c16:uniqueId val="{00000015-61BE-4658-B961-B7B9DDC2C457}"/>
            </c:ext>
          </c:extLst>
        </c:ser>
        <c:dLbls>
          <c:showLegendKey val="0"/>
          <c:showVal val="0"/>
          <c:showCatName val="0"/>
          <c:showSerName val="0"/>
          <c:showPercent val="0"/>
          <c:showBubbleSize val="0"/>
        </c:dLbls>
        <c:gapWidth val="58"/>
        <c:gapDepth val="289"/>
        <c:shape val="cylinder"/>
        <c:axId val="433166224"/>
        <c:axId val="433167008"/>
        <c:axId val="0"/>
        <c:extLst>
          <c:ext xmlns:c15="http://schemas.microsoft.com/office/drawing/2012/chart" uri="{02D57815-91ED-43cb-92C2-25804820EDAC}">
            <c15:filteredBarSeries>
              <c15:ser>
                <c:idx val="8"/>
                <c:order val="8"/>
                <c:tx>
                  <c:strRef>
                    <c:extLst>
                      <c:ext uri="{02D57815-91ED-43cb-92C2-25804820EDAC}">
                        <c15:formulaRef>
                          <c15:sqref>'[13]V.4.3. NA.Cant'!#REF!</c15:sqref>
                        </c15:formulaRef>
                      </c:ext>
                    </c:extLst>
                    <c:strCache>
                      <c:ptCount val="1"/>
                      <c:pt idx="0">
                        <c:v>#¡REF!</c:v>
                      </c:pt>
                    </c:strCache>
                  </c:strRef>
                </c:tx>
                <c:invertIfNegative val="0"/>
                <c:cat>
                  <c:strRef>
                    <c:extLst>
                      <c:ext uri="{02D57815-91ED-43cb-92C2-25804820EDAC}">
                        <c15:formulaRef>
                          <c15:sqref>'3. Reporte región'!$A$7:$A$25</c15:sqref>
                        </c15:formulaRef>
                      </c:ext>
                    </c:extLst>
                    <c:strCache>
                      <c:ptCount val="19"/>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2025</c:v>
                      </c:pt>
                    </c:strCache>
                  </c:strRef>
                </c:cat>
                <c:val>
                  <c:numRef>
                    <c:extLst>
                      <c:ext uri="{02D57815-91ED-43cb-92C2-25804820EDAC}">
                        <c15:formulaRef>
                          <c15:sqref>'[13]V.4.3. NA.Cant'!#REF!</c15:sqref>
                        </c15:formulaRef>
                      </c:ext>
                    </c:extLst>
                    <c:numCache>
                      <c:formatCode>General</c:formatCode>
                      <c:ptCount val="1"/>
                      <c:pt idx="0">
                        <c:v>1</c:v>
                      </c:pt>
                    </c:numCache>
                  </c:numRef>
                </c:val>
                <c:extLst>
                  <c:ext xmlns:c16="http://schemas.microsoft.com/office/drawing/2014/chart" uri="{C3380CC4-5D6E-409C-BE32-E72D297353CC}">
                    <c16:uniqueId val="{00000023-61BE-4658-B961-B7B9DDC2C457}"/>
                  </c:ext>
                </c:extLst>
              </c15:ser>
            </c15:filteredBarSeries>
          </c:ext>
        </c:extLst>
      </c:bar3DChart>
      <c:catAx>
        <c:axId val="433166224"/>
        <c:scaling>
          <c:orientation val="minMax"/>
        </c:scaling>
        <c:delete val="0"/>
        <c:axPos val="l"/>
        <c:numFmt formatCode="General" sourceLinked="1"/>
        <c:majorTickMark val="none"/>
        <c:minorTickMark val="none"/>
        <c:tickLblPos val="nextTo"/>
        <c:crossAx val="433167008"/>
        <c:crosses val="autoZero"/>
        <c:auto val="1"/>
        <c:lblAlgn val="ctr"/>
        <c:lblOffset val="100"/>
        <c:noMultiLvlLbl val="0"/>
      </c:catAx>
      <c:valAx>
        <c:axId val="433167008"/>
        <c:scaling>
          <c:orientation val="minMax"/>
        </c:scaling>
        <c:delete val="1"/>
        <c:axPos val="b"/>
        <c:numFmt formatCode="_(* #,##0_);_(* \(#,##0\);_(* &quot;-&quot;??_);_(@_)" sourceLinked="1"/>
        <c:majorTickMark val="out"/>
        <c:minorTickMark val="none"/>
        <c:tickLblPos val="nextTo"/>
        <c:crossAx val="433166224"/>
        <c:crosses val="autoZero"/>
        <c:crossBetween val="between"/>
      </c:valAx>
      <c:spPr>
        <a:noFill/>
        <a:ln w="25400">
          <a:noFill/>
        </a:ln>
      </c:spPr>
    </c:plotArea>
    <c:legend>
      <c:legendPos val="t"/>
      <c:layout>
        <c:manualLayout>
          <c:xMode val="edge"/>
          <c:yMode val="edge"/>
          <c:x val="0.11624400398226085"/>
          <c:y val="4.2336876344355137E-2"/>
          <c:w val="0.85162389844848618"/>
          <c:h val="3.8809169467284604E-2"/>
        </c:manualLayout>
      </c:layout>
      <c:overlay val="0"/>
      <c:txPr>
        <a:bodyPr/>
        <a:lstStyle/>
        <a:p>
          <a:pPr rtl="0">
            <a:defRPr/>
          </a:pPr>
          <a:endParaRPr lang="es-DO"/>
        </a:p>
      </c:txPr>
    </c:legend>
    <c:plotVisOnly val="1"/>
    <c:dispBlanksAs val="gap"/>
    <c:showDLblsOverMax val="0"/>
  </c:chart>
  <c:spPr>
    <a:ln>
      <a:noFill/>
    </a:ln>
  </c:spPr>
  <c:txPr>
    <a:bodyPr/>
    <a:lstStyle/>
    <a:p>
      <a:pPr>
        <a:defRPr sz="1800">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1"/>
</c:chartSpace>
</file>

<file path=xl/charts/chart6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1920" b="1" i="0" u="none" strike="noStrike" kern="1200" baseline="0">
                <a:solidFill>
                  <a:schemeClr val="tx1"/>
                </a:solidFill>
                <a:latin typeface="Arial" panose="020B0604020202020204" pitchFamily="34" charset="0"/>
                <a:ea typeface="+mn-ea"/>
                <a:cs typeface="Arial" panose="020B0604020202020204" pitchFamily="34" charset="0"/>
              </a:defRPr>
            </a:pPr>
            <a:r>
              <a:rPr lang="es-DO"/>
              <a:t>Reporte de Accidentes Laborales y Enfermedades Profesionales por Rango de Edad</a:t>
            </a:r>
          </a:p>
        </c:rich>
      </c:tx>
      <c:layout>
        <c:manualLayout>
          <c:xMode val="edge"/>
          <c:yMode val="edge"/>
          <c:x val="0.18390473637937629"/>
          <c:y val="1.806451735260468E-2"/>
        </c:manualLayout>
      </c:layout>
      <c:overlay val="0"/>
      <c:spPr>
        <a:noFill/>
        <a:ln>
          <a:noFill/>
        </a:ln>
        <a:effectLst/>
      </c:spPr>
      <c:txPr>
        <a:bodyPr rot="0" spcFirstLastPara="1" vertOverflow="ellipsis" vert="horz" wrap="square" anchor="ctr" anchorCtr="1"/>
        <a:lstStyle/>
        <a:p>
          <a:pPr>
            <a:defRPr sz="192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9.4668836735928893E-2"/>
          <c:y val="0.1286104667972402"/>
          <c:w val="0.89076350111832558"/>
          <c:h val="0.78061236505838949"/>
        </c:manualLayout>
      </c:layout>
      <c:barChart>
        <c:barDir val="bar"/>
        <c:grouping val="stacked"/>
        <c:varyColors val="0"/>
        <c:ser>
          <c:idx val="0"/>
          <c:order val="0"/>
          <c:tx>
            <c:strRef>
              <c:f>'4. Reporte edad'!$B$6</c:f>
              <c:strCache>
                <c:ptCount val="1"/>
                <c:pt idx="0">
                  <c:v>Menor de 20 años</c:v>
                </c:pt>
              </c:strCache>
            </c:strRef>
          </c:tx>
          <c:spPr>
            <a:gradFill rotWithShape="1">
              <a:gsLst>
                <a:gs pos="0">
                  <a:schemeClr val="accent1">
                    <a:shade val="50000"/>
                    <a:shade val="51000"/>
                    <a:satMod val="130000"/>
                  </a:schemeClr>
                </a:gs>
                <a:gs pos="80000">
                  <a:schemeClr val="accent1">
                    <a:shade val="50000"/>
                    <a:shade val="93000"/>
                    <a:satMod val="130000"/>
                  </a:schemeClr>
                </a:gs>
                <a:gs pos="100000">
                  <a:schemeClr val="accent1">
                    <a:shade val="5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dLbl>
              <c:idx val="8"/>
              <c:layout>
                <c:manualLayout>
                  <c:x val="8.1236472847956275E-3"/>
                  <c:y val="-4.500292164637097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F38-4140-95D4-1144CC766522}"/>
                </c:ext>
              </c:extLst>
            </c:dLbl>
            <c:dLbl>
              <c:idx val="9"/>
              <c:layout>
                <c:manualLayout>
                  <c:x val="5.686553099356925E-3"/>
                  <c:y val="1.5000973882123292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4F38-4140-95D4-1144CC766522}"/>
                </c:ext>
              </c:extLst>
            </c:dLbl>
            <c:dLbl>
              <c:idx val="10"/>
              <c:layout>
                <c:manualLayout>
                  <c:x val="7.3112825563160658E-3"/>
                  <c:y val="-3.000194776424658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F38-4140-95D4-1144CC766522}"/>
                </c:ext>
              </c:extLst>
            </c:dLbl>
            <c:dLbl>
              <c:idx val="11"/>
              <c:layout>
                <c:manualLayout>
                  <c:x val="7.3112825563160658E-3"/>
                  <c:y val="-5.5002935502514228E-1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FA2B-4CBC-9FD3-14A68C277D39}"/>
                </c:ext>
              </c:extLst>
            </c:dLbl>
            <c:dLbl>
              <c:idx val="12"/>
              <c:layout>
                <c:manualLayout>
                  <c:x val="5.6865530993569398E-3"/>
                  <c:y val="-1.5000973882123292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FA2B-4CBC-9FD3-14A68C277D39}"/>
                </c:ext>
              </c:extLst>
            </c:dLbl>
            <c:dLbl>
              <c:idx val="13"/>
              <c:layout>
                <c:manualLayout>
                  <c:x val="6.2146887471621779E-3"/>
                  <c:y val="1.5536724718965729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FA2B-4CBC-9FD3-14A68C277D39}"/>
                </c:ext>
              </c:extLst>
            </c:dLbl>
            <c:spPr>
              <a:noFill/>
              <a:ln>
                <a:noFill/>
              </a:ln>
              <a:effectLst/>
            </c:spPr>
            <c:txPr>
              <a:bodyPr rot="-5400000" spcFirstLastPara="1" vertOverflow="ellipsis" wrap="square" anchor="ctr" anchorCtr="1"/>
              <a:lstStyle/>
              <a:p>
                <a:pPr>
                  <a:defRPr sz="16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'4. Reporte edad'!$A$12:$A$25</c:f>
              <c:strCache>
                <c:ptCount val="14"/>
                <c:pt idx="0">
                  <c:v>2012</c:v>
                </c:pt>
                <c:pt idx="1">
                  <c:v>2013</c:v>
                </c:pt>
                <c:pt idx="2">
                  <c:v>2014</c:v>
                </c:pt>
                <c:pt idx="3">
                  <c:v>2015</c:v>
                </c:pt>
                <c:pt idx="4">
                  <c:v>2016</c:v>
                </c:pt>
                <c:pt idx="5">
                  <c:v>2017</c:v>
                </c:pt>
                <c:pt idx="6">
                  <c:v>2018</c:v>
                </c:pt>
                <c:pt idx="7">
                  <c:v>2019</c:v>
                </c:pt>
                <c:pt idx="8">
                  <c:v>2020</c:v>
                </c:pt>
                <c:pt idx="9">
                  <c:v>2021</c:v>
                </c:pt>
                <c:pt idx="10">
                  <c:v>2022</c:v>
                </c:pt>
                <c:pt idx="11">
                  <c:v>2023</c:v>
                </c:pt>
                <c:pt idx="12">
                  <c:v>2024</c:v>
                </c:pt>
                <c:pt idx="13">
                  <c:v>2025</c:v>
                </c:pt>
              </c:strCache>
            </c:strRef>
          </c:cat>
          <c:val>
            <c:numRef>
              <c:f>'4. Reporte edad'!$B$12:$B$25</c:f>
              <c:numCache>
                <c:formatCode>_(* #,##0_);_(* \(#,##0\);_(* "-"??_);_(@_)</c:formatCode>
                <c:ptCount val="14"/>
                <c:pt idx="0">
                  <c:v>18</c:v>
                </c:pt>
                <c:pt idx="1">
                  <c:v>34</c:v>
                </c:pt>
                <c:pt idx="2">
                  <c:v>80</c:v>
                </c:pt>
                <c:pt idx="3">
                  <c:v>165</c:v>
                </c:pt>
                <c:pt idx="4">
                  <c:v>153</c:v>
                </c:pt>
                <c:pt idx="5">
                  <c:v>189</c:v>
                </c:pt>
                <c:pt idx="6">
                  <c:v>160</c:v>
                </c:pt>
                <c:pt idx="7">
                  <c:v>147</c:v>
                </c:pt>
                <c:pt idx="8">
                  <c:v>84</c:v>
                </c:pt>
                <c:pt idx="9">
                  <c:v>135</c:v>
                </c:pt>
                <c:pt idx="10">
                  <c:v>163</c:v>
                </c:pt>
                <c:pt idx="11">
                  <c:v>157</c:v>
                </c:pt>
                <c:pt idx="12">
                  <c:v>180</c:v>
                </c:pt>
                <c:pt idx="13">
                  <c:v>187</c:v>
                </c:pt>
              </c:numCache>
            </c:numRef>
          </c:val>
          <c:extLst>
            <c:ext xmlns:c16="http://schemas.microsoft.com/office/drawing/2014/chart" uri="{C3380CC4-5D6E-409C-BE32-E72D297353CC}">
              <c16:uniqueId val="{00000000-84C1-4003-950A-51039B32AD67}"/>
            </c:ext>
          </c:extLst>
        </c:ser>
        <c:ser>
          <c:idx val="1"/>
          <c:order val="1"/>
          <c:tx>
            <c:strRef>
              <c:f>'4. Reporte edad'!$C$6</c:f>
              <c:strCache>
                <c:ptCount val="1"/>
                <c:pt idx="0">
                  <c:v>20 - 29</c:v>
                </c:pt>
              </c:strCache>
            </c:strRef>
          </c:tx>
          <c:spPr>
            <a:gradFill rotWithShape="1">
              <a:gsLst>
                <a:gs pos="0">
                  <a:schemeClr val="accent1">
                    <a:shade val="70000"/>
                    <a:shade val="51000"/>
                    <a:satMod val="130000"/>
                  </a:schemeClr>
                </a:gs>
                <a:gs pos="80000">
                  <a:schemeClr val="accent1">
                    <a:shade val="70000"/>
                    <a:shade val="93000"/>
                    <a:satMod val="130000"/>
                  </a:schemeClr>
                </a:gs>
                <a:gs pos="100000">
                  <a:schemeClr val="accent1">
                    <a:shade val="7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dLbl>
              <c:idx val="13"/>
              <c:layout>
                <c:manualLayout>
                  <c:x val="2.4083351319158577E-2"/>
                  <c:y val="-6.4726707406584036E-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FA2B-4CBC-9FD3-14A68C277D39}"/>
                </c:ext>
              </c:extLst>
            </c:dLbl>
            <c:spPr>
              <a:noFill/>
              <a:ln>
                <a:noFill/>
              </a:ln>
              <a:effectLst/>
            </c:spPr>
            <c:txPr>
              <a:bodyPr rot="0" spcFirstLastPara="1" vertOverflow="ellipsis" vert="horz" wrap="square" anchor="ctr" anchorCtr="1"/>
              <a:lstStyle/>
              <a:p>
                <a:pPr>
                  <a:defRPr sz="16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'4. Reporte edad'!$A$12:$A$25</c:f>
              <c:strCache>
                <c:ptCount val="14"/>
                <c:pt idx="0">
                  <c:v>2012</c:v>
                </c:pt>
                <c:pt idx="1">
                  <c:v>2013</c:v>
                </c:pt>
                <c:pt idx="2">
                  <c:v>2014</c:v>
                </c:pt>
                <c:pt idx="3">
                  <c:v>2015</c:v>
                </c:pt>
                <c:pt idx="4">
                  <c:v>2016</c:v>
                </c:pt>
                <c:pt idx="5">
                  <c:v>2017</c:v>
                </c:pt>
                <c:pt idx="6">
                  <c:v>2018</c:v>
                </c:pt>
                <c:pt idx="7">
                  <c:v>2019</c:v>
                </c:pt>
                <c:pt idx="8">
                  <c:v>2020</c:v>
                </c:pt>
                <c:pt idx="9">
                  <c:v>2021</c:v>
                </c:pt>
                <c:pt idx="10">
                  <c:v>2022</c:v>
                </c:pt>
                <c:pt idx="11">
                  <c:v>2023</c:v>
                </c:pt>
                <c:pt idx="12">
                  <c:v>2024</c:v>
                </c:pt>
                <c:pt idx="13">
                  <c:v>2025</c:v>
                </c:pt>
              </c:strCache>
            </c:strRef>
          </c:cat>
          <c:val>
            <c:numRef>
              <c:f>'4. Reporte edad'!$C$12:$C$25</c:f>
              <c:numCache>
                <c:formatCode>_(* #,##0_);_(* \(#,##0\);_(* "-"??_);_(@_)</c:formatCode>
                <c:ptCount val="14"/>
                <c:pt idx="0">
                  <c:v>6875</c:v>
                </c:pt>
                <c:pt idx="1">
                  <c:v>8429</c:v>
                </c:pt>
                <c:pt idx="2">
                  <c:v>9624</c:v>
                </c:pt>
                <c:pt idx="3">
                  <c:v>12019</c:v>
                </c:pt>
                <c:pt idx="4">
                  <c:v>13830</c:v>
                </c:pt>
                <c:pt idx="5">
                  <c:v>15003</c:v>
                </c:pt>
                <c:pt idx="6">
                  <c:v>16268</c:v>
                </c:pt>
                <c:pt idx="7">
                  <c:v>17232</c:v>
                </c:pt>
                <c:pt idx="8">
                  <c:v>12952</c:v>
                </c:pt>
                <c:pt idx="9">
                  <c:v>15071</c:v>
                </c:pt>
                <c:pt idx="10">
                  <c:v>16256</c:v>
                </c:pt>
                <c:pt idx="11">
                  <c:v>16181</c:v>
                </c:pt>
                <c:pt idx="12">
                  <c:v>17101</c:v>
                </c:pt>
                <c:pt idx="13">
                  <c:v>17772</c:v>
                </c:pt>
              </c:numCache>
            </c:numRef>
          </c:val>
          <c:extLst>
            <c:ext xmlns:c16="http://schemas.microsoft.com/office/drawing/2014/chart" uri="{C3380CC4-5D6E-409C-BE32-E72D297353CC}">
              <c16:uniqueId val="{00000001-84C1-4003-950A-51039B32AD67}"/>
            </c:ext>
          </c:extLst>
        </c:ser>
        <c:ser>
          <c:idx val="2"/>
          <c:order val="2"/>
          <c:tx>
            <c:strRef>
              <c:f>'4. Reporte edad'!$D$6</c:f>
              <c:strCache>
                <c:ptCount val="1"/>
                <c:pt idx="0">
                  <c:v>30 - 39</c:v>
                </c:pt>
              </c:strCache>
            </c:strRef>
          </c:tx>
          <c:spPr>
            <a:gradFill rotWithShape="1">
              <a:gsLst>
                <a:gs pos="0">
                  <a:schemeClr val="accent1">
                    <a:shade val="90000"/>
                    <a:shade val="51000"/>
                    <a:satMod val="130000"/>
                  </a:schemeClr>
                </a:gs>
                <a:gs pos="80000">
                  <a:schemeClr val="accent1">
                    <a:shade val="90000"/>
                    <a:shade val="93000"/>
                    <a:satMod val="130000"/>
                  </a:schemeClr>
                </a:gs>
                <a:gs pos="100000">
                  <a:schemeClr val="accent1">
                    <a:shade val="9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0" spcFirstLastPara="1" vertOverflow="ellipsis" vert="horz" wrap="square" lIns="38100" tIns="19050" rIns="38100" bIns="19050" anchor="ctr" anchorCtr="1">
                <a:spAutoFit/>
              </a:bodyPr>
              <a:lstStyle/>
              <a:p>
                <a:pPr>
                  <a:defRPr sz="16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'4. Reporte edad'!$A$12:$A$25</c:f>
              <c:strCache>
                <c:ptCount val="14"/>
                <c:pt idx="0">
                  <c:v>2012</c:v>
                </c:pt>
                <c:pt idx="1">
                  <c:v>2013</c:v>
                </c:pt>
                <c:pt idx="2">
                  <c:v>2014</c:v>
                </c:pt>
                <c:pt idx="3">
                  <c:v>2015</c:v>
                </c:pt>
                <c:pt idx="4">
                  <c:v>2016</c:v>
                </c:pt>
                <c:pt idx="5">
                  <c:v>2017</c:v>
                </c:pt>
                <c:pt idx="6">
                  <c:v>2018</c:v>
                </c:pt>
                <c:pt idx="7">
                  <c:v>2019</c:v>
                </c:pt>
                <c:pt idx="8">
                  <c:v>2020</c:v>
                </c:pt>
                <c:pt idx="9">
                  <c:v>2021</c:v>
                </c:pt>
                <c:pt idx="10">
                  <c:v>2022</c:v>
                </c:pt>
                <c:pt idx="11">
                  <c:v>2023</c:v>
                </c:pt>
                <c:pt idx="12">
                  <c:v>2024</c:v>
                </c:pt>
                <c:pt idx="13">
                  <c:v>2025</c:v>
                </c:pt>
              </c:strCache>
            </c:strRef>
          </c:cat>
          <c:val>
            <c:numRef>
              <c:f>'4. Reporte edad'!$D$12:$D$25</c:f>
              <c:numCache>
                <c:formatCode>_(* #,##0_);_(* \(#,##0\);_(* "-"??_);_(@_)</c:formatCode>
                <c:ptCount val="14"/>
                <c:pt idx="0">
                  <c:v>8611</c:v>
                </c:pt>
                <c:pt idx="1">
                  <c:v>8946</c:v>
                </c:pt>
                <c:pt idx="2">
                  <c:v>8806</c:v>
                </c:pt>
                <c:pt idx="3">
                  <c:v>10377</c:v>
                </c:pt>
                <c:pt idx="4">
                  <c:v>11563</c:v>
                </c:pt>
                <c:pt idx="5">
                  <c:v>12102</c:v>
                </c:pt>
                <c:pt idx="6">
                  <c:v>13433</c:v>
                </c:pt>
                <c:pt idx="7">
                  <c:v>14644</c:v>
                </c:pt>
                <c:pt idx="8">
                  <c:v>12784</c:v>
                </c:pt>
                <c:pt idx="9">
                  <c:v>15016</c:v>
                </c:pt>
                <c:pt idx="10">
                  <c:v>15489</c:v>
                </c:pt>
                <c:pt idx="11">
                  <c:v>14600</c:v>
                </c:pt>
                <c:pt idx="12">
                  <c:v>15917</c:v>
                </c:pt>
                <c:pt idx="13">
                  <c:v>16324</c:v>
                </c:pt>
              </c:numCache>
            </c:numRef>
          </c:val>
          <c:extLst>
            <c:ext xmlns:c16="http://schemas.microsoft.com/office/drawing/2014/chart" uri="{C3380CC4-5D6E-409C-BE32-E72D297353CC}">
              <c16:uniqueId val="{00000002-84C1-4003-950A-51039B32AD67}"/>
            </c:ext>
          </c:extLst>
        </c:ser>
        <c:ser>
          <c:idx val="3"/>
          <c:order val="3"/>
          <c:tx>
            <c:strRef>
              <c:f>'4. Reporte edad'!$E$6</c:f>
              <c:strCache>
                <c:ptCount val="1"/>
                <c:pt idx="0">
                  <c:v>40 - 49</c:v>
                </c:pt>
              </c:strCache>
            </c:strRef>
          </c:tx>
          <c:spPr>
            <a:gradFill rotWithShape="1">
              <a:gsLst>
                <a:gs pos="0">
                  <a:schemeClr val="accent1">
                    <a:tint val="90000"/>
                    <a:shade val="51000"/>
                    <a:satMod val="130000"/>
                  </a:schemeClr>
                </a:gs>
                <a:gs pos="80000">
                  <a:schemeClr val="accent1">
                    <a:tint val="90000"/>
                    <a:shade val="93000"/>
                    <a:satMod val="130000"/>
                  </a:schemeClr>
                </a:gs>
                <a:gs pos="100000">
                  <a:schemeClr val="accent1">
                    <a:tint val="9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dLbl>
              <c:idx val="13"/>
              <c:layout>
                <c:manualLayout>
                  <c:x val="-6.9857577338997712E-3"/>
                  <c:y val="-3.6429167485922983E-3"/>
                </c:manualLayout>
              </c:layout>
              <c:spPr>
                <a:noFill/>
                <a:ln>
                  <a:noFill/>
                </a:ln>
                <a:effectLst/>
              </c:spPr>
              <c:txPr>
                <a:bodyPr rot="0" spcFirstLastPara="1" vertOverflow="ellipsis" vert="horz" wrap="square" anchor="ctr" anchorCtr="1"/>
                <a:lstStyle/>
                <a:p>
                  <a:pPr>
                    <a:defRPr sz="1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FA2B-4CBC-9FD3-14A68C277D39}"/>
                </c:ext>
              </c:extLst>
            </c:dLbl>
            <c:spPr>
              <a:noFill/>
              <a:ln>
                <a:noFill/>
              </a:ln>
              <a:effectLst/>
            </c:spPr>
            <c:txPr>
              <a:bodyPr rot="0" spcFirstLastPara="1" vertOverflow="ellipsis" vert="horz" wrap="square" anchor="ctr" anchorCtr="1"/>
              <a:lstStyle/>
              <a:p>
                <a:pPr>
                  <a:defRPr sz="16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'4. Reporte edad'!$A$12:$A$25</c:f>
              <c:strCache>
                <c:ptCount val="14"/>
                <c:pt idx="0">
                  <c:v>2012</c:v>
                </c:pt>
                <c:pt idx="1">
                  <c:v>2013</c:v>
                </c:pt>
                <c:pt idx="2">
                  <c:v>2014</c:v>
                </c:pt>
                <c:pt idx="3">
                  <c:v>2015</c:v>
                </c:pt>
                <c:pt idx="4">
                  <c:v>2016</c:v>
                </c:pt>
                <c:pt idx="5">
                  <c:v>2017</c:v>
                </c:pt>
                <c:pt idx="6">
                  <c:v>2018</c:v>
                </c:pt>
                <c:pt idx="7">
                  <c:v>2019</c:v>
                </c:pt>
                <c:pt idx="8">
                  <c:v>2020</c:v>
                </c:pt>
                <c:pt idx="9">
                  <c:v>2021</c:v>
                </c:pt>
                <c:pt idx="10">
                  <c:v>2022</c:v>
                </c:pt>
                <c:pt idx="11">
                  <c:v>2023</c:v>
                </c:pt>
                <c:pt idx="12">
                  <c:v>2024</c:v>
                </c:pt>
                <c:pt idx="13">
                  <c:v>2025</c:v>
                </c:pt>
              </c:strCache>
            </c:strRef>
          </c:cat>
          <c:val>
            <c:numRef>
              <c:f>'4. Reporte edad'!$E$12:$E$25</c:f>
              <c:numCache>
                <c:formatCode>_(* #,##0_);_(* \(#,##0\);_(* "-"??_);_(@_)</c:formatCode>
                <c:ptCount val="14"/>
                <c:pt idx="0">
                  <c:v>5883</c:v>
                </c:pt>
                <c:pt idx="1">
                  <c:v>5876</c:v>
                </c:pt>
                <c:pt idx="2">
                  <c:v>6269</c:v>
                </c:pt>
                <c:pt idx="3">
                  <c:v>6571</c:v>
                </c:pt>
                <c:pt idx="4">
                  <c:v>7417</c:v>
                </c:pt>
                <c:pt idx="5">
                  <c:v>7868</c:v>
                </c:pt>
                <c:pt idx="6">
                  <c:v>8648</c:v>
                </c:pt>
                <c:pt idx="7">
                  <c:v>9524</c:v>
                </c:pt>
                <c:pt idx="8">
                  <c:v>8100</c:v>
                </c:pt>
                <c:pt idx="9">
                  <c:v>9465</c:v>
                </c:pt>
                <c:pt idx="10">
                  <c:v>9689</c:v>
                </c:pt>
                <c:pt idx="11">
                  <c:v>8845</c:v>
                </c:pt>
                <c:pt idx="12">
                  <c:v>9352</c:v>
                </c:pt>
                <c:pt idx="13">
                  <c:v>9711</c:v>
                </c:pt>
              </c:numCache>
            </c:numRef>
          </c:val>
          <c:extLst>
            <c:ext xmlns:c16="http://schemas.microsoft.com/office/drawing/2014/chart" uri="{C3380CC4-5D6E-409C-BE32-E72D297353CC}">
              <c16:uniqueId val="{00000003-84C1-4003-950A-51039B32AD67}"/>
            </c:ext>
          </c:extLst>
        </c:ser>
        <c:ser>
          <c:idx val="4"/>
          <c:order val="4"/>
          <c:tx>
            <c:strRef>
              <c:f>'4. Reporte edad'!$F$6</c:f>
              <c:strCache>
                <c:ptCount val="1"/>
                <c:pt idx="0">
                  <c:v>50 - 59</c:v>
                </c:pt>
              </c:strCache>
            </c:strRef>
          </c:tx>
          <c:spPr>
            <a:gradFill rotWithShape="1">
              <a:gsLst>
                <a:gs pos="0">
                  <a:schemeClr val="accent1">
                    <a:tint val="70000"/>
                    <a:shade val="51000"/>
                    <a:satMod val="130000"/>
                  </a:schemeClr>
                </a:gs>
                <a:gs pos="80000">
                  <a:schemeClr val="accent1">
                    <a:tint val="70000"/>
                    <a:shade val="93000"/>
                    <a:satMod val="130000"/>
                  </a:schemeClr>
                </a:gs>
                <a:gs pos="100000">
                  <a:schemeClr val="accent1">
                    <a:tint val="7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dLbl>
              <c:idx val="13"/>
              <c:layout>
                <c:manualLayout>
                  <c:x val="-7.7096961201813142E-4"/>
                  <c:y val="1.636091088043446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FA2B-4CBC-9FD3-14A68C277D39}"/>
                </c:ext>
              </c:extLst>
            </c:dLbl>
            <c:spPr>
              <a:noFill/>
              <a:ln>
                <a:noFill/>
              </a:ln>
              <a:effectLst/>
            </c:spPr>
            <c:txPr>
              <a:bodyPr rot="0" spcFirstLastPara="1" vertOverflow="ellipsis" vert="horz" wrap="square" anchor="ctr" anchorCtr="1"/>
              <a:lstStyle/>
              <a:p>
                <a:pPr>
                  <a:defRPr sz="16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'4. Reporte edad'!$A$12:$A$25</c:f>
              <c:strCache>
                <c:ptCount val="14"/>
                <c:pt idx="0">
                  <c:v>2012</c:v>
                </c:pt>
                <c:pt idx="1">
                  <c:v>2013</c:v>
                </c:pt>
                <c:pt idx="2">
                  <c:v>2014</c:v>
                </c:pt>
                <c:pt idx="3">
                  <c:v>2015</c:v>
                </c:pt>
                <c:pt idx="4">
                  <c:v>2016</c:v>
                </c:pt>
                <c:pt idx="5">
                  <c:v>2017</c:v>
                </c:pt>
                <c:pt idx="6">
                  <c:v>2018</c:v>
                </c:pt>
                <c:pt idx="7">
                  <c:v>2019</c:v>
                </c:pt>
                <c:pt idx="8">
                  <c:v>2020</c:v>
                </c:pt>
                <c:pt idx="9">
                  <c:v>2021</c:v>
                </c:pt>
                <c:pt idx="10">
                  <c:v>2022</c:v>
                </c:pt>
                <c:pt idx="11">
                  <c:v>2023</c:v>
                </c:pt>
                <c:pt idx="12">
                  <c:v>2024</c:v>
                </c:pt>
                <c:pt idx="13">
                  <c:v>2025</c:v>
                </c:pt>
              </c:strCache>
            </c:strRef>
          </c:cat>
          <c:val>
            <c:numRef>
              <c:f>'4. Reporte edad'!$F$12:$F$25</c:f>
              <c:numCache>
                <c:formatCode>_(* #,##0_);_(* \(#,##0\);_(* "-"??_);_(@_)</c:formatCode>
                <c:ptCount val="14"/>
                <c:pt idx="0">
                  <c:v>3457</c:v>
                </c:pt>
                <c:pt idx="1">
                  <c:v>3510</c:v>
                </c:pt>
                <c:pt idx="2">
                  <c:v>3876</c:v>
                </c:pt>
                <c:pt idx="3">
                  <c:v>3782</c:v>
                </c:pt>
                <c:pt idx="4">
                  <c:v>4270</c:v>
                </c:pt>
                <c:pt idx="5">
                  <c:v>4631</c:v>
                </c:pt>
                <c:pt idx="6">
                  <c:v>5102</c:v>
                </c:pt>
                <c:pt idx="7">
                  <c:v>5494</c:v>
                </c:pt>
                <c:pt idx="8">
                  <c:v>4681</c:v>
                </c:pt>
                <c:pt idx="9">
                  <c:v>5623</c:v>
                </c:pt>
                <c:pt idx="10">
                  <c:v>5679</c:v>
                </c:pt>
                <c:pt idx="11">
                  <c:v>4967</c:v>
                </c:pt>
                <c:pt idx="12">
                  <c:v>5509</c:v>
                </c:pt>
                <c:pt idx="13">
                  <c:v>5596</c:v>
                </c:pt>
              </c:numCache>
            </c:numRef>
          </c:val>
          <c:extLst>
            <c:ext xmlns:c16="http://schemas.microsoft.com/office/drawing/2014/chart" uri="{C3380CC4-5D6E-409C-BE32-E72D297353CC}">
              <c16:uniqueId val="{00000004-84C1-4003-950A-51039B32AD67}"/>
            </c:ext>
          </c:extLst>
        </c:ser>
        <c:ser>
          <c:idx val="5"/>
          <c:order val="5"/>
          <c:tx>
            <c:strRef>
              <c:f>'4. Reporte edad'!$G$6</c:f>
              <c:strCache>
                <c:ptCount val="1"/>
                <c:pt idx="0">
                  <c:v>Mayor o igual a 60 años</c:v>
                </c:pt>
              </c:strCache>
            </c:strRef>
          </c:tx>
          <c:spPr>
            <a:gradFill rotWithShape="1">
              <a:gsLst>
                <a:gs pos="0">
                  <a:schemeClr val="accent1">
                    <a:tint val="50000"/>
                    <a:shade val="51000"/>
                    <a:satMod val="130000"/>
                  </a:schemeClr>
                </a:gs>
                <a:gs pos="80000">
                  <a:schemeClr val="accent1">
                    <a:tint val="50000"/>
                    <a:shade val="93000"/>
                    <a:satMod val="130000"/>
                  </a:schemeClr>
                </a:gs>
                <a:gs pos="100000">
                  <a:schemeClr val="accent1">
                    <a:tint val="5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dLbl>
              <c:idx val="12"/>
              <c:layout>
                <c:manualLayout>
                  <c:x val="9.7483767417547544E-3"/>
                  <c:y val="1.5000973882123292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FA2B-4CBC-9FD3-14A68C277D39}"/>
                </c:ext>
              </c:extLst>
            </c:dLbl>
            <c:dLbl>
              <c:idx val="13"/>
              <c:layout>
                <c:manualLayout>
                  <c:x val="9.211384466511768E-3"/>
                  <c:y val="-3.7299271909424633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FA2B-4CBC-9FD3-14A68C277D39}"/>
                </c:ext>
              </c:extLst>
            </c:dLbl>
            <c:spPr>
              <a:noFill/>
              <a:ln>
                <a:noFill/>
              </a:ln>
              <a:effectLst/>
            </c:spPr>
            <c:txPr>
              <a:bodyPr rot="0" spcFirstLastPara="1" vertOverflow="ellipsis" vert="horz" wrap="square" anchor="ctr" anchorCtr="1"/>
              <a:lstStyle/>
              <a:p>
                <a:pPr>
                  <a:defRPr sz="16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'4. Reporte edad'!$A$12:$A$25</c:f>
              <c:strCache>
                <c:ptCount val="14"/>
                <c:pt idx="0">
                  <c:v>2012</c:v>
                </c:pt>
                <c:pt idx="1">
                  <c:v>2013</c:v>
                </c:pt>
                <c:pt idx="2">
                  <c:v>2014</c:v>
                </c:pt>
                <c:pt idx="3">
                  <c:v>2015</c:v>
                </c:pt>
                <c:pt idx="4">
                  <c:v>2016</c:v>
                </c:pt>
                <c:pt idx="5">
                  <c:v>2017</c:v>
                </c:pt>
                <c:pt idx="6">
                  <c:v>2018</c:v>
                </c:pt>
                <c:pt idx="7">
                  <c:v>2019</c:v>
                </c:pt>
                <c:pt idx="8">
                  <c:v>2020</c:v>
                </c:pt>
                <c:pt idx="9">
                  <c:v>2021</c:v>
                </c:pt>
                <c:pt idx="10">
                  <c:v>2022</c:v>
                </c:pt>
                <c:pt idx="11">
                  <c:v>2023</c:v>
                </c:pt>
                <c:pt idx="12">
                  <c:v>2024</c:v>
                </c:pt>
                <c:pt idx="13">
                  <c:v>2025</c:v>
                </c:pt>
              </c:strCache>
            </c:strRef>
          </c:cat>
          <c:val>
            <c:numRef>
              <c:f>'4. Reporte edad'!$G$12:$G$25</c:f>
              <c:numCache>
                <c:formatCode>_(* #,##0_);_(* \(#,##0\);_(* "-"??_);_(@_)</c:formatCode>
                <c:ptCount val="14"/>
                <c:pt idx="0">
                  <c:v>1844</c:v>
                </c:pt>
                <c:pt idx="1">
                  <c:v>1840</c:v>
                </c:pt>
                <c:pt idx="2">
                  <c:v>2377</c:v>
                </c:pt>
                <c:pt idx="3">
                  <c:v>1635</c:v>
                </c:pt>
                <c:pt idx="4">
                  <c:v>1623</c:v>
                </c:pt>
                <c:pt idx="5">
                  <c:v>1696</c:v>
                </c:pt>
                <c:pt idx="6">
                  <c:v>1859</c:v>
                </c:pt>
                <c:pt idx="7">
                  <c:v>2107</c:v>
                </c:pt>
                <c:pt idx="8">
                  <c:v>1544</c:v>
                </c:pt>
                <c:pt idx="9">
                  <c:v>2140</c:v>
                </c:pt>
                <c:pt idx="10">
                  <c:v>2319</c:v>
                </c:pt>
                <c:pt idx="11">
                  <c:v>2047</c:v>
                </c:pt>
                <c:pt idx="12">
                  <c:v>2173</c:v>
                </c:pt>
                <c:pt idx="13">
                  <c:v>2422</c:v>
                </c:pt>
              </c:numCache>
            </c:numRef>
          </c:val>
          <c:extLst>
            <c:ext xmlns:c16="http://schemas.microsoft.com/office/drawing/2014/chart" uri="{C3380CC4-5D6E-409C-BE32-E72D297353CC}">
              <c16:uniqueId val="{00000005-84C1-4003-950A-51039B32AD67}"/>
            </c:ext>
          </c:extLst>
        </c:ser>
        <c:dLbls>
          <c:showLegendKey val="0"/>
          <c:showVal val="0"/>
          <c:showCatName val="0"/>
          <c:showSerName val="0"/>
          <c:showPercent val="0"/>
          <c:showBubbleSize val="0"/>
        </c:dLbls>
        <c:gapWidth val="31"/>
        <c:overlap val="100"/>
        <c:axId val="436873832"/>
        <c:axId val="436874224"/>
      </c:barChart>
      <c:catAx>
        <c:axId val="436873832"/>
        <c:scaling>
          <c:orientation val="minMax"/>
        </c:scaling>
        <c:delete val="0"/>
        <c:axPos val="l"/>
        <c:numFmt formatCode="General"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16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36874224"/>
        <c:crosses val="autoZero"/>
        <c:auto val="1"/>
        <c:lblAlgn val="ctr"/>
        <c:lblOffset val="100"/>
        <c:noMultiLvlLbl val="0"/>
      </c:catAx>
      <c:valAx>
        <c:axId val="436874224"/>
        <c:scaling>
          <c:orientation val="minMax"/>
        </c:scaling>
        <c:delete val="1"/>
        <c:axPos val="b"/>
        <c:numFmt formatCode="_(* #,##0_);_(* \(#,##0\);_(* &quot;-&quot;??_);_(@_)" sourceLinked="1"/>
        <c:majorTickMark val="out"/>
        <c:minorTickMark val="none"/>
        <c:tickLblPos val="nextTo"/>
        <c:crossAx val="436873832"/>
        <c:crosses val="autoZero"/>
        <c:crossBetween val="between"/>
      </c:valAx>
      <c:spPr>
        <a:solidFill>
          <a:schemeClr val="bg1"/>
        </a:solidFill>
        <a:ln>
          <a:noFill/>
        </a:ln>
        <a:effectLst/>
      </c:spPr>
    </c:plotArea>
    <c:legend>
      <c:legendPos val="t"/>
      <c:layout>
        <c:manualLayout>
          <c:xMode val="edge"/>
          <c:yMode val="edge"/>
          <c:x val="0.15111765170102259"/>
          <c:y val="5.7512966388144363E-2"/>
          <c:w val="0.66204140947686407"/>
          <c:h val="4.166739762373365E-2"/>
        </c:manualLayout>
      </c:layout>
      <c:overlay val="0"/>
      <c:spPr>
        <a:noFill/>
        <a:ln>
          <a:noFill/>
        </a:ln>
        <a:effectLst/>
      </c:spPr>
      <c:txPr>
        <a:bodyPr rot="0" spcFirstLastPara="1" vertOverflow="ellipsis" vert="horz" wrap="square" anchor="ctr" anchorCtr="1"/>
        <a:lstStyle/>
        <a:p>
          <a:pPr>
            <a:defRPr sz="18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16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6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2000" b="1" i="0" u="none" strike="noStrike" kern="1200" baseline="0">
                <a:solidFill>
                  <a:schemeClr val="tx1"/>
                </a:solidFill>
                <a:latin typeface="Arial" panose="020B0604020202020204" pitchFamily="34" charset="0"/>
                <a:ea typeface="+mn-ea"/>
                <a:cs typeface="Arial" panose="020B0604020202020204" pitchFamily="34" charset="0"/>
              </a:defRPr>
            </a:pPr>
            <a:r>
              <a:rPr lang="es-DO" sz="2000"/>
              <a:t>Reporte de Accidentes Laborales y Enfermedades Profesionales por Empresas</a:t>
            </a:r>
          </a:p>
        </c:rich>
      </c:tx>
      <c:overlay val="0"/>
      <c:spPr>
        <a:noFill/>
        <a:ln>
          <a:noFill/>
        </a:ln>
        <a:effectLst/>
      </c:spPr>
      <c:txPr>
        <a:bodyPr rot="0" spcFirstLastPara="1" vertOverflow="ellipsis" vert="horz" wrap="square" anchor="ctr" anchorCtr="1"/>
        <a:lstStyle/>
        <a:p>
          <a:pPr>
            <a:defRPr sz="20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view3D>
      <c:rotX val="10"/>
      <c:rotY val="10"/>
      <c:depthPercent val="100"/>
      <c:rAngAx val="1"/>
    </c:view3D>
    <c:floor>
      <c:thickness val="0"/>
      <c:spPr>
        <a:noFill/>
        <a:ln w="9525" cap="flat" cmpd="sng" algn="ctr">
          <a:solidFill>
            <a:schemeClr val="tx1">
              <a:tint val="75000"/>
              <a:shade val="95000"/>
              <a:satMod val="105000"/>
            </a:schemeClr>
          </a:solidFill>
          <a:prstDash val="solid"/>
          <a:round/>
        </a:ln>
        <a:effectLst/>
        <a:sp3d contourW="9525">
          <a:contourClr>
            <a:schemeClr val="tx1">
              <a:tint val="75000"/>
              <a:shade val="95000"/>
              <a:satMod val="105000"/>
            </a:schemeClr>
          </a:contourClr>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3027731084899586E-2"/>
          <c:y val="0.212559603947266"/>
          <c:w val="0.97374826910881973"/>
          <c:h val="0.65992125554188941"/>
        </c:manualLayout>
      </c:layout>
      <c:bar3DChart>
        <c:barDir val="col"/>
        <c:grouping val="clustered"/>
        <c:varyColors val="0"/>
        <c:ser>
          <c:idx val="0"/>
          <c:order val="0"/>
          <c:tx>
            <c:strRef>
              <c:f>'5. Reporte Empre.'!$B$6</c:f>
              <c:strCache>
                <c:ptCount val="1"/>
                <c:pt idx="0">
                  <c:v>Sector Público</c:v>
                </c:pt>
              </c:strCache>
            </c:strRef>
          </c:tx>
          <c:spPr>
            <a:solidFill>
              <a:schemeClr val="accent1">
                <a:tint val="77000"/>
              </a:schemeClr>
            </a:solidFill>
            <a:ln>
              <a:noFill/>
            </a:ln>
            <a:effectLst/>
            <a:sp3d/>
          </c:spPr>
          <c:invertIfNegative val="0"/>
          <c:dLbls>
            <c:dLbl>
              <c:idx val="8"/>
              <c:layout>
                <c:manualLayout>
                  <c:x val="2.4363788580633846E-3"/>
                  <c:y val="-6.56341829715643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5C14-4CBD-B622-68E185A34CEC}"/>
                </c:ext>
              </c:extLst>
            </c:dLbl>
            <c:dLbl>
              <c:idx val="11"/>
              <c:layout>
                <c:manualLayout>
                  <c:x val="-2.8960817458219624E-3"/>
                  <c:y val="-8.148052595401808E-1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C14-4CBD-B622-68E185A34CEC}"/>
                </c:ext>
              </c:extLst>
            </c:dLbl>
            <c:dLbl>
              <c:idx val="12"/>
              <c:layout>
                <c:manualLayout>
                  <c:x val="-3.8614423277625693E-3"/>
                  <c:y val="8.148052595401808E-1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C14-4CBD-B622-68E185A34CEC}"/>
                </c:ext>
              </c:extLst>
            </c:dLbl>
            <c:dLbl>
              <c:idx val="13"/>
              <c:layout>
                <c:manualLayout>
                  <c:x val="-4.6845072396723472E-3"/>
                  <c:y val="-7.962378309295133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5C14-4CBD-B622-68E185A34CEC}"/>
                </c:ext>
              </c:extLst>
            </c:dLbl>
            <c:dLbl>
              <c:idx val="14"/>
              <c:layout>
                <c:manualLayout>
                  <c:x val="-4.8268029097032119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5C14-4CBD-B622-68E185A34CEC}"/>
                </c:ext>
              </c:extLst>
            </c:dLbl>
            <c:dLbl>
              <c:idx val="15"/>
              <c:layout>
                <c:manualLayout>
                  <c:x val="-2.8960817458219268E-3"/>
                  <c:y val="-2.2222218333820881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5C14-4CBD-B622-68E185A34CEC}"/>
                </c:ext>
              </c:extLst>
            </c:dLbl>
            <c:spPr>
              <a:noFill/>
              <a:ln>
                <a:noFill/>
              </a:ln>
              <a:effectLst/>
            </c:spPr>
            <c:txPr>
              <a:bodyPr rot="-5400000" spcFirstLastPara="1" vertOverflow="ellipsis" wrap="square" anchor="ctr" anchorCtr="1"/>
              <a:lstStyle/>
              <a:p>
                <a:pPr>
                  <a:defRPr sz="16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'5. Reporte Empre.'!$A$7:$A$25</c:f>
              <c:numCache>
                <c:formatCode>General</c:formatCode>
                <c:ptCount val="19"/>
                <c:pt idx="0">
                  <c:v>2007</c:v>
                </c:pt>
                <c:pt idx="1">
                  <c:v>2008</c:v>
                </c:pt>
                <c:pt idx="2">
                  <c:v>2009</c:v>
                </c:pt>
                <c:pt idx="3">
                  <c:v>2010</c:v>
                </c:pt>
                <c:pt idx="4" formatCode="@">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2025</c:v>
                </c:pt>
              </c:numCache>
            </c:numRef>
          </c:cat>
          <c:val>
            <c:numRef>
              <c:f>'5. Reporte Empre.'!$B$7:$B$25</c:f>
              <c:numCache>
                <c:formatCode>_(* #,##0_);_(* \(#,##0\);_(* "-"??_);_(@_)</c:formatCode>
                <c:ptCount val="19"/>
                <c:pt idx="0">
                  <c:v>445</c:v>
                </c:pt>
                <c:pt idx="1">
                  <c:v>660</c:v>
                </c:pt>
                <c:pt idx="2">
                  <c:v>986</c:v>
                </c:pt>
                <c:pt idx="3">
                  <c:v>1477</c:v>
                </c:pt>
                <c:pt idx="4">
                  <c:v>2094</c:v>
                </c:pt>
                <c:pt idx="5">
                  <c:v>3858</c:v>
                </c:pt>
                <c:pt idx="6">
                  <c:v>4451</c:v>
                </c:pt>
                <c:pt idx="7">
                  <c:v>5112</c:v>
                </c:pt>
                <c:pt idx="8">
                  <c:v>5396</c:v>
                </c:pt>
                <c:pt idx="9">
                  <c:v>6565</c:v>
                </c:pt>
                <c:pt idx="10">
                  <c:v>8616</c:v>
                </c:pt>
                <c:pt idx="11">
                  <c:v>10106</c:v>
                </c:pt>
                <c:pt idx="12">
                  <c:v>10920</c:v>
                </c:pt>
                <c:pt idx="13">
                  <c:v>11630</c:v>
                </c:pt>
                <c:pt idx="14">
                  <c:v>14102</c:v>
                </c:pt>
                <c:pt idx="15">
                  <c:v>12146</c:v>
                </c:pt>
                <c:pt idx="16">
                  <c:v>9115</c:v>
                </c:pt>
                <c:pt idx="17">
                  <c:v>9641</c:v>
                </c:pt>
                <c:pt idx="18">
                  <c:v>10295</c:v>
                </c:pt>
              </c:numCache>
            </c:numRef>
          </c:val>
          <c:extLst>
            <c:ext xmlns:c16="http://schemas.microsoft.com/office/drawing/2014/chart" uri="{C3380CC4-5D6E-409C-BE32-E72D297353CC}">
              <c16:uniqueId val="{00000001-50EF-423B-B867-AF99A0BCC23C}"/>
            </c:ext>
          </c:extLst>
        </c:ser>
        <c:ser>
          <c:idx val="1"/>
          <c:order val="1"/>
          <c:tx>
            <c:strRef>
              <c:f>'5. Reporte Empre.'!$C$6</c:f>
              <c:strCache>
                <c:ptCount val="1"/>
                <c:pt idx="0">
                  <c:v>Sector Privado</c:v>
                </c:pt>
              </c:strCache>
            </c:strRef>
          </c:tx>
          <c:spPr>
            <a:solidFill>
              <a:srgbClr val="00539B"/>
            </a:solidFill>
            <a:ln>
              <a:noFill/>
            </a:ln>
            <a:effectLst/>
            <a:sp3d/>
          </c:spPr>
          <c:invertIfNegative val="0"/>
          <c:dLbls>
            <c:dLbl>
              <c:idx val="8"/>
              <c:layout>
                <c:manualLayout>
                  <c:x val="8.9709174511363125E-3"/>
                  <c:y val="-1.086770494608925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7500-4314-A14E-F53A70488139}"/>
                </c:ext>
              </c:extLst>
            </c:dLbl>
            <c:dLbl>
              <c:idx val="9"/>
              <c:layout>
                <c:manualLayout>
                  <c:x val="4.2364888114163699E-3"/>
                  <c:y val="-6.7592584543509663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500-4314-A14E-F53A70488139}"/>
                </c:ext>
              </c:extLst>
            </c:dLbl>
            <c:dLbl>
              <c:idx val="10"/>
              <c:layout>
                <c:manualLayout>
                  <c:x val="3.1773666085622774E-3"/>
                  <c:y val="-1.126543075725163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16C0-4B25-B8FF-B1F520BAB205}"/>
                </c:ext>
              </c:extLst>
            </c:dLbl>
            <c:dLbl>
              <c:idx val="11"/>
              <c:layout>
                <c:manualLayout>
                  <c:x val="4.2364888114163699E-3"/>
                  <c:y val="-1.12654307572516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5C14-4CBD-B622-68E185A34CEC}"/>
                </c:ext>
              </c:extLst>
            </c:dLbl>
            <c:dLbl>
              <c:idx val="12"/>
              <c:layout>
                <c:manualLayout>
                  <c:x val="4.7111976487635319E-3"/>
                  <c:y val="-3.972788587898886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5C14-4CBD-B622-68E185A34CEC}"/>
                </c:ext>
              </c:extLst>
            </c:dLbl>
            <c:dLbl>
              <c:idx val="13"/>
              <c:layout>
                <c:manualLayout>
                  <c:x val="1.6460905349794238E-3"/>
                  <c:y val="-5.9718008741400591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5C14-4CBD-B622-68E185A34CEC}"/>
                </c:ext>
              </c:extLst>
            </c:dLbl>
            <c:dLbl>
              <c:idx val="14"/>
              <c:layout>
                <c:manualLayout>
                  <c:x val="1.8973359013599071E-3"/>
                  <c:y val="-7.7866661925179645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5C14-4CBD-B622-68E185A34CEC}"/>
                </c:ext>
              </c:extLst>
            </c:dLbl>
            <c:dLbl>
              <c:idx val="15"/>
              <c:layout>
                <c:manualLayout>
                  <c:x val="1.0435347457480116E-2"/>
                  <c:y val="-7.7866673860648083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5C14-4CBD-B622-68E185A34CEC}"/>
                </c:ext>
              </c:extLst>
            </c:dLbl>
            <c:dLbl>
              <c:idx val="16"/>
              <c:layout>
                <c:manualLayout>
                  <c:x val="9.6536058194050074E-4"/>
                  <c:y val="-8.8888873335280262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5C14-4CBD-B622-68E185A34CEC}"/>
                </c:ext>
              </c:extLst>
            </c:dLbl>
            <c:dLbl>
              <c:idx val="17"/>
              <c:layout>
                <c:manualLayout>
                  <c:x val="9.6536058194064234E-4"/>
                  <c:y val="-6.666665500146018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5C14-4CBD-B622-68E185A34CEC}"/>
                </c:ext>
              </c:extLst>
            </c:dLbl>
            <c:dLbl>
              <c:idx val="18"/>
              <c:layout>
                <c:manualLayout>
                  <c:x val="3.5586079530813474E-3"/>
                  <c:y val="-3.964653724470039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5C14-4CBD-B622-68E185A34CEC}"/>
                </c:ext>
              </c:extLst>
            </c:dLbl>
            <c:spPr>
              <a:noFill/>
              <a:ln>
                <a:noFill/>
              </a:ln>
              <a:effectLst/>
            </c:spPr>
            <c:txPr>
              <a:bodyPr rot="-5400000" spcFirstLastPara="1" vertOverflow="ellipsis" wrap="square" anchor="ctr" anchorCtr="1"/>
              <a:lstStyle/>
              <a:p>
                <a:pPr>
                  <a:defRPr sz="16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'5. Reporte Empre.'!$A$7:$A$25</c:f>
              <c:numCache>
                <c:formatCode>General</c:formatCode>
                <c:ptCount val="19"/>
                <c:pt idx="0">
                  <c:v>2007</c:v>
                </c:pt>
                <c:pt idx="1">
                  <c:v>2008</c:v>
                </c:pt>
                <c:pt idx="2">
                  <c:v>2009</c:v>
                </c:pt>
                <c:pt idx="3">
                  <c:v>2010</c:v>
                </c:pt>
                <c:pt idx="4" formatCode="@">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2025</c:v>
                </c:pt>
              </c:numCache>
            </c:numRef>
          </c:cat>
          <c:val>
            <c:numRef>
              <c:f>'5. Reporte Empre.'!$C$7:$C$25</c:f>
              <c:numCache>
                <c:formatCode>_(* #,##0_);_(* \(#,##0\);_(* "-"??_);_(@_)</c:formatCode>
                <c:ptCount val="19"/>
                <c:pt idx="0">
                  <c:v>8099</c:v>
                </c:pt>
                <c:pt idx="1">
                  <c:v>10317</c:v>
                </c:pt>
                <c:pt idx="2">
                  <c:v>13697</c:v>
                </c:pt>
                <c:pt idx="3">
                  <c:v>15979</c:v>
                </c:pt>
                <c:pt idx="4">
                  <c:v>20503</c:v>
                </c:pt>
                <c:pt idx="5">
                  <c:v>22830</c:v>
                </c:pt>
                <c:pt idx="6">
                  <c:v>24184</c:v>
                </c:pt>
                <c:pt idx="7">
                  <c:v>25920</c:v>
                </c:pt>
                <c:pt idx="8">
                  <c:v>29153</c:v>
                </c:pt>
                <c:pt idx="9">
                  <c:v>32291</c:v>
                </c:pt>
                <c:pt idx="10">
                  <c:v>32873</c:v>
                </c:pt>
                <c:pt idx="11">
                  <c:v>35364</c:v>
                </c:pt>
                <c:pt idx="12">
                  <c:v>38228</c:v>
                </c:pt>
                <c:pt idx="13">
                  <c:v>28515</c:v>
                </c:pt>
                <c:pt idx="14">
                  <c:v>33348</c:v>
                </c:pt>
                <c:pt idx="15">
                  <c:v>37449</c:v>
                </c:pt>
                <c:pt idx="16">
                  <c:v>37682</c:v>
                </c:pt>
                <c:pt idx="17">
                  <c:v>40591</c:v>
                </c:pt>
                <c:pt idx="18">
                  <c:v>41717</c:v>
                </c:pt>
              </c:numCache>
            </c:numRef>
          </c:val>
          <c:extLst>
            <c:ext xmlns:c16="http://schemas.microsoft.com/office/drawing/2014/chart" uri="{C3380CC4-5D6E-409C-BE32-E72D297353CC}">
              <c16:uniqueId val="{0000000E-50EF-423B-B867-AF99A0BCC23C}"/>
            </c:ext>
          </c:extLst>
        </c:ser>
        <c:dLbls>
          <c:showLegendKey val="0"/>
          <c:showVal val="0"/>
          <c:showCatName val="0"/>
          <c:showSerName val="0"/>
          <c:showPercent val="0"/>
          <c:showBubbleSize val="0"/>
        </c:dLbls>
        <c:gapWidth val="37"/>
        <c:shape val="cylinder"/>
        <c:axId val="436871480"/>
        <c:axId val="436871872"/>
        <c:axId val="0"/>
      </c:bar3DChart>
      <c:catAx>
        <c:axId val="436871480"/>
        <c:scaling>
          <c:orientation val="minMax"/>
        </c:scaling>
        <c:delete val="0"/>
        <c:axPos val="b"/>
        <c:numFmt formatCode="General"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16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36871872"/>
        <c:crosses val="autoZero"/>
        <c:auto val="1"/>
        <c:lblAlgn val="ctr"/>
        <c:lblOffset val="100"/>
        <c:noMultiLvlLbl val="0"/>
      </c:catAx>
      <c:valAx>
        <c:axId val="436871872"/>
        <c:scaling>
          <c:orientation val="minMax"/>
        </c:scaling>
        <c:delete val="1"/>
        <c:axPos val="l"/>
        <c:numFmt formatCode="_(* #,##0_);_(* \(#,##0\);_(* &quot;-&quot;??_);_(@_)" sourceLinked="1"/>
        <c:majorTickMark val="out"/>
        <c:minorTickMark val="none"/>
        <c:tickLblPos val="nextTo"/>
        <c:crossAx val="436871480"/>
        <c:crosses val="autoZero"/>
        <c:crossBetween val="between"/>
      </c:valAx>
      <c:spPr>
        <a:noFill/>
        <a:ln w="25400">
          <a:noFill/>
        </a:ln>
        <a:effectLst/>
      </c:spPr>
    </c:plotArea>
    <c:legend>
      <c:legendPos val="t"/>
      <c:layout>
        <c:manualLayout>
          <c:xMode val="edge"/>
          <c:yMode val="edge"/>
          <c:x val="0.28243387800575465"/>
          <c:y val="7.5623499090445204E-2"/>
          <c:w val="0.4228567777143068"/>
          <c:h val="4.4565284175032659E-2"/>
        </c:manualLayout>
      </c:layout>
      <c:overlay val="0"/>
      <c:spPr>
        <a:noFill/>
        <a:ln>
          <a:noFill/>
        </a:ln>
        <a:effectLst/>
      </c:spPr>
      <c:txPr>
        <a:bodyPr rot="0" spcFirstLastPara="1" vertOverflow="ellipsis" vert="horz" wrap="square" anchor="ctr" anchorCtr="1"/>
        <a:lstStyle/>
        <a:p>
          <a:pPr>
            <a:defRPr sz="18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16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6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26"/>
    </mc:Choice>
    <mc:Fallback>
      <c:style val="26"/>
    </mc:Fallback>
  </mc:AlternateContent>
  <c:chart>
    <c:title>
      <c:tx>
        <c:rich>
          <a:bodyPr/>
          <a:lstStyle/>
          <a:p>
            <a:pPr>
              <a:defRPr sz="2000"/>
            </a:pPr>
            <a:r>
              <a:rPr lang="es-DO" sz="2000"/>
              <a:t>Reporte de Accidentes Laborales y Enfermedades Profesionales por Sexo</a:t>
            </a:r>
          </a:p>
        </c:rich>
      </c:tx>
      <c:layout>
        <c:manualLayout>
          <c:xMode val="edge"/>
          <c:yMode val="edge"/>
          <c:x val="0.29290990292138558"/>
          <c:y val="7.8660203805178408E-2"/>
        </c:manualLayout>
      </c:layout>
      <c:overlay val="0"/>
    </c:title>
    <c:autoTitleDeleted val="0"/>
    <c:plotArea>
      <c:layout>
        <c:manualLayout>
          <c:layoutTarget val="inner"/>
          <c:xMode val="edge"/>
          <c:yMode val="edge"/>
          <c:x val="2.0793008441347238E-2"/>
          <c:y val="0.23802066796110255"/>
          <c:w val="0.96159407043185874"/>
          <c:h val="0.58844435735183431"/>
        </c:manualLayout>
      </c:layout>
      <c:lineChart>
        <c:grouping val="stacked"/>
        <c:varyColors val="0"/>
        <c:ser>
          <c:idx val="0"/>
          <c:order val="0"/>
          <c:tx>
            <c:strRef>
              <c:f>'6. Reporte Sexo'!$E$6</c:f>
              <c:strCache>
                <c:ptCount val="1"/>
                <c:pt idx="0">
                  <c:v>% Femenino</c:v>
                </c:pt>
              </c:strCache>
            </c:strRef>
          </c:tx>
          <c:spPr>
            <a:ln w="38100">
              <a:solidFill>
                <a:srgbClr val="00539B"/>
              </a:solidFill>
            </a:ln>
          </c:spPr>
          <c:marker>
            <c:symbol val="circle"/>
            <c:size val="17"/>
            <c:spPr>
              <a:solidFill>
                <a:schemeClr val="bg1"/>
              </a:solidFill>
              <a:ln w="38100">
                <a:solidFill>
                  <a:srgbClr val="00539B"/>
                </a:solidFill>
              </a:ln>
            </c:spPr>
          </c:marker>
          <c:dLbls>
            <c:spPr>
              <a:noFill/>
              <a:ln>
                <a:noFill/>
              </a:ln>
              <a:effectLst/>
            </c:spPr>
            <c:txPr>
              <a:bodyPr wrap="square" lIns="38100" tIns="19050" rIns="38100" bIns="19050" anchor="ctr">
                <a:spAutoFit/>
              </a:bodyPr>
              <a:lstStyle/>
              <a:p>
                <a:pPr>
                  <a:defRPr sz="1600"/>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'6. Reporte Sexo'!$A$7:$A$25</c:f>
              <c:strCache>
                <c:ptCount val="19"/>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2025</c:v>
                </c:pt>
              </c:strCache>
            </c:strRef>
          </c:cat>
          <c:val>
            <c:numRef>
              <c:f>'6. Reporte Sexo'!$E$7:$E$25</c:f>
              <c:numCache>
                <c:formatCode>0.0%</c:formatCode>
                <c:ptCount val="19"/>
                <c:pt idx="0">
                  <c:v>0.17226841550532848</c:v>
                </c:pt>
                <c:pt idx="1">
                  <c:v>0.18888382687927108</c:v>
                </c:pt>
                <c:pt idx="2">
                  <c:v>0.20974114441416894</c:v>
                </c:pt>
                <c:pt idx="3">
                  <c:v>0.22532225723288457</c:v>
                </c:pt>
                <c:pt idx="4">
                  <c:v>0.24945779666268314</c:v>
                </c:pt>
                <c:pt idx="5">
                  <c:v>0.26326048656145745</c:v>
                </c:pt>
                <c:pt idx="6">
                  <c:v>0.27398265976786462</c:v>
                </c:pt>
                <c:pt idx="7">
                  <c:v>0.28656649039081644</c:v>
                </c:pt>
                <c:pt idx="8">
                  <c:v>0.29278392309028783</c:v>
                </c:pt>
                <c:pt idx="9">
                  <c:v>0.31095206220071059</c:v>
                </c:pt>
                <c:pt idx="10">
                  <c:v>0.29924735851787526</c:v>
                </c:pt>
                <c:pt idx="11">
                  <c:v>0.32300719456117577</c:v>
                </c:pt>
                <c:pt idx="12">
                  <c:v>0.34301130001018021</c:v>
                </c:pt>
                <c:pt idx="13">
                  <c:v>0.38507908830489473</c:v>
                </c:pt>
                <c:pt idx="14">
                  <c:v>0.39679662802950472</c:v>
                </c:pt>
                <c:pt idx="15">
                  <c:v>0.39417279967738683</c:v>
                </c:pt>
                <c:pt idx="16">
                  <c:v>0.35386883774600936</c:v>
                </c:pt>
                <c:pt idx="17">
                  <c:v>0.373367574454531</c:v>
                </c:pt>
                <c:pt idx="18">
                  <c:v>0.39204414365915558</c:v>
                </c:pt>
              </c:numCache>
            </c:numRef>
          </c:val>
          <c:smooth val="0"/>
          <c:extLst>
            <c:ext xmlns:c16="http://schemas.microsoft.com/office/drawing/2014/chart" uri="{C3380CC4-5D6E-409C-BE32-E72D297353CC}">
              <c16:uniqueId val="{00000008-5430-4A1B-9949-CDB16074F930}"/>
            </c:ext>
          </c:extLst>
        </c:ser>
        <c:ser>
          <c:idx val="1"/>
          <c:order val="1"/>
          <c:tx>
            <c:strRef>
              <c:f>'6. Reporte Sexo'!$F$6</c:f>
              <c:strCache>
                <c:ptCount val="1"/>
                <c:pt idx="0">
                  <c:v>% Masculino</c:v>
                </c:pt>
              </c:strCache>
            </c:strRef>
          </c:tx>
          <c:spPr>
            <a:ln w="38100">
              <a:solidFill>
                <a:srgbClr val="00A94F"/>
              </a:solidFill>
            </a:ln>
          </c:spPr>
          <c:marker>
            <c:symbol val="circle"/>
            <c:size val="17"/>
            <c:spPr>
              <a:solidFill>
                <a:schemeClr val="bg1"/>
              </a:solidFill>
              <a:ln w="38100">
                <a:solidFill>
                  <a:srgbClr val="00A94F"/>
                </a:solidFill>
              </a:ln>
            </c:spPr>
          </c:marker>
          <c:dLbls>
            <c:spPr>
              <a:noFill/>
              <a:ln>
                <a:noFill/>
              </a:ln>
              <a:effectLst/>
            </c:spPr>
            <c:txPr>
              <a:bodyPr wrap="square" lIns="38100" tIns="19050" rIns="38100" bIns="19050" anchor="ctr">
                <a:spAutoFit/>
              </a:bodyPr>
              <a:lstStyle/>
              <a:p>
                <a:pPr>
                  <a:defRPr sz="1600"/>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'6. Reporte Sexo'!$A$7:$A$25</c:f>
              <c:strCache>
                <c:ptCount val="19"/>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2025</c:v>
                </c:pt>
              </c:strCache>
            </c:strRef>
          </c:cat>
          <c:val>
            <c:numRef>
              <c:f>'6. Reporte Sexo'!$F$7:$F$25</c:f>
              <c:numCache>
                <c:formatCode>0.0%</c:formatCode>
                <c:ptCount val="19"/>
                <c:pt idx="0">
                  <c:v>0.82773158449467155</c:v>
                </c:pt>
                <c:pt idx="1">
                  <c:v>0.81111617312072892</c:v>
                </c:pt>
                <c:pt idx="2">
                  <c:v>0.79025885558583109</c:v>
                </c:pt>
                <c:pt idx="3">
                  <c:v>0.77467774276711543</c:v>
                </c:pt>
                <c:pt idx="4">
                  <c:v>0.75054220333731692</c:v>
                </c:pt>
                <c:pt idx="5">
                  <c:v>0.7367395134385426</c:v>
                </c:pt>
                <c:pt idx="6">
                  <c:v>0.72601734023213538</c:v>
                </c:pt>
                <c:pt idx="7">
                  <c:v>0.7134335096091835</c:v>
                </c:pt>
                <c:pt idx="8">
                  <c:v>0.70721607690971222</c:v>
                </c:pt>
                <c:pt idx="9">
                  <c:v>0.68904793779928941</c:v>
                </c:pt>
                <c:pt idx="10">
                  <c:v>0.70075264148212479</c:v>
                </c:pt>
                <c:pt idx="11">
                  <c:v>0.67699280543882423</c:v>
                </c:pt>
                <c:pt idx="12">
                  <c:v>0.65698869998981979</c:v>
                </c:pt>
                <c:pt idx="13">
                  <c:v>0.61492091169510521</c:v>
                </c:pt>
                <c:pt idx="14">
                  <c:v>0.60320337197049523</c:v>
                </c:pt>
                <c:pt idx="15">
                  <c:v>0.60582720032261317</c:v>
                </c:pt>
                <c:pt idx="16">
                  <c:v>0.64613116225399059</c:v>
                </c:pt>
                <c:pt idx="17">
                  <c:v>0.62663242554546905</c:v>
                </c:pt>
                <c:pt idx="18">
                  <c:v>0.60795585634084437</c:v>
                </c:pt>
              </c:numCache>
            </c:numRef>
          </c:val>
          <c:smooth val="0"/>
          <c:extLst>
            <c:ext xmlns:c16="http://schemas.microsoft.com/office/drawing/2014/chart" uri="{C3380CC4-5D6E-409C-BE32-E72D297353CC}">
              <c16:uniqueId val="{0000000C-5430-4A1B-9949-CDB16074F930}"/>
            </c:ext>
          </c:extLst>
        </c:ser>
        <c:dLbls>
          <c:showLegendKey val="0"/>
          <c:showVal val="0"/>
          <c:showCatName val="0"/>
          <c:showSerName val="0"/>
          <c:showPercent val="0"/>
          <c:showBubbleSize val="0"/>
        </c:dLbls>
        <c:marker val="1"/>
        <c:smooth val="0"/>
        <c:axId val="436872656"/>
        <c:axId val="436873048"/>
      </c:lineChart>
      <c:catAx>
        <c:axId val="436872656"/>
        <c:scaling>
          <c:orientation val="minMax"/>
        </c:scaling>
        <c:delete val="0"/>
        <c:axPos val="b"/>
        <c:numFmt formatCode="General" sourceLinked="1"/>
        <c:majorTickMark val="none"/>
        <c:minorTickMark val="none"/>
        <c:tickLblPos val="nextTo"/>
        <c:txPr>
          <a:bodyPr/>
          <a:lstStyle/>
          <a:p>
            <a:pPr>
              <a:defRPr sz="1600"/>
            </a:pPr>
            <a:endParaRPr lang="es-DO"/>
          </a:p>
        </c:txPr>
        <c:crossAx val="436873048"/>
        <c:crosses val="autoZero"/>
        <c:auto val="1"/>
        <c:lblAlgn val="ctr"/>
        <c:lblOffset val="100"/>
        <c:noMultiLvlLbl val="0"/>
      </c:catAx>
      <c:valAx>
        <c:axId val="436873048"/>
        <c:scaling>
          <c:orientation val="minMax"/>
        </c:scaling>
        <c:delete val="1"/>
        <c:axPos val="l"/>
        <c:numFmt formatCode="0.0%" sourceLinked="1"/>
        <c:majorTickMark val="out"/>
        <c:minorTickMark val="none"/>
        <c:tickLblPos val="nextTo"/>
        <c:crossAx val="436872656"/>
        <c:crosses val="autoZero"/>
        <c:crossBetween val="between"/>
      </c:valAx>
    </c:plotArea>
    <c:legend>
      <c:legendPos val="t"/>
      <c:layout>
        <c:manualLayout>
          <c:xMode val="edge"/>
          <c:yMode val="edge"/>
          <c:x val="0.28781477577249381"/>
          <c:y val="0.1300953235833219"/>
          <c:w val="0.40855874759435917"/>
          <c:h val="5.4968916721963031E-2"/>
        </c:manualLayout>
      </c:layout>
      <c:overlay val="0"/>
      <c:txPr>
        <a:bodyPr/>
        <a:lstStyle/>
        <a:p>
          <a:pPr>
            <a:defRPr sz="1800"/>
          </a:pPr>
          <a:endParaRPr lang="es-DO"/>
        </a:p>
      </c:txPr>
    </c:legend>
    <c:plotVisOnly val="1"/>
    <c:dispBlanksAs val="gap"/>
    <c:showDLblsOverMax val="0"/>
  </c:chart>
  <c:spPr>
    <a:ln>
      <a:noFill/>
    </a:ln>
  </c:spPr>
  <c:txPr>
    <a:bodyPr/>
    <a:lstStyle/>
    <a:p>
      <a:pPr>
        <a:defRPr sz="12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1"/>
</c:chartSpace>
</file>

<file path=xl/charts/chart6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5460428720870443E-3"/>
          <c:y val="7.0508415638734376E-2"/>
          <c:w val="0.89052275263776293"/>
          <c:h val="0.75663458610899281"/>
        </c:manualLayout>
      </c:layout>
      <c:barChart>
        <c:barDir val="col"/>
        <c:grouping val="clustered"/>
        <c:varyColors val="0"/>
        <c:ser>
          <c:idx val="0"/>
          <c:order val="0"/>
          <c:tx>
            <c:strRef>
              <c:f>'2.CI'!$E$4</c:f>
              <c:strCache>
                <c:ptCount val="1"/>
                <c:pt idx="0">
                  <c:v>Total</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ysClr val="windowText" lastClr="000000"/>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'2.CI'!$A$5:$A$8</c:f>
              <c:strCache>
                <c:ptCount val="4"/>
                <c:pt idx="0">
                  <c:v>Introducción </c:v>
                </c:pt>
                <c:pt idx="1">
                  <c:v>Gestiones realizadas  </c:v>
                </c:pt>
                <c:pt idx="2">
                  <c:v>Atención a usuarios </c:v>
                </c:pt>
                <c:pt idx="3">
                  <c:v>Expedientes concluidos </c:v>
                </c:pt>
              </c:strCache>
            </c:strRef>
          </c:cat>
          <c:val>
            <c:numRef>
              <c:f>'2.CI'!$E$5:$E$8</c:f>
              <c:numCache>
                <c:formatCode>_(* #,##0_);_(* \(#,##0\);_(* "-"_);_(@_)</c:formatCode>
                <c:ptCount val="4"/>
                <c:pt idx="0">
                  <c:v>5574</c:v>
                </c:pt>
                <c:pt idx="1">
                  <c:v>26002</c:v>
                </c:pt>
                <c:pt idx="2">
                  <c:v>5193</c:v>
                </c:pt>
                <c:pt idx="3">
                  <c:v>3417</c:v>
                </c:pt>
              </c:numCache>
            </c:numRef>
          </c:val>
          <c:extLst>
            <c:ext xmlns:c16="http://schemas.microsoft.com/office/drawing/2014/chart" uri="{C3380CC4-5D6E-409C-BE32-E72D297353CC}">
              <c16:uniqueId val="{00000000-C248-45B2-B142-D1C79A4DF18C}"/>
            </c:ext>
          </c:extLst>
        </c:ser>
        <c:dLbls>
          <c:showLegendKey val="0"/>
          <c:showVal val="0"/>
          <c:showCatName val="0"/>
          <c:showSerName val="0"/>
          <c:showPercent val="0"/>
          <c:showBubbleSize val="0"/>
        </c:dLbls>
        <c:gapWidth val="78"/>
        <c:overlap val="-27"/>
        <c:axId val="710164591"/>
        <c:axId val="710165423"/>
      </c:barChart>
      <c:catAx>
        <c:axId val="710164591"/>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1" i="0" u="none" strike="noStrike" kern="1200" baseline="0">
                <a:solidFill>
                  <a:sysClr val="windowText" lastClr="000000"/>
                </a:solidFill>
                <a:latin typeface="+mn-lt"/>
                <a:ea typeface="+mn-ea"/>
                <a:cs typeface="+mn-cs"/>
              </a:defRPr>
            </a:pPr>
            <a:endParaRPr lang="es-DO"/>
          </a:p>
        </c:txPr>
        <c:crossAx val="710165423"/>
        <c:crosses val="autoZero"/>
        <c:auto val="1"/>
        <c:lblAlgn val="ctr"/>
        <c:lblOffset val="100"/>
        <c:noMultiLvlLbl val="0"/>
      </c:catAx>
      <c:valAx>
        <c:axId val="710165423"/>
        <c:scaling>
          <c:orientation val="minMax"/>
        </c:scaling>
        <c:delete val="1"/>
        <c:axPos val="l"/>
        <c:numFmt formatCode="_(* #,##0_);_(* \(#,##0\);_(* &quot;-&quot;_);_(@_)" sourceLinked="1"/>
        <c:majorTickMark val="none"/>
        <c:minorTickMark val="none"/>
        <c:tickLblPos val="nextTo"/>
        <c:crossAx val="710164591"/>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DO"/>
    </a:p>
  </c:txPr>
  <c:printSettings>
    <c:headerFooter/>
    <c:pageMargins b="0.75" l="0.7" r="0.7" t="0.75" header="0.3" footer="0.3"/>
    <c:pageSetup/>
  </c:printSettings>
  <c:userShapes r:id="rId3"/>
</c:chartSpace>
</file>

<file path=xl/charts/chart6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5"/>
    </mc:Choice>
    <mc:Fallback>
      <c:style val="5"/>
    </mc:Fallback>
  </mc:AlternateContent>
  <c:chart>
    <c:autoTitleDeleted val="1"/>
    <c:plotArea>
      <c:layout>
        <c:manualLayout>
          <c:layoutTarget val="inner"/>
          <c:xMode val="edge"/>
          <c:yMode val="edge"/>
          <c:x val="0.21584589901944293"/>
          <c:y val="0.28449310157854341"/>
          <c:w val="0.40068111547166119"/>
          <c:h val="0.65724808882382812"/>
        </c:manualLayout>
      </c:layout>
      <c:pieChart>
        <c:varyColors val="1"/>
        <c:ser>
          <c:idx val="0"/>
          <c:order val="0"/>
          <c:explosion val="13"/>
          <c:dPt>
            <c:idx val="0"/>
            <c:bubble3D val="0"/>
            <c:spPr>
              <a:solidFill>
                <a:schemeClr val="accent3">
                  <a:shade val="47000"/>
                </a:schemeClr>
              </a:solidFill>
              <a:ln w="19050">
                <a:solidFill>
                  <a:schemeClr val="lt1"/>
                </a:solidFill>
              </a:ln>
              <a:effectLst/>
            </c:spPr>
            <c:extLst>
              <c:ext xmlns:c16="http://schemas.microsoft.com/office/drawing/2014/chart" uri="{C3380CC4-5D6E-409C-BE32-E72D297353CC}">
                <c16:uniqueId val="{00000003-88B5-4A5F-B4E1-FF6F86246860}"/>
              </c:ext>
            </c:extLst>
          </c:dPt>
          <c:dPt>
            <c:idx val="1"/>
            <c:bubble3D val="0"/>
            <c:spPr>
              <a:solidFill>
                <a:schemeClr val="accent3">
                  <a:shade val="65000"/>
                </a:schemeClr>
              </a:solidFill>
              <a:ln w="19050">
                <a:solidFill>
                  <a:schemeClr val="lt1"/>
                </a:solidFill>
              </a:ln>
              <a:effectLst/>
            </c:spPr>
            <c:extLst>
              <c:ext xmlns:c16="http://schemas.microsoft.com/office/drawing/2014/chart" uri="{C3380CC4-5D6E-409C-BE32-E72D297353CC}">
                <c16:uniqueId val="{00000004-88B5-4A5F-B4E1-FF6F86246860}"/>
              </c:ext>
            </c:extLst>
          </c:dPt>
          <c:dPt>
            <c:idx val="2"/>
            <c:bubble3D val="0"/>
            <c:spPr>
              <a:solidFill>
                <a:schemeClr val="accent3">
                  <a:shade val="82000"/>
                </a:schemeClr>
              </a:solidFill>
              <a:ln w="19050">
                <a:solidFill>
                  <a:schemeClr val="lt1"/>
                </a:solidFill>
              </a:ln>
              <a:effectLst/>
            </c:spPr>
            <c:extLst>
              <c:ext xmlns:c16="http://schemas.microsoft.com/office/drawing/2014/chart" uri="{C3380CC4-5D6E-409C-BE32-E72D297353CC}">
                <c16:uniqueId val="{00000005-88B5-4A5F-B4E1-FF6F86246860}"/>
              </c:ext>
            </c:extLst>
          </c:dPt>
          <c:dPt>
            <c:idx val="3"/>
            <c:bubble3D val="0"/>
            <c:spPr>
              <a:solidFill>
                <a:schemeClr val="accent3"/>
              </a:solidFill>
              <a:ln w="19050">
                <a:solidFill>
                  <a:schemeClr val="lt1"/>
                </a:solidFill>
              </a:ln>
              <a:effectLst/>
            </c:spPr>
            <c:extLst>
              <c:ext xmlns:c16="http://schemas.microsoft.com/office/drawing/2014/chart" uri="{C3380CC4-5D6E-409C-BE32-E72D297353CC}">
                <c16:uniqueId val="{00000006-88B5-4A5F-B4E1-FF6F86246860}"/>
              </c:ext>
            </c:extLst>
          </c:dPt>
          <c:dPt>
            <c:idx val="4"/>
            <c:bubble3D val="0"/>
            <c:spPr>
              <a:solidFill>
                <a:schemeClr val="accent3">
                  <a:tint val="83000"/>
                </a:schemeClr>
              </a:solidFill>
              <a:ln w="19050">
                <a:solidFill>
                  <a:schemeClr val="lt1"/>
                </a:solidFill>
              </a:ln>
              <a:effectLst/>
            </c:spPr>
            <c:extLst>
              <c:ext xmlns:c16="http://schemas.microsoft.com/office/drawing/2014/chart" uri="{C3380CC4-5D6E-409C-BE32-E72D297353CC}">
                <c16:uniqueId val="{00000001-88B5-4A5F-B4E1-FF6F86246860}"/>
              </c:ext>
            </c:extLst>
          </c:dPt>
          <c:dPt>
            <c:idx val="5"/>
            <c:bubble3D val="0"/>
            <c:spPr>
              <a:solidFill>
                <a:schemeClr val="accent3">
                  <a:tint val="65000"/>
                </a:schemeClr>
              </a:solidFill>
              <a:ln w="19050">
                <a:solidFill>
                  <a:schemeClr val="lt1"/>
                </a:solidFill>
              </a:ln>
              <a:effectLst/>
            </c:spPr>
            <c:extLst>
              <c:ext xmlns:c16="http://schemas.microsoft.com/office/drawing/2014/chart" uri="{C3380CC4-5D6E-409C-BE32-E72D297353CC}">
                <c16:uniqueId val="{00000007-88B5-4A5F-B4E1-FF6F86246860}"/>
              </c:ext>
            </c:extLst>
          </c:dPt>
          <c:dPt>
            <c:idx val="6"/>
            <c:bubble3D val="0"/>
            <c:spPr>
              <a:solidFill>
                <a:schemeClr val="accent3">
                  <a:tint val="48000"/>
                </a:schemeClr>
              </a:solidFill>
              <a:ln w="19050">
                <a:solidFill>
                  <a:schemeClr val="lt1"/>
                </a:solidFill>
              </a:ln>
              <a:effectLst/>
            </c:spPr>
            <c:extLst>
              <c:ext xmlns:c16="http://schemas.microsoft.com/office/drawing/2014/chart" uri="{C3380CC4-5D6E-409C-BE32-E72D297353CC}">
                <c16:uniqueId val="{00000002-88B5-4A5F-B4E1-FF6F86246860}"/>
              </c:ext>
            </c:extLst>
          </c:dPt>
          <c:dLbls>
            <c:dLbl>
              <c:idx val="0"/>
              <c:layout>
                <c:manualLayout>
                  <c:x val="-0.17429103226737788"/>
                  <c:y val="-2.1000223473798256E-2"/>
                </c:manualLayout>
              </c:layout>
              <c:showLegendKey val="1"/>
              <c:showVal val="1"/>
              <c:showCatName val="1"/>
              <c:showSerName val="0"/>
              <c:showPercent val="1"/>
              <c:showBubbleSize val="0"/>
              <c:separator> </c:separator>
              <c:extLst>
                <c:ext xmlns:c15="http://schemas.microsoft.com/office/drawing/2012/chart" uri="{CE6537A1-D6FC-4f65-9D91-7224C49458BB}"/>
                <c:ext xmlns:c16="http://schemas.microsoft.com/office/drawing/2014/chart" uri="{C3380CC4-5D6E-409C-BE32-E72D297353CC}">
                  <c16:uniqueId val="{00000003-88B5-4A5F-B4E1-FF6F86246860}"/>
                </c:ext>
              </c:extLst>
            </c:dLbl>
            <c:dLbl>
              <c:idx val="1"/>
              <c:layout>
                <c:manualLayout>
                  <c:x val="-0.10971368882873749"/>
                  <c:y val="-0.15760545523348934"/>
                </c:manualLayout>
              </c:layout>
              <c:showLegendKey val="1"/>
              <c:showVal val="1"/>
              <c:showCatName val="1"/>
              <c:showSerName val="0"/>
              <c:showPercent val="1"/>
              <c:showBubbleSize val="0"/>
              <c:separator> </c:separator>
              <c:extLst>
                <c:ext xmlns:c15="http://schemas.microsoft.com/office/drawing/2012/chart" uri="{CE6537A1-D6FC-4f65-9D91-7224C49458BB}"/>
                <c:ext xmlns:c16="http://schemas.microsoft.com/office/drawing/2014/chart" uri="{C3380CC4-5D6E-409C-BE32-E72D297353CC}">
                  <c16:uniqueId val="{00000004-88B5-4A5F-B4E1-FF6F86246860}"/>
                </c:ext>
              </c:extLst>
            </c:dLbl>
            <c:dLbl>
              <c:idx val="2"/>
              <c:layout>
                <c:manualLayout>
                  <c:x val="5.5773036921897362E-2"/>
                  <c:y val="-0.11031528932569723"/>
                </c:manualLayout>
              </c:layout>
              <c:showLegendKey val="1"/>
              <c:showVal val="1"/>
              <c:showCatName val="1"/>
              <c:showSerName val="0"/>
              <c:showPercent val="1"/>
              <c:showBubbleSize val="0"/>
              <c:separator> </c:separator>
              <c:extLst>
                <c:ext xmlns:c15="http://schemas.microsoft.com/office/drawing/2012/chart" uri="{CE6537A1-D6FC-4f65-9D91-7224C49458BB}">
                  <c15:layout>
                    <c:manualLayout>
                      <c:w val="0.25932728570616365"/>
                      <c:h val="0.17931400197202998"/>
                    </c:manualLayout>
                  </c15:layout>
                </c:ext>
                <c:ext xmlns:c16="http://schemas.microsoft.com/office/drawing/2014/chart" uri="{C3380CC4-5D6E-409C-BE32-E72D297353CC}">
                  <c16:uniqueId val="{00000005-88B5-4A5F-B4E1-FF6F86246860}"/>
                </c:ext>
              </c:extLst>
            </c:dLbl>
            <c:dLbl>
              <c:idx val="3"/>
              <c:layout>
                <c:manualLayout>
                  <c:x val="6.9857355179033812E-2"/>
                  <c:y val="3.1877570557017981E-2"/>
                </c:manualLayout>
              </c:layout>
              <c:showLegendKey val="1"/>
              <c:showVal val="1"/>
              <c:showCatName val="1"/>
              <c:showSerName val="0"/>
              <c:showPercent val="1"/>
              <c:showBubbleSize val="0"/>
              <c:separator> </c:separator>
              <c:extLst>
                <c:ext xmlns:c15="http://schemas.microsoft.com/office/drawing/2012/chart" uri="{CE6537A1-D6FC-4f65-9D91-7224C49458BB}"/>
                <c:ext xmlns:c16="http://schemas.microsoft.com/office/drawing/2014/chart" uri="{C3380CC4-5D6E-409C-BE32-E72D297353CC}">
                  <c16:uniqueId val="{00000006-88B5-4A5F-B4E1-FF6F86246860}"/>
                </c:ext>
              </c:extLst>
            </c:dLbl>
            <c:dLbl>
              <c:idx val="4"/>
              <c:layout>
                <c:manualLayout>
                  <c:x val="7.2186179318883881E-2"/>
                  <c:y val="-8.3798847971648497E-4"/>
                </c:manualLayout>
              </c:layout>
              <c:showLegendKey val="1"/>
              <c:showVal val="1"/>
              <c:showCatName val="1"/>
              <c:showSerName val="0"/>
              <c:showPercent val="1"/>
              <c:showBubbleSize val="0"/>
              <c:separator> </c:separator>
              <c:extLst>
                <c:ext xmlns:c15="http://schemas.microsoft.com/office/drawing/2012/chart" uri="{CE6537A1-D6FC-4f65-9D91-7224C49458BB}"/>
                <c:ext xmlns:c16="http://schemas.microsoft.com/office/drawing/2014/chart" uri="{C3380CC4-5D6E-409C-BE32-E72D297353CC}">
                  <c16:uniqueId val="{00000001-88B5-4A5F-B4E1-FF6F86246860}"/>
                </c:ext>
              </c:extLst>
            </c:dLbl>
            <c:dLbl>
              <c:idx val="5"/>
              <c:layout>
                <c:manualLayout>
                  <c:x val="7.3828838148061585E-2"/>
                  <c:y val="-1.972651286821012E-3"/>
                </c:manualLayout>
              </c:layout>
              <c:showLegendKey val="1"/>
              <c:showVal val="1"/>
              <c:showCatName val="1"/>
              <c:showSerName val="0"/>
              <c:showPercent val="1"/>
              <c:showBubbleSize val="0"/>
              <c:separator> </c:separator>
              <c:extLst>
                <c:ext xmlns:c15="http://schemas.microsoft.com/office/drawing/2012/chart" uri="{CE6537A1-D6FC-4f65-9D91-7224C49458BB}"/>
                <c:ext xmlns:c16="http://schemas.microsoft.com/office/drawing/2014/chart" uri="{C3380CC4-5D6E-409C-BE32-E72D297353CC}">
                  <c16:uniqueId val="{00000007-88B5-4A5F-B4E1-FF6F86246860}"/>
                </c:ext>
              </c:extLst>
            </c:dLbl>
            <c:dLbl>
              <c:idx val="6"/>
              <c:layout>
                <c:manualLayout>
                  <c:x val="-2.1032761356840339E-2"/>
                  <c:y val="-5.4604290249715977E-2"/>
                </c:manualLayout>
              </c:layout>
              <c:showLegendKey val="1"/>
              <c:showVal val="1"/>
              <c:showCatName val="1"/>
              <c:showSerName val="0"/>
              <c:showPercent val="1"/>
              <c:showBubbleSize val="0"/>
              <c:separator> </c:separator>
              <c:extLst>
                <c:ext xmlns:c15="http://schemas.microsoft.com/office/drawing/2012/chart" uri="{CE6537A1-D6FC-4f65-9D91-7224C49458BB}"/>
                <c:ext xmlns:c16="http://schemas.microsoft.com/office/drawing/2014/chart" uri="{C3380CC4-5D6E-409C-BE32-E72D297353CC}">
                  <c16:uniqueId val="{00000002-88B5-4A5F-B4E1-FF6F86246860}"/>
                </c:ext>
              </c:extLst>
            </c:dLbl>
            <c:spPr>
              <a:noFill/>
              <a:ln>
                <a:noFill/>
              </a:ln>
              <a:effectLst/>
            </c:spPr>
            <c:txPr>
              <a:bodyPr rot="0" spcFirstLastPara="1" vertOverflow="ellipsis" vert="horz" wrap="square" anchor="ctr" anchorCtr="1"/>
              <a:lstStyle/>
              <a:p>
                <a:pPr>
                  <a:defRPr sz="1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1"/>
            <c:showVal val="1"/>
            <c:showCatName val="1"/>
            <c:showSerName val="0"/>
            <c:showPercent val="1"/>
            <c:showBubbleSize val="0"/>
            <c:separator> </c:separator>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'3.CI'!$A$7:$A$13</c:f>
              <c:strCache>
                <c:ptCount val="7"/>
                <c:pt idx="0">
                  <c:v>Pensión por Invalidez (incapacidad)</c:v>
                </c:pt>
                <c:pt idx="1">
                  <c:v>Pensión por Vejez (Jubilación)</c:v>
                </c:pt>
                <c:pt idx="2">
                  <c:v>Pensión por Supervivencia (Viudedad/Orfandad)</c:v>
                </c:pt>
                <c:pt idx="3">
                  <c:v>Certificación de Períodos cotizados</c:v>
                </c:pt>
                <c:pt idx="4">
                  <c:v>Reiteraciones </c:v>
                </c:pt>
                <c:pt idx="5">
                  <c:v>Deposito de documentos requeridos</c:v>
                </c:pt>
                <c:pt idx="6">
                  <c:v>Certificación de legislación aplicable (Desplazados)</c:v>
                </c:pt>
              </c:strCache>
            </c:strRef>
          </c:cat>
          <c:val>
            <c:numRef>
              <c:f>'3.CI'!$C$7:$C$13</c:f>
              <c:numCache>
                <c:formatCode>General</c:formatCode>
                <c:ptCount val="7"/>
                <c:pt idx="0">
                  <c:v>1</c:v>
                </c:pt>
                <c:pt idx="1">
                  <c:v>16</c:v>
                </c:pt>
                <c:pt idx="2">
                  <c:v>3</c:v>
                </c:pt>
                <c:pt idx="3">
                  <c:v>1</c:v>
                </c:pt>
                <c:pt idx="4">
                  <c:v>22</c:v>
                </c:pt>
                <c:pt idx="5">
                  <c:v>29</c:v>
                </c:pt>
                <c:pt idx="6">
                  <c:v>343</c:v>
                </c:pt>
              </c:numCache>
            </c:numRef>
          </c:val>
          <c:extLst>
            <c:ext xmlns:c16="http://schemas.microsoft.com/office/drawing/2014/chart" uri="{C3380CC4-5D6E-409C-BE32-E72D297353CC}">
              <c16:uniqueId val="{00000000-88B5-4A5F-B4E1-FF6F86246860}"/>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chart>
  <c:spPr>
    <a:solidFill>
      <a:schemeClr val="bg1"/>
    </a:solidFill>
    <a:ln w="9525" cap="flat" cmpd="sng" algn="ctr">
      <a:solidFill>
        <a:schemeClr val="bg1"/>
      </a:solidFill>
      <a:round/>
    </a:ln>
    <a:effectLst/>
  </c:spPr>
  <c:txPr>
    <a:bodyPr/>
    <a:lstStyle/>
    <a:p>
      <a:pPr>
        <a:defRPr sz="18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6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30609778885319933"/>
          <c:y val="0.2779909624458845"/>
          <c:w val="0.35414891730523074"/>
          <c:h val="0.54607617199122249"/>
        </c:manualLayout>
      </c:layout>
      <c:pieChart>
        <c:varyColors val="1"/>
        <c:ser>
          <c:idx val="0"/>
          <c:order val="0"/>
          <c:tx>
            <c:strRef>
              <c:f>'3.CI'!$H$6</c:f>
              <c:strCache>
                <c:ptCount val="1"/>
                <c:pt idx="0">
                  <c:v>Ene. 2026</c:v>
                </c:pt>
              </c:strCache>
            </c:strRef>
          </c:tx>
          <c:explosion val="4"/>
          <c:dPt>
            <c:idx val="0"/>
            <c:bubble3D val="0"/>
            <c:spPr>
              <a:solidFill>
                <a:schemeClr val="accent1"/>
              </a:solidFill>
              <a:ln w="19050">
                <a:solidFill>
                  <a:schemeClr val="lt1"/>
                </a:solidFill>
              </a:ln>
              <a:effectLst/>
            </c:spPr>
            <c:extLst>
              <c:ext xmlns:c16="http://schemas.microsoft.com/office/drawing/2014/chart" uri="{C3380CC4-5D6E-409C-BE32-E72D297353CC}">
                <c16:uniqueId val="{00000003-AB84-4816-903B-4EE36685258D}"/>
              </c:ext>
            </c:extLst>
          </c:dPt>
          <c:dPt>
            <c:idx val="1"/>
            <c:bubble3D val="0"/>
            <c:spPr>
              <a:solidFill>
                <a:schemeClr val="accent3"/>
              </a:solidFill>
              <a:ln w="19050">
                <a:solidFill>
                  <a:schemeClr val="lt1"/>
                </a:solidFill>
              </a:ln>
              <a:effectLst/>
            </c:spPr>
            <c:extLst>
              <c:ext xmlns:c16="http://schemas.microsoft.com/office/drawing/2014/chart" uri="{C3380CC4-5D6E-409C-BE32-E72D297353CC}">
                <c16:uniqueId val="{00000001-AB84-4816-903B-4EE36685258D}"/>
              </c:ext>
            </c:extLst>
          </c:dPt>
          <c:dPt>
            <c:idx val="2"/>
            <c:bubble3D val="0"/>
            <c:spPr>
              <a:solidFill>
                <a:schemeClr val="accent5"/>
              </a:solidFill>
              <a:ln w="19050">
                <a:solidFill>
                  <a:schemeClr val="lt1"/>
                </a:solidFill>
              </a:ln>
              <a:effectLst/>
            </c:spPr>
            <c:extLst>
              <c:ext xmlns:c16="http://schemas.microsoft.com/office/drawing/2014/chart" uri="{C3380CC4-5D6E-409C-BE32-E72D297353CC}">
                <c16:uniqueId val="{00000002-AB84-4816-903B-4EE36685258D}"/>
              </c:ext>
            </c:extLst>
          </c:dPt>
          <c:dPt>
            <c:idx val="3"/>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8-AB84-4816-903B-4EE36685258D}"/>
              </c:ext>
            </c:extLst>
          </c:dPt>
          <c:dPt>
            <c:idx val="4"/>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7-AB84-4816-903B-4EE36685258D}"/>
              </c:ext>
            </c:extLst>
          </c:dPt>
          <c:dPt>
            <c:idx val="5"/>
            <c:bubble3D val="0"/>
            <c:spPr>
              <a:solidFill>
                <a:schemeClr val="accent5">
                  <a:lumMod val="60000"/>
                </a:schemeClr>
              </a:solidFill>
              <a:ln w="19050">
                <a:solidFill>
                  <a:schemeClr val="lt1"/>
                </a:solidFill>
              </a:ln>
              <a:effectLst/>
            </c:spPr>
            <c:extLst>
              <c:ext xmlns:c16="http://schemas.microsoft.com/office/drawing/2014/chart" uri="{C3380CC4-5D6E-409C-BE32-E72D297353CC}">
                <c16:uniqueId val="{00000006-AB84-4816-903B-4EE36685258D}"/>
              </c:ext>
            </c:extLst>
          </c:dPt>
          <c:dPt>
            <c:idx val="6"/>
            <c:bubble3D val="0"/>
            <c:spPr>
              <a:solidFill>
                <a:schemeClr val="accent1">
                  <a:lumMod val="80000"/>
                  <a:lumOff val="20000"/>
                </a:schemeClr>
              </a:solidFill>
              <a:ln w="19050">
                <a:solidFill>
                  <a:schemeClr val="lt1"/>
                </a:solidFill>
              </a:ln>
              <a:effectLst/>
            </c:spPr>
            <c:extLst>
              <c:ext xmlns:c16="http://schemas.microsoft.com/office/drawing/2014/chart" uri="{C3380CC4-5D6E-409C-BE32-E72D297353CC}">
                <c16:uniqueId val="{00000005-AB84-4816-903B-4EE36685258D}"/>
              </c:ext>
            </c:extLst>
          </c:dPt>
          <c:dPt>
            <c:idx val="7"/>
            <c:bubble3D val="0"/>
            <c:spPr>
              <a:solidFill>
                <a:schemeClr val="accent3">
                  <a:lumMod val="80000"/>
                  <a:lumOff val="20000"/>
                </a:schemeClr>
              </a:solidFill>
              <a:ln w="19050">
                <a:solidFill>
                  <a:schemeClr val="lt1"/>
                </a:solidFill>
              </a:ln>
              <a:effectLst/>
            </c:spPr>
            <c:extLst>
              <c:ext xmlns:c16="http://schemas.microsoft.com/office/drawing/2014/chart" uri="{C3380CC4-5D6E-409C-BE32-E72D297353CC}">
                <c16:uniqueId val="{00000004-AB84-4816-903B-4EE36685258D}"/>
              </c:ext>
            </c:extLst>
          </c:dPt>
          <c:dLbls>
            <c:dLbl>
              <c:idx val="0"/>
              <c:layout>
                <c:manualLayout>
                  <c:x val="-0.30817380053377086"/>
                  <c:y val="0.12104325751252953"/>
                </c:manualLayout>
              </c:layout>
              <c:dLblPos val="bestFit"/>
              <c:showLegendKey val="1"/>
              <c:showVal val="1"/>
              <c:showCatName val="1"/>
              <c:showSerName val="0"/>
              <c:showPercent val="1"/>
              <c:showBubbleSize val="0"/>
              <c:separator> </c:separator>
              <c:extLst>
                <c:ext xmlns:c15="http://schemas.microsoft.com/office/drawing/2012/chart" uri="{CE6537A1-D6FC-4f65-9D91-7224C49458BB}">
                  <c15:layout>
                    <c:manualLayout>
                      <c:w val="0.22006639556637952"/>
                      <c:h val="0.12113333400158716"/>
                    </c:manualLayout>
                  </c15:layout>
                </c:ext>
                <c:ext xmlns:c16="http://schemas.microsoft.com/office/drawing/2014/chart" uri="{C3380CC4-5D6E-409C-BE32-E72D297353CC}">
                  <c16:uniqueId val="{00000003-AB84-4816-903B-4EE36685258D}"/>
                </c:ext>
              </c:extLst>
            </c:dLbl>
            <c:dLbl>
              <c:idx val="1"/>
              <c:layout>
                <c:manualLayout>
                  <c:x val="-0.1943259105031557"/>
                  <c:y val="-7.6565750464018367E-2"/>
                </c:manualLayout>
              </c:layout>
              <c:dLblPos val="bestFit"/>
              <c:showLegendKey val="1"/>
              <c:showVal val="1"/>
              <c:showCatName val="1"/>
              <c:showSerName val="0"/>
              <c:showPercent val="1"/>
              <c:showBubbleSize val="0"/>
              <c:separator> </c:separator>
              <c:extLst>
                <c:ext xmlns:c15="http://schemas.microsoft.com/office/drawing/2012/chart" uri="{CE6537A1-D6FC-4f65-9D91-7224C49458BB}"/>
                <c:ext xmlns:c16="http://schemas.microsoft.com/office/drawing/2014/chart" uri="{C3380CC4-5D6E-409C-BE32-E72D297353CC}">
                  <c16:uniqueId val="{00000001-AB84-4816-903B-4EE36685258D}"/>
                </c:ext>
              </c:extLst>
            </c:dLbl>
            <c:dLbl>
              <c:idx val="2"/>
              <c:layout>
                <c:manualLayout>
                  <c:x val="-0.10333781462689214"/>
                  <c:y val="-0.15863484144483064"/>
                </c:manualLayout>
              </c:layout>
              <c:dLblPos val="bestFit"/>
              <c:showLegendKey val="1"/>
              <c:showVal val="1"/>
              <c:showCatName val="1"/>
              <c:showSerName val="0"/>
              <c:showPercent val="1"/>
              <c:showBubbleSize val="0"/>
              <c:separator> </c:separator>
              <c:extLst>
                <c:ext xmlns:c15="http://schemas.microsoft.com/office/drawing/2012/chart" uri="{CE6537A1-D6FC-4f65-9D91-7224C49458BB}"/>
                <c:ext xmlns:c16="http://schemas.microsoft.com/office/drawing/2014/chart" uri="{C3380CC4-5D6E-409C-BE32-E72D297353CC}">
                  <c16:uniqueId val="{00000002-AB84-4816-903B-4EE36685258D}"/>
                </c:ext>
              </c:extLst>
            </c:dLbl>
            <c:dLbl>
              <c:idx val="3"/>
              <c:layout>
                <c:manualLayout>
                  <c:x val="2.5088250429402586E-2"/>
                  <c:y val="-0.14338984080122574"/>
                </c:manualLayout>
              </c:layout>
              <c:dLblPos val="bestFit"/>
              <c:showLegendKey val="1"/>
              <c:showVal val="1"/>
              <c:showCatName val="1"/>
              <c:showSerName val="0"/>
              <c:showPercent val="1"/>
              <c:showBubbleSize val="0"/>
              <c:separator> </c:separator>
              <c:extLst>
                <c:ext xmlns:c15="http://schemas.microsoft.com/office/drawing/2012/chart" uri="{CE6537A1-D6FC-4f65-9D91-7224C49458BB}"/>
                <c:ext xmlns:c16="http://schemas.microsoft.com/office/drawing/2014/chart" uri="{C3380CC4-5D6E-409C-BE32-E72D297353CC}">
                  <c16:uniqueId val="{00000008-AB84-4816-903B-4EE36685258D}"/>
                </c:ext>
              </c:extLst>
            </c:dLbl>
            <c:dLbl>
              <c:idx val="4"/>
              <c:layout>
                <c:manualLayout>
                  <c:x val="0.1040529801885377"/>
                  <c:y val="-3.3525843849006212E-2"/>
                </c:manualLayout>
              </c:layout>
              <c:dLblPos val="bestFit"/>
              <c:showLegendKey val="1"/>
              <c:showVal val="1"/>
              <c:showCatName val="1"/>
              <c:showSerName val="0"/>
              <c:showPercent val="1"/>
              <c:showBubbleSize val="0"/>
              <c:separator> </c:separator>
              <c:extLst>
                <c:ext xmlns:c15="http://schemas.microsoft.com/office/drawing/2012/chart" uri="{CE6537A1-D6FC-4f65-9D91-7224C49458BB}"/>
                <c:ext xmlns:c16="http://schemas.microsoft.com/office/drawing/2014/chart" uri="{C3380CC4-5D6E-409C-BE32-E72D297353CC}">
                  <c16:uniqueId val="{00000007-AB84-4816-903B-4EE36685258D}"/>
                </c:ext>
              </c:extLst>
            </c:dLbl>
            <c:dLbl>
              <c:idx val="6"/>
              <c:layout>
                <c:manualLayout>
                  <c:x val="7.3870152776126907E-2"/>
                  <c:y val="0.10625941584922048"/>
                </c:manualLayout>
              </c:layout>
              <c:dLblPos val="bestFit"/>
              <c:showLegendKey val="1"/>
              <c:showVal val="1"/>
              <c:showCatName val="1"/>
              <c:showSerName val="0"/>
              <c:showPercent val="1"/>
              <c:showBubbleSize val="0"/>
              <c:separator> </c:separator>
              <c:extLst>
                <c:ext xmlns:c15="http://schemas.microsoft.com/office/drawing/2012/chart" uri="{CE6537A1-D6FC-4f65-9D91-7224C49458BB}"/>
                <c:ext xmlns:c16="http://schemas.microsoft.com/office/drawing/2014/chart" uri="{C3380CC4-5D6E-409C-BE32-E72D297353CC}">
                  <c16:uniqueId val="{00000005-AB84-4816-903B-4EE36685258D}"/>
                </c:ext>
              </c:extLst>
            </c:dLbl>
            <c:dLbl>
              <c:idx val="7"/>
              <c:layout>
                <c:manualLayout>
                  <c:x val="-2.9251124125715777E-4"/>
                  <c:y val="7.865557468618424E-2"/>
                </c:manualLayout>
              </c:layout>
              <c:dLblPos val="bestFit"/>
              <c:showLegendKey val="1"/>
              <c:showVal val="1"/>
              <c:showCatName val="1"/>
              <c:showSerName val="0"/>
              <c:showPercent val="1"/>
              <c:showBubbleSize val="0"/>
              <c:separator> </c:separator>
              <c:extLst>
                <c:ext xmlns:c15="http://schemas.microsoft.com/office/drawing/2012/chart" uri="{CE6537A1-D6FC-4f65-9D91-7224C49458BB}"/>
                <c:ext xmlns:c16="http://schemas.microsoft.com/office/drawing/2014/chart" uri="{C3380CC4-5D6E-409C-BE32-E72D297353CC}">
                  <c16:uniqueId val="{00000004-AB84-4816-903B-4EE36685258D}"/>
                </c:ext>
              </c:extLst>
            </c:dLbl>
            <c:spPr>
              <a:noFill/>
              <a:ln>
                <a:noFill/>
              </a:ln>
              <a:effectLst/>
            </c:spPr>
            <c:txPr>
              <a:bodyPr rot="0" spcFirstLastPara="1" vertOverflow="ellipsis" vert="horz" wrap="square" lIns="38100" tIns="19050" rIns="38100" bIns="19050" anchor="ctr" anchorCtr="1">
                <a:spAutoFit/>
              </a:bodyPr>
              <a:lstStyle/>
              <a:p>
                <a:pPr>
                  <a:defRPr sz="1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bestFit"/>
            <c:showLegendKey val="1"/>
            <c:showVal val="1"/>
            <c:showCatName val="1"/>
            <c:showSerName val="0"/>
            <c:showPercent val="1"/>
            <c:showBubbleSize val="0"/>
            <c:separator> </c:separator>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'3.CI'!$F$7:$F$14</c:f>
              <c:strCache>
                <c:ptCount val="8"/>
                <c:pt idx="0">
                  <c:v>Pensión por Invalidez (incapacidad)</c:v>
                </c:pt>
                <c:pt idx="1">
                  <c:v>Pensión por Vejez (Jubilación)</c:v>
                </c:pt>
                <c:pt idx="2">
                  <c:v>Pensión por Supervivencia (Viudedad)</c:v>
                </c:pt>
                <c:pt idx="3">
                  <c:v>Pensión por Supervivencia (Orfandad)</c:v>
                </c:pt>
                <c:pt idx="4">
                  <c:v>Certificación de Períodos cotizados</c:v>
                </c:pt>
                <c:pt idx="5">
                  <c:v>Certificación de legislación aplicable (Desplazados)</c:v>
                </c:pt>
                <c:pt idx="6">
                  <c:v>Deposito de documentos requeridos</c:v>
                </c:pt>
                <c:pt idx="7">
                  <c:v>Certificaciones emitidas descentralizadas-centralizadas</c:v>
                </c:pt>
              </c:strCache>
            </c:strRef>
          </c:cat>
          <c:val>
            <c:numRef>
              <c:f>'3.CI'!$H$7:$H$14</c:f>
              <c:numCache>
                <c:formatCode>General</c:formatCode>
                <c:ptCount val="8"/>
                <c:pt idx="0">
                  <c:v>0</c:v>
                </c:pt>
                <c:pt idx="1">
                  <c:v>2</c:v>
                </c:pt>
                <c:pt idx="2">
                  <c:v>4</c:v>
                </c:pt>
                <c:pt idx="3">
                  <c:v>0</c:v>
                </c:pt>
                <c:pt idx="4">
                  <c:v>0</c:v>
                </c:pt>
                <c:pt idx="5">
                  <c:v>3</c:v>
                </c:pt>
                <c:pt idx="6">
                  <c:v>0</c:v>
                </c:pt>
                <c:pt idx="7">
                  <c:v>3</c:v>
                </c:pt>
              </c:numCache>
            </c:numRef>
          </c:val>
          <c:extLst>
            <c:ext xmlns:c16="http://schemas.microsoft.com/office/drawing/2014/chart" uri="{C3380CC4-5D6E-409C-BE32-E72D297353CC}">
              <c16:uniqueId val="{00000000-AB84-4816-903B-4EE36685258D}"/>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chart>
  <c:spPr>
    <a:solidFill>
      <a:schemeClr val="bg1"/>
    </a:solidFill>
    <a:ln w="9525" cap="flat" cmpd="sng" algn="ctr">
      <a:solidFill>
        <a:schemeClr val="bg1"/>
      </a:solidFill>
      <a:round/>
    </a:ln>
    <a:effectLst/>
  </c:spPr>
  <c:txPr>
    <a:bodyPr/>
    <a:lstStyle/>
    <a:p>
      <a:pPr>
        <a:defRPr/>
      </a:pPr>
      <a:endParaRPr lang="es-DO"/>
    </a:p>
  </c:txPr>
  <c:printSettings>
    <c:headerFooter/>
    <c:pageMargins b="0.75" l="0.7" r="0.7" t="0.75" header="0.3" footer="0.3"/>
    <c:pageSetup/>
  </c:printSettings>
  <c:userShapes r:id="rId3"/>
</c:chartSpace>
</file>

<file path=xl/charts/colors1.xml><?xml version="1.0" encoding="utf-8"?>
<cs:colorStyle xmlns:cs="http://schemas.microsoft.com/office/drawing/2012/chartStyle" xmlns:a="http://schemas.openxmlformats.org/drawingml/2006/main" meth="withinLinear" id="14">
  <a:schemeClr val="accent1"/>
</cs:colorStyle>
</file>

<file path=xl/charts/colors2.xml><?xml version="1.0" encoding="utf-8"?>
<cs:colorStyle xmlns:cs="http://schemas.microsoft.com/office/drawing/2012/chartStyle" xmlns:a="http://schemas.openxmlformats.org/drawingml/2006/main" meth="withinLinear" id="14">
  <a:schemeClr val="accent1"/>
</cs:colorStyle>
</file>

<file path=xl/charts/colors3.xml><?xml version="1.0" encoding="utf-8"?>
<cs:colorStyle xmlns:cs="http://schemas.microsoft.com/office/drawing/2012/chartStyle" xmlns:a="http://schemas.openxmlformats.org/drawingml/2006/main" meth="withinLinear" id="14">
  <a:schemeClr val="accent1"/>
</cs:colorStyle>
</file>

<file path=xl/charts/colors4.xml><?xml version="1.0" encoding="utf-8"?>
<cs:colorStyle xmlns:cs="http://schemas.microsoft.com/office/drawing/2012/chartStyle" xmlns:a="http://schemas.openxmlformats.org/drawingml/2006/main" meth="withinLinear" id="18">
  <a:schemeClr val="accent5"/>
</cs:colorStyle>
</file>

<file path=xl/charts/colors5.xml><?xml version="1.0" encoding="utf-8"?>
<cs:colorStyle xmlns:cs="http://schemas.microsoft.com/office/drawing/2012/chartStyle" xmlns:a="http://schemas.openxmlformats.org/drawingml/2006/main" meth="withinLinear" id="14">
  <a:schemeClr val="accent1"/>
</cs:colorStyle>
</file>

<file path=xl/charts/colors6.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withinLinear" id="18">
  <a:schemeClr val="accent5"/>
</cs:colorStyle>
</file>

<file path=xl/charts/colors11.xml><?xml version="1.0" encoding="utf-8"?>
<cs:colorStyle xmlns:cs="http://schemas.microsoft.com/office/drawing/2012/chartStyle" xmlns:a="http://schemas.openxmlformats.org/drawingml/2006/main" meth="withinLinear" id="14">
  <a:schemeClr val="accent1"/>
</cs:colorStyle>
</file>

<file path=xl/charts/colors12.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withinLinearReversed" id="21">
  <a:schemeClr val="accent1"/>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withinLinear" id="14">
  <a:schemeClr val="accent1"/>
</cs:colorStyle>
</file>

<file path=xl/charts/colors17.xml><?xml version="1.0" encoding="utf-8"?>
<cs:colorStyle xmlns:cs="http://schemas.microsoft.com/office/drawing/2012/chartStyle" xmlns:a="http://schemas.openxmlformats.org/drawingml/2006/main" meth="withinLinear" id="18">
  <a:schemeClr val="accent5"/>
</cs:colorStyle>
</file>

<file path=xl/charts/colors18.xml><?xml version="1.0" encoding="utf-8"?>
<cs:colorStyle xmlns:cs="http://schemas.microsoft.com/office/drawing/2012/chartStyle" xmlns:a="http://schemas.openxmlformats.org/drawingml/2006/main" meth="withinLinear" id="14">
  <a:schemeClr val="accent1"/>
</cs:colorStyle>
</file>

<file path=xl/charts/colors19.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withinLinear" id="14">
  <a:schemeClr val="accent1"/>
</cs:colorStyle>
</file>

<file path=xl/charts/colors22.xml><?xml version="1.0" encoding="utf-8"?>
<cs:colorStyle xmlns:cs="http://schemas.microsoft.com/office/drawing/2012/chartStyle" xmlns:a="http://schemas.openxmlformats.org/drawingml/2006/main" meth="withinLinear" id="14">
  <a:schemeClr val="accent1"/>
</cs:colorStyle>
</file>

<file path=xl/charts/colors23.xml><?xml version="1.0" encoding="utf-8"?>
<cs:colorStyle xmlns:cs="http://schemas.microsoft.com/office/drawing/2012/chartStyle" xmlns:a="http://schemas.openxmlformats.org/drawingml/2006/main" meth="withinLinear" id="14">
  <a:schemeClr val="accent1"/>
</cs:colorStyle>
</file>

<file path=xl/charts/colors24.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withinLinearReversed" id="21">
  <a:schemeClr val="accent1"/>
</cs:colorStyle>
</file>

<file path=xl/charts/colors27.xml><?xml version="1.0" encoding="utf-8"?>
<cs:colorStyle xmlns:cs="http://schemas.microsoft.com/office/drawing/2012/chartStyle" xmlns:a="http://schemas.openxmlformats.org/drawingml/2006/main" meth="withinLinear" id="18">
  <a:schemeClr val="accent5"/>
</cs:colorStyle>
</file>

<file path=xl/charts/colors28.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withinLinear" id="14">
  <a:schemeClr val="accent1"/>
</cs:colorStyle>
</file>

<file path=xl/charts/colors31.xml><?xml version="1.0" encoding="utf-8"?>
<cs:colorStyle xmlns:cs="http://schemas.microsoft.com/office/drawing/2012/chartStyle" xmlns:a="http://schemas.openxmlformats.org/drawingml/2006/main" meth="withinLinear" id="16">
  <a:schemeClr val="accent3"/>
</cs:colorStyle>
</file>

<file path=xl/charts/colors32.xml><?xml version="1.0" encoding="utf-8"?>
<cs:colorStyle xmlns:cs="http://schemas.microsoft.com/office/drawing/2012/chartStyle" xmlns:a="http://schemas.openxmlformats.org/drawingml/2006/main" meth="withinLinear" id="14">
  <a:schemeClr val="accent1"/>
</cs:colorStyle>
</file>

<file path=xl/charts/colors33.xml><?xml version="1.0" encoding="utf-8"?>
<cs:colorStyle xmlns:cs="http://schemas.microsoft.com/office/drawing/2012/chartStyle" xmlns:a="http://schemas.openxmlformats.org/drawingml/2006/main" meth="withinLinear" id="16">
  <a:schemeClr val="accent3"/>
</cs:colorStyle>
</file>

<file path=xl/charts/colors34.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withinLinearReversed" id="21">
  <a:schemeClr val="accent1"/>
</cs:colorStyle>
</file>

<file path=xl/charts/colors36.xml><?xml version="1.0" encoding="utf-8"?>
<cs:colorStyle xmlns:cs="http://schemas.microsoft.com/office/drawing/2012/chartStyle" xmlns:a="http://schemas.openxmlformats.org/drawingml/2006/main" meth="withinLinearReversed" id="21">
  <a:schemeClr val="accent1"/>
</cs:colorStyle>
</file>

<file path=xl/charts/colors37.xml><?xml version="1.0" encoding="utf-8"?>
<cs:colorStyle xmlns:cs="http://schemas.microsoft.com/office/drawing/2012/chartStyle" xmlns:a="http://schemas.openxmlformats.org/drawingml/2006/main" meth="withinLinearReversed" id="21">
  <a:schemeClr val="accent1"/>
</cs:colorStyle>
</file>

<file path=xl/charts/colors38.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9.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1.xml><?xml version="1.0" encoding="utf-8"?>
<cs:colorStyle xmlns:cs="http://schemas.microsoft.com/office/drawing/2012/chartStyle" xmlns:a="http://schemas.openxmlformats.org/drawingml/2006/main" meth="withinLinear" id="18">
  <a:schemeClr val="accent5"/>
</cs:colorStyle>
</file>

<file path=xl/charts/colors42.xml><?xml version="1.0" encoding="utf-8"?>
<cs:colorStyle xmlns:cs="http://schemas.microsoft.com/office/drawing/2012/chartStyle" xmlns:a="http://schemas.openxmlformats.org/drawingml/2006/main" meth="withinLinear" id="14">
  <a:schemeClr val="accent1"/>
</cs:colorStyle>
</file>

<file path=xl/charts/colors43.xml><?xml version="1.0" encoding="utf-8"?>
<cs:colorStyle xmlns:cs="http://schemas.microsoft.com/office/drawing/2012/chartStyle" xmlns:a="http://schemas.openxmlformats.org/drawingml/2006/main" meth="withinLinear" id="14">
  <a:schemeClr val="accent1"/>
</cs:colorStyle>
</file>

<file path=xl/charts/colors44.xml><?xml version="1.0" encoding="utf-8"?>
<cs:colorStyle xmlns:cs="http://schemas.microsoft.com/office/drawing/2012/chartStyle" xmlns:a="http://schemas.openxmlformats.org/drawingml/2006/main" meth="withinLinear" id="14">
  <a:schemeClr val="accent1"/>
</cs:colorStyle>
</file>

<file path=xl/charts/colors45.xml><?xml version="1.0" encoding="utf-8"?>
<cs:colorStyle xmlns:cs="http://schemas.microsoft.com/office/drawing/2012/chartStyle" xmlns:a="http://schemas.openxmlformats.org/drawingml/2006/main" meth="withinLinear" id="14">
  <a:schemeClr val="accent1"/>
</cs:colorStyle>
</file>

<file path=xl/charts/colors46.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8.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0.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1.xml><?xml version="1.0" encoding="utf-8"?>
<cs:colorStyle xmlns:cs="http://schemas.microsoft.com/office/drawing/2012/chartStyle" xmlns:a="http://schemas.openxmlformats.org/drawingml/2006/main" meth="withinLinear" id="18">
  <a:schemeClr val="accent5"/>
</cs:colorStyle>
</file>

<file path=xl/charts/colors52.xml><?xml version="1.0" encoding="utf-8"?>
<cs:colorStyle xmlns:cs="http://schemas.microsoft.com/office/drawing/2012/chartStyle" xmlns:a="http://schemas.openxmlformats.org/drawingml/2006/main" meth="withinLinear" id="14">
  <a:schemeClr val="accent1"/>
</cs:colorStyle>
</file>

<file path=xl/charts/colors53.xml><?xml version="1.0" encoding="utf-8"?>
<cs:colorStyle xmlns:cs="http://schemas.microsoft.com/office/drawing/2012/chartStyle" xmlns:a="http://schemas.openxmlformats.org/drawingml/2006/main" meth="withinLinear" id="14">
  <a:schemeClr val="accent1"/>
</cs:colorStyle>
</file>

<file path=xl/charts/colors54.xml><?xml version="1.0" encoding="utf-8"?>
<cs:colorStyle xmlns:cs="http://schemas.microsoft.com/office/drawing/2012/chartStyle" xmlns:a="http://schemas.openxmlformats.org/drawingml/2006/main" meth="withinLinearReversed" id="21">
  <a:schemeClr val="accent1"/>
</cs:colorStyle>
</file>

<file path=xl/charts/colors5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6.xml><?xml version="1.0" encoding="utf-8"?>
<cs:colorStyle xmlns:cs="http://schemas.microsoft.com/office/drawing/2012/chartStyle" xmlns:a="http://schemas.openxmlformats.org/drawingml/2006/main" meth="withinLinear" id="18">
  <a:schemeClr val="accent5"/>
</cs:colorStyle>
</file>

<file path=xl/charts/colors57.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8.xml><?xml version="1.0" encoding="utf-8"?>
<cs:colorStyle xmlns:cs="http://schemas.microsoft.com/office/drawing/2012/chartStyle" xmlns:a="http://schemas.openxmlformats.org/drawingml/2006/main" meth="withinLinear" id="14">
  <a:schemeClr val="accent1"/>
</cs:colorStyle>
</file>

<file path=xl/charts/colors59.xml><?xml version="1.0" encoding="utf-8"?>
<cs:colorStyle xmlns:cs="http://schemas.microsoft.com/office/drawing/2012/chartStyle" xmlns:a="http://schemas.openxmlformats.org/drawingml/2006/main" meth="withinLinearReversed" id="21">
  <a:schemeClr val="accent1"/>
</cs:colorStyle>
</file>

<file path=xl/charts/colors6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1.xml><?xml version="1.0" encoding="utf-8"?>
<cs:colorStyle xmlns:cs="http://schemas.microsoft.com/office/drawing/2012/chartStyle" xmlns:a="http://schemas.openxmlformats.org/drawingml/2006/main" meth="withinLinear" id="16">
  <a:schemeClr val="accent3"/>
</cs:colorStyle>
</file>

<file path=xl/charts/colors62.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126">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3">
      <cs:styleClr val="auto"/>
    </cs:fillRef>
    <cs:effectRef idx="3">
      <a:schemeClr val="dk1"/>
    </cs:effectRef>
    <cs:fontRef idx="minor">
      <a:schemeClr val="tx1"/>
    </cs:fontRef>
  </cs:dataPoint>
  <cs:dataPoint3D>
    <cs:lnRef idx="0"/>
    <cs:fillRef idx="3">
      <cs:styleClr val="auto"/>
    </cs:fillRef>
    <cs:effectRef idx="3">
      <a:schemeClr val="dk1"/>
    </cs:effectRef>
    <cs:fontRef idx="minor">
      <a:schemeClr val="tx1"/>
    </cs:fontRef>
  </cs:dataPoint3D>
  <cs:dataPointLine>
    <cs:lnRef idx="1">
      <cs:styleClr val="auto"/>
    </cs:lnRef>
    <cs:lineWidthScale>7</cs:lineWidthScale>
    <cs:fillRef idx="0"/>
    <cs:effectRef idx="0"/>
    <cs:fontRef idx="minor">
      <a:schemeClr val="tx1"/>
    </cs:fontRef>
    <cs:spPr>
      <a:ln cap="rnd">
        <a:round/>
      </a:ln>
    </cs:spPr>
  </cs:dataPointLine>
  <cs:dataPointMarker>
    <cs:lnRef idx="1">
      <cs:styleClr val="auto"/>
    </cs:lnRef>
    <cs:fillRef idx="3">
      <cs:styleClr val="auto"/>
    </cs:fillRef>
    <cs:effectRef idx="3">
      <a:schemeClr val="dk1"/>
    </cs:effectRef>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0"/>
    <cs:fillRef idx="3">
      <a:schemeClr val="dk1">
        <a:tint val="95000"/>
      </a:schemeClr>
    </cs:fillRef>
    <cs:effectRef idx="3">
      <a:schemeClr val="dk1"/>
    </cs:effectRef>
    <cs:fontRef idx="minor">
      <a:schemeClr val="tx1"/>
    </cs:fontRef>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0"/>
    <cs:fillRef idx="3">
      <a:schemeClr val="dk1">
        <a:tint val="5000"/>
      </a:schemeClr>
    </cs:fillRef>
    <cs:effectRef idx="3">
      <a:schemeClr val="dk1"/>
    </cs:effectRef>
    <cs:fontRef idx="minor">
      <a:schemeClr val="tx1"/>
    </cs:fontRef>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2.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4.xml><?xml version="1.0" encoding="utf-8"?>
<cs:chartStyle xmlns:cs="http://schemas.microsoft.com/office/drawing/2012/chartStyle" xmlns:a="http://schemas.openxmlformats.org/drawingml/2006/main" id="298">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5.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126">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3">
      <cs:styleClr val="auto"/>
    </cs:fillRef>
    <cs:effectRef idx="3">
      <a:schemeClr val="dk1"/>
    </cs:effectRef>
    <cs:fontRef idx="minor">
      <a:schemeClr val="tx1"/>
    </cs:fontRef>
  </cs:dataPoint>
  <cs:dataPoint3D>
    <cs:lnRef idx="0"/>
    <cs:fillRef idx="3">
      <cs:styleClr val="auto"/>
    </cs:fillRef>
    <cs:effectRef idx="3">
      <a:schemeClr val="dk1"/>
    </cs:effectRef>
    <cs:fontRef idx="minor">
      <a:schemeClr val="tx1"/>
    </cs:fontRef>
  </cs:dataPoint3D>
  <cs:dataPointLine>
    <cs:lnRef idx="1">
      <cs:styleClr val="auto"/>
    </cs:lnRef>
    <cs:lineWidthScale>7</cs:lineWidthScale>
    <cs:fillRef idx="0"/>
    <cs:effectRef idx="0"/>
    <cs:fontRef idx="minor">
      <a:schemeClr val="tx1"/>
    </cs:fontRef>
    <cs:spPr>
      <a:ln cap="rnd">
        <a:round/>
      </a:ln>
    </cs:spPr>
  </cs:dataPointLine>
  <cs:dataPointMarker>
    <cs:lnRef idx="1">
      <cs:styleClr val="auto"/>
    </cs:lnRef>
    <cs:fillRef idx="3">
      <cs:styleClr val="auto"/>
    </cs:fillRef>
    <cs:effectRef idx="3">
      <a:schemeClr val="dk1"/>
    </cs:effectRef>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0"/>
    <cs:fillRef idx="3">
      <a:schemeClr val="dk1">
        <a:tint val="95000"/>
      </a:schemeClr>
    </cs:fillRef>
    <cs:effectRef idx="3">
      <a:schemeClr val="dk1"/>
    </cs:effectRef>
    <cs:fontRef idx="minor">
      <a:schemeClr val="tx1"/>
    </cs:fontRef>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0"/>
    <cs:fillRef idx="3">
      <a:schemeClr val="dk1">
        <a:tint val="5000"/>
      </a:schemeClr>
    </cs:fillRef>
    <cs:effectRef idx="3">
      <a:schemeClr val="dk1"/>
    </cs:effectRef>
    <cs:fontRef idx="minor">
      <a:schemeClr val="tx1"/>
    </cs:fontRef>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9.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98">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11.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126">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3">
      <cs:styleClr val="auto"/>
    </cs:fillRef>
    <cs:effectRef idx="3">
      <a:schemeClr val="dk1"/>
    </cs:effectRef>
    <cs:fontRef idx="minor">
      <a:schemeClr val="tx1"/>
    </cs:fontRef>
  </cs:dataPoint>
  <cs:dataPoint3D>
    <cs:lnRef idx="0"/>
    <cs:fillRef idx="3">
      <cs:styleClr val="auto"/>
    </cs:fillRef>
    <cs:effectRef idx="3">
      <a:schemeClr val="dk1"/>
    </cs:effectRef>
    <cs:fontRef idx="minor">
      <a:schemeClr val="tx1"/>
    </cs:fontRef>
  </cs:dataPoint3D>
  <cs:dataPointLine>
    <cs:lnRef idx="1">
      <cs:styleClr val="auto"/>
    </cs:lnRef>
    <cs:lineWidthScale>7</cs:lineWidthScale>
    <cs:fillRef idx="0"/>
    <cs:effectRef idx="0"/>
    <cs:fontRef idx="minor">
      <a:schemeClr val="tx1"/>
    </cs:fontRef>
    <cs:spPr>
      <a:ln cap="rnd">
        <a:round/>
      </a:ln>
    </cs:spPr>
  </cs:dataPointLine>
  <cs:dataPointMarker>
    <cs:lnRef idx="1">
      <cs:styleClr val="auto"/>
    </cs:lnRef>
    <cs:fillRef idx="3">
      <cs:styleClr val="auto"/>
    </cs:fillRef>
    <cs:effectRef idx="3">
      <a:schemeClr val="dk1"/>
    </cs:effectRef>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0"/>
    <cs:fillRef idx="3">
      <a:schemeClr val="dk1">
        <a:tint val="95000"/>
      </a:schemeClr>
    </cs:fillRef>
    <cs:effectRef idx="3">
      <a:schemeClr val="dk1"/>
    </cs:effectRef>
    <cs:fontRef idx="minor">
      <a:schemeClr val="tx1"/>
    </cs:fontRef>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0"/>
    <cs:fillRef idx="3">
      <a:schemeClr val="dk1">
        <a:tint val="5000"/>
      </a:schemeClr>
    </cs:fillRef>
    <cs:effectRef idx="3">
      <a:schemeClr val="dk1"/>
    </cs:effectRef>
    <cs:fontRef idx="minor">
      <a:schemeClr val="tx1"/>
    </cs:fontRef>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15.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298">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18.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58">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1"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scene3d>
        <a:camera prst="orthographicFront"/>
        <a:lightRig rig="brightRoom" dir="t"/>
      </a:scene3d>
      <a:sp3d prstMaterial="flat">
        <a:bevelT w="50800" h="101600" prst="angle"/>
        <a:contourClr>
          <a:srgbClr val="000000"/>
        </a:contourClr>
      </a:sp3d>
    </cs:spPr>
  </cs:dataPoint>
  <cs:dataPoint3D>
    <cs:lnRef idx="0"/>
    <cs:fillRef idx="0">
      <cs:styleClr val="auto"/>
    </cs:fillRef>
    <cs:effectRef idx="0"/>
    <cs:fontRef idx="minor">
      <a:schemeClr val="tx1"/>
    </cs:fontRef>
    <cs:spPr>
      <a:solidFill>
        <a:schemeClr val="phClr"/>
      </a:solidFill>
      <a:ln w="1905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1" i="0" kern="1200" cap="all" spc="50"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126">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3">
      <cs:styleClr val="auto"/>
    </cs:fillRef>
    <cs:effectRef idx="3">
      <a:schemeClr val="dk1"/>
    </cs:effectRef>
    <cs:fontRef idx="minor">
      <a:schemeClr val="tx1"/>
    </cs:fontRef>
  </cs:dataPoint>
  <cs:dataPoint3D>
    <cs:lnRef idx="0"/>
    <cs:fillRef idx="3">
      <cs:styleClr val="auto"/>
    </cs:fillRef>
    <cs:effectRef idx="3">
      <a:schemeClr val="dk1"/>
    </cs:effectRef>
    <cs:fontRef idx="minor">
      <a:schemeClr val="tx1"/>
    </cs:fontRef>
  </cs:dataPoint3D>
  <cs:dataPointLine>
    <cs:lnRef idx="1">
      <cs:styleClr val="auto"/>
    </cs:lnRef>
    <cs:lineWidthScale>7</cs:lineWidthScale>
    <cs:fillRef idx="0"/>
    <cs:effectRef idx="0"/>
    <cs:fontRef idx="minor">
      <a:schemeClr val="tx1"/>
    </cs:fontRef>
    <cs:spPr>
      <a:ln cap="rnd">
        <a:round/>
      </a:ln>
    </cs:spPr>
  </cs:dataPointLine>
  <cs:dataPointMarker>
    <cs:lnRef idx="1">
      <cs:styleClr val="auto"/>
    </cs:lnRef>
    <cs:fillRef idx="3">
      <cs:styleClr val="auto"/>
    </cs:fillRef>
    <cs:effectRef idx="3">
      <a:schemeClr val="dk1"/>
    </cs:effectRef>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0"/>
    <cs:fillRef idx="3">
      <a:schemeClr val="dk1">
        <a:tint val="95000"/>
      </a:schemeClr>
    </cs:fillRef>
    <cs:effectRef idx="3">
      <a:schemeClr val="dk1"/>
    </cs:effectRef>
    <cs:fontRef idx="minor">
      <a:schemeClr val="tx1"/>
    </cs:fontRef>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0"/>
    <cs:fillRef idx="3">
      <a:schemeClr val="dk1">
        <a:tint val="5000"/>
      </a:schemeClr>
    </cs:fillRef>
    <cs:effectRef idx="3">
      <a:schemeClr val="dk1"/>
    </cs:effectRef>
    <cs:fontRef idx="minor">
      <a:schemeClr val="tx1"/>
    </cs:fontRef>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27.xml><?xml version="1.0" encoding="utf-8"?>
<cs:chartStyle xmlns:cs="http://schemas.microsoft.com/office/drawing/2012/chartStyle" xmlns:a="http://schemas.openxmlformats.org/drawingml/2006/main" id="298">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28.xml><?xml version="1.0" encoding="utf-8"?>
<cs:chartStyle xmlns:cs="http://schemas.microsoft.com/office/drawing/2012/chartStyle" xmlns:a="http://schemas.openxmlformats.org/drawingml/2006/main" id="352">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29.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30.xml><?xml version="1.0" encoding="utf-8"?>
<cs:chartStyle xmlns:cs="http://schemas.microsoft.com/office/drawing/2012/chartStyle" xmlns:a="http://schemas.openxmlformats.org/drawingml/2006/main" id="258">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1"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scene3d>
        <a:camera prst="orthographicFront"/>
        <a:lightRig rig="brightRoom" dir="t"/>
      </a:scene3d>
      <a:sp3d prstMaterial="flat">
        <a:bevelT w="50800" h="101600" prst="angle"/>
        <a:contourClr>
          <a:srgbClr val="000000"/>
        </a:contourClr>
      </a:sp3d>
    </cs:spPr>
  </cs:dataPoint>
  <cs:dataPoint3D>
    <cs:lnRef idx="0"/>
    <cs:fillRef idx="0">
      <cs:styleClr val="auto"/>
    </cs:fillRef>
    <cs:effectRef idx="0"/>
    <cs:fontRef idx="minor">
      <a:schemeClr val="tx1"/>
    </cs:fontRef>
    <cs:spPr>
      <a:solidFill>
        <a:schemeClr val="phClr"/>
      </a:solidFill>
      <a:ln w="1905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1" i="0" kern="1200" cap="all" spc="50"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3.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4.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35.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36.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37.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38.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39.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40.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1.xml><?xml version="1.0" encoding="utf-8"?>
<cs:chartStyle xmlns:cs="http://schemas.microsoft.com/office/drawing/2012/chartStyle" xmlns:a="http://schemas.openxmlformats.org/drawingml/2006/main" id="126">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3">
      <cs:styleClr val="auto"/>
    </cs:fillRef>
    <cs:effectRef idx="3">
      <a:schemeClr val="dk1"/>
    </cs:effectRef>
    <cs:fontRef idx="minor">
      <a:schemeClr val="tx1"/>
    </cs:fontRef>
  </cs:dataPoint>
  <cs:dataPoint3D>
    <cs:lnRef idx="0"/>
    <cs:fillRef idx="3">
      <cs:styleClr val="auto"/>
    </cs:fillRef>
    <cs:effectRef idx="3">
      <a:schemeClr val="dk1"/>
    </cs:effectRef>
    <cs:fontRef idx="minor">
      <a:schemeClr val="tx1"/>
    </cs:fontRef>
  </cs:dataPoint3D>
  <cs:dataPointLine>
    <cs:lnRef idx="1">
      <cs:styleClr val="auto"/>
    </cs:lnRef>
    <cs:lineWidthScale>7</cs:lineWidthScale>
    <cs:fillRef idx="0"/>
    <cs:effectRef idx="0"/>
    <cs:fontRef idx="minor">
      <a:schemeClr val="tx1"/>
    </cs:fontRef>
    <cs:spPr>
      <a:ln cap="rnd">
        <a:round/>
      </a:ln>
    </cs:spPr>
  </cs:dataPointLine>
  <cs:dataPointMarker>
    <cs:lnRef idx="1">
      <cs:styleClr val="auto"/>
    </cs:lnRef>
    <cs:fillRef idx="3">
      <cs:styleClr val="auto"/>
    </cs:fillRef>
    <cs:effectRef idx="3">
      <a:schemeClr val="dk1"/>
    </cs:effectRef>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0"/>
    <cs:fillRef idx="3">
      <a:schemeClr val="dk1">
        <a:tint val="95000"/>
      </a:schemeClr>
    </cs:fillRef>
    <cs:effectRef idx="3">
      <a:schemeClr val="dk1"/>
    </cs:effectRef>
    <cs:fontRef idx="minor">
      <a:schemeClr val="tx1"/>
    </cs:fontRef>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0"/>
    <cs:fillRef idx="3">
      <a:schemeClr val="dk1">
        <a:tint val="5000"/>
      </a:schemeClr>
    </cs:fillRef>
    <cs:effectRef idx="3">
      <a:schemeClr val="dk1"/>
    </cs:effectRef>
    <cs:fontRef idx="minor">
      <a:schemeClr val="tx1"/>
    </cs:fontRef>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42.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3.xml><?xml version="1.0" encoding="utf-8"?>
<cs:chartStyle xmlns:cs="http://schemas.microsoft.com/office/drawing/2012/chartStyle" xmlns:a="http://schemas.openxmlformats.org/drawingml/2006/main" id="131">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3">
      <cs:styleClr val="auto"/>
    </cs:fillRef>
    <cs:effectRef idx="3">
      <a:schemeClr val="dk1"/>
    </cs:effectRef>
    <cs:fontRef idx="minor">
      <a:schemeClr val="tx1"/>
    </cs:fontRef>
  </cs:dataPoint>
  <cs:dataPoint3D>
    <cs:lnRef idx="0"/>
    <cs:fillRef idx="1">
      <cs:styleClr val="auto"/>
    </cs:fillRef>
    <cs:effectRef idx="3">
      <a:schemeClr val="dk1"/>
    </cs:effectRef>
    <cs:fontRef idx="minor">
      <a:schemeClr val="tx1"/>
    </cs:fontRef>
  </cs:dataPoint3D>
  <cs:dataPointLine>
    <cs:lnRef idx="1">
      <cs:styleClr val="auto"/>
    </cs:lnRef>
    <cs:lineWidthScale>7</cs:lineWidthScale>
    <cs:fillRef idx="0"/>
    <cs:effectRef idx="0"/>
    <cs:fontRef idx="minor">
      <a:schemeClr val="tx1"/>
    </cs:fontRef>
    <cs:spPr>
      <a:ln cap="rnd">
        <a:round/>
      </a:ln>
    </cs:spPr>
  </cs:dataPointLine>
  <cs:dataPointMarker>
    <cs:lnRef idx="1">
      <cs:styleClr val="auto"/>
    </cs:lnRef>
    <cs:fillRef idx="3">
      <cs:styleClr val="auto"/>
    </cs:fillRef>
    <cs:effectRef idx="3">
      <a:schemeClr val="dk1"/>
    </cs:effectRef>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0"/>
    <cs:fillRef idx="3" mods="ignoreCSTransforms">
      <cs:styleClr val="0">
        <a:shade val="25000"/>
      </cs:styleClr>
    </cs:fillRef>
    <cs:effectRef idx="3">
      <a:schemeClr val="dk1"/>
    </cs:effectRef>
    <cs:fontRef idx="minor">
      <a:schemeClr val="tx1"/>
    </cs:fontRef>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0"/>
    <cs:fillRef idx="3" mods="ignoreCSTransforms">
      <cs:styleClr val="0">
        <a:tint val="25000"/>
      </cs:styleClr>
    </cs:fillRef>
    <cs:effectRef idx="3">
      <a:schemeClr val="dk1"/>
    </cs:effectRef>
    <cs:fontRef idx="minor">
      <a:schemeClr val="tx1"/>
    </cs:fontRef>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44.xml><?xml version="1.0" encoding="utf-8"?>
<cs:chartStyle xmlns:cs="http://schemas.microsoft.com/office/drawing/2012/chartStyle" xmlns:a="http://schemas.openxmlformats.org/drawingml/2006/main" id="223">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19050" cap="flat" cmpd="sng" algn="ctr">
        <a:solidFill>
          <a:schemeClr val="tx1">
            <a:lumMod val="15000"/>
            <a:lumOff val="85000"/>
          </a:schemeClr>
        </a:solidFill>
        <a:round/>
        <a:headEnd type="none" w="sm" len="sm"/>
        <a:tailEnd type="none" w="sm" len="sm"/>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10800000" scaled="1"/>
        <a:tileRect/>
      </a:gradFill>
    </cs:spPr>
  </cs:dataPoint>
  <cs:dataPoint3D>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10800000" scaled="1"/>
        <a:tileRect/>
      </a:gradFill>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styleClr val="auto"/>
    </cs:lnRef>
    <cs:fillRef idx="0">
      <cs:styleClr val="auto"/>
    </cs:fillRef>
    <cs:effectRef idx="0"/>
    <cs:fontRef idx="minor">
      <a:schemeClr val="dk1"/>
    </cs:fontRef>
    <cs:spPr>
      <a:gradFill>
        <a:gsLst>
          <a:gs pos="0">
            <a:schemeClr val="phClr"/>
          </a:gs>
          <a:gs pos="46000">
            <a:schemeClr val="phClr"/>
          </a:gs>
          <a:gs pos="100000">
            <a:schemeClr val="phClr">
              <a:lumMod val="20000"/>
              <a:lumOff val="80000"/>
              <a:alpha val="0"/>
            </a:schemeClr>
          </a:gs>
        </a:gsLst>
        <a:path path="circle">
          <a:fillToRect l="50000" t="-80000" r="50000" b="180000"/>
        </a:path>
      </a:gradFill>
      <a:ln w="9525" cap="flat" cmpd="sng" algn="ctr">
        <a:solidFill>
          <a:schemeClr val="phClr">
            <a:shade val="95000"/>
          </a:scheme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cap="flat" cmpd="sng" algn="ctr">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99000">
              <a:schemeClr val="tx1">
                <a:lumMod val="25000"/>
                <a:lumOff val="75000"/>
              </a:schemeClr>
            </a:gs>
            <a:gs pos="0">
              <a:schemeClr val="tx1">
                <a:lumMod val="15000"/>
                <a:lumOff val="8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tx1">
                <a:lumMod val="15000"/>
                <a:lumOff val="85000"/>
              </a:schemeClr>
            </a:gs>
            <a:gs pos="0">
              <a:schemeClr val="tx1">
                <a:lumMod val="5000"/>
                <a:lumOff val="95000"/>
              </a:schemeClr>
            </a:gs>
          </a:gsLst>
          <a:lin ang="5400000" scaled="0"/>
        </a:gradFill>
        <a:round/>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headEnd type="none" w="sm" len="sm"/>
        <a:tailEnd type="none" w="sm" len="sm"/>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spc="5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45.xml><?xml version="1.0" encoding="utf-8"?>
<cs:chartStyle xmlns:cs="http://schemas.microsoft.com/office/drawing/2012/chartStyle" xmlns:a="http://schemas.openxmlformats.org/drawingml/2006/main" id="129">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3">
      <cs:styleClr val="auto"/>
    </cs:fillRef>
    <cs:effectRef idx="3">
      <a:schemeClr val="dk1"/>
    </cs:effectRef>
    <cs:fontRef idx="minor">
      <a:schemeClr val="tx1"/>
    </cs:fontRef>
  </cs:dataPoint>
  <cs:dataPoint3D>
    <cs:lnRef idx="0"/>
    <cs:fillRef idx="1">
      <cs:styleClr val="auto"/>
    </cs:fillRef>
    <cs:effectRef idx="3">
      <a:schemeClr val="dk1"/>
    </cs:effectRef>
    <cs:fontRef idx="minor">
      <a:schemeClr val="tx1"/>
    </cs:fontRef>
  </cs:dataPoint3D>
  <cs:dataPointLine>
    <cs:lnRef idx="1">
      <cs:styleClr val="auto"/>
    </cs:lnRef>
    <cs:lineWidthScale>7</cs:lineWidthScale>
    <cs:fillRef idx="0"/>
    <cs:effectRef idx="0"/>
    <cs:fontRef idx="minor">
      <a:schemeClr val="tx1"/>
    </cs:fontRef>
    <cs:spPr>
      <a:ln cap="rnd">
        <a:round/>
      </a:ln>
    </cs:spPr>
  </cs:dataPointLine>
  <cs:dataPointMarker>
    <cs:lnRef idx="1">
      <cs:styleClr val="auto"/>
    </cs:lnRef>
    <cs:fillRef idx="3">
      <cs:styleClr val="auto"/>
    </cs:fillRef>
    <cs:effectRef idx="3">
      <a:schemeClr val="dk1"/>
    </cs:effectRef>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0"/>
    <cs:fillRef idx="3" mods="ignoreCSTransforms">
      <cs:styleClr val="0">
        <a:shade val="25000"/>
      </cs:styleClr>
    </cs:fillRef>
    <cs:effectRef idx="3">
      <a:schemeClr val="dk1"/>
    </cs:effectRef>
    <cs:fontRef idx="minor">
      <a:schemeClr val="tx1"/>
    </cs:fontRef>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0"/>
    <cs:fillRef idx="3" mods="ignoreCSTransforms">
      <cs:styleClr val="0">
        <a:tint val="25000"/>
      </cs:styleClr>
    </cs:fillRef>
    <cs:effectRef idx="3">
      <a:schemeClr val="dk1"/>
    </cs:effectRef>
    <cs:fontRef idx="minor">
      <a:schemeClr val="tx1"/>
    </cs:fontRef>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46.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47.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8.xml><?xml version="1.0" encoding="utf-8"?>
<cs:chartStyle xmlns:cs="http://schemas.microsoft.com/office/drawing/2012/chartStyle" xmlns:a="http://schemas.openxmlformats.org/drawingml/2006/main" id="126">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3">
      <cs:styleClr val="auto"/>
    </cs:fillRef>
    <cs:effectRef idx="3">
      <a:schemeClr val="dk1"/>
    </cs:effectRef>
    <cs:fontRef idx="minor">
      <a:schemeClr val="tx1"/>
    </cs:fontRef>
  </cs:dataPoint>
  <cs:dataPoint3D>
    <cs:lnRef idx="0"/>
    <cs:fillRef idx="3">
      <cs:styleClr val="auto"/>
    </cs:fillRef>
    <cs:effectRef idx="3">
      <a:schemeClr val="dk1"/>
    </cs:effectRef>
    <cs:fontRef idx="minor">
      <a:schemeClr val="tx1"/>
    </cs:fontRef>
  </cs:dataPoint3D>
  <cs:dataPointLine>
    <cs:lnRef idx="1">
      <cs:styleClr val="auto"/>
    </cs:lnRef>
    <cs:lineWidthScale>7</cs:lineWidthScale>
    <cs:fillRef idx="0"/>
    <cs:effectRef idx="0"/>
    <cs:fontRef idx="minor">
      <a:schemeClr val="tx1"/>
    </cs:fontRef>
    <cs:spPr>
      <a:ln cap="rnd">
        <a:round/>
      </a:ln>
    </cs:spPr>
  </cs:dataPointLine>
  <cs:dataPointMarker>
    <cs:lnRef idx="1">
      <cs:styleClr val="auto"/>
    </cs:lnRef>
    <cs:fillRef idx="3">
      <cs:styleClr val="auto"/>
    </cs:fillRef>
    <cs:effectRef idx="3">
      <a:schemeClr val="dk1"/>
    </cs:effectRef>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0"/>
    <cs:fillRef idx="3">
      <a:schemeClr val="dk1">
        <a:tint val="95000"/>
      </a:schemeClr>
    </cs:fillRef>
    <cs:effectRef idx="3">
      <a:schemeClr val="dk1"/>
    </cs:effectRef>
    <cs:fontRef idx="minor">
      <a:schemeClr val="tx1"/>
    </cs:fontRef>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0"/>
    <cs:fillRef idx="3">
      <a:schemeClr val="dk1">
        <a:tint val="5000"/>
      </a:schemeClr>
    </cs:fillRef>
    <cs:effectRef idx="3">
      <a:schemeClr val="dk1"/>
    </cs:effectRef>
    <cs:fontRef idx="minor">
      <a:schemeClr val="tx1"/>
    </cs:fontRef>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49.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0.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51.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52.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53.xml><?xml version="1.0" encoding="utf-8"?>
<cs:chartStyle xmlns:cs="http://schemas.microsoft.com/office/drawing/2012/chartStyle" xmlns:a="http://schemas.openxmlformats.org/drawingml/2006/main" id="223">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19050" cap="flat" cmpd="sng" algn="ctr">
        <a:solidFill>
          <a:schemeClr val="tx1">
            <a:lumMod val="15000"/>
            <a:lumOff val="85000"/>
          </a:schemeClr>
        </a:solidFill>
        <a:round/>
        <a:headEnd type="none" w="sm" len="sm"/>
        <a:tailEnd type="none" w="sm" len="sm"/>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10800000" scaled="1"/>
        <a:tileRect/>
      </a:gradFill>
    </cs:spPr>
  </cs:dataPoint>
  <cs:dataPoint3D>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10800000" scaled="1"/>
        <a:tileRect/>
      </a:gradFill>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styleClr val="auto"/>
    </cs:lnRef>
    <cs:fillRef idx="0">
      <cs:styleClr val="auto"/>
    </cs:fillRef>
    <cs:effectRef idx="0"/>
    <cs:fontRef idx="minor">
      <a:schemeClr val="dk1"/>
    </cs:fontRef>
    <cs:spPr>
      <a:gradFill>
        <a:gsLst>
          <a:gs pos="0">
            <a:schemeClr val="phClr"/>
          </a:gs>
          <a:gs pos="46000">
            <a:schemeClr val="phClr"/>
          </a:gs>
          <a:gs pos="100000">
            <a:schemeClr val="phClr">
              <a:lumMod val="20000"/>
              <a:lumOff val="80000"/>
              <a:alpha val="0"/>
            </a:schemeClr>
          </a:gs>
        </a:gsLst>
        <a:path path="circle">
          <a:fillToRect l="50000" t="-80000" r="50000" b="180000"/>
        </a:path>
      </a:gradFill>
      <a:ln w="9525" cap="flat" cmpd="sng" algn="ctr">
        <a:solidFill>
          <a:schemeClr val="phClr">
            <a:shade val="95000"/>
          </a:scheme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cap="flat" cmpd="sng" algn="ctr">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99000">
              <a:schemeClr val="tx1">
                <a:lumMod val="25000"/>
                <a:lumOff val="75000"/>
              </a:schemeClr>
            </a:gs>
            <a:gs pos="0">
              <a:schemeClr val="tx1">
                <a:lumMod val="15000"/>
                <a:lumOff val="8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tx1">
                <a:lumMod val="15000"/>
                <a:lumOff val="85000"/>
              </a:schemeClr>
            </a:gs>
            <a:gs pos="0">
              <a:schemeClr val="tx1">
                <a:lumMod val="5000"/>
                <a:lumOff val="95000"/>
              </a:schemeClr>
            </a:gs>
          </a:gsLst>
          <a:lin ang="5400000" scaled="0"/>
        </a:gradFill>
        <a:round/>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headEnd type="none" w="sm" len="sm"/>
        <a:tailEnd type="none" w="sm" len="sm"/>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spc="5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5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5.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6.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57.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58.xml><?xml version="1.0" encoding="utf-8"?>
<cs:chartStyle xmlns:cs="http://schemas.microsoft.com/office/drawing/2012/chartStyle" xmlns:a="http://schemas.openxmlformats.org/drawingml/2006/main" id="126">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3">
      <cs:styleClr val="auto"/>
    </cs:fillRef>
    <cs:effectRef idx="3">
      <a:schemeClr val="dk1"/>
    </cs:effectRef>
    <cs:fontRef idx="minor">
      <a:schemeClr val="tx1"/>
    </cs:fontRef>
  </cs:dataPoint>
  <cs:dataPoint3D>
    <cs:lnRef idx="0"/>
    <cs:fillRef idx="3">
      <cs:styleClr val="auto"/>
    </cs:fillRef>
    <cs:effectRef idx="3">
      <a:schemeClr val="dk1"/>
    </cs:effectRef>
    <cs:fontRef idx="minor">
      <a:schemeClr val="tx1"/>
    </cs:fontRef>
  </cs:dataPoint3D>
  <cs:dataPointLine>
    <cs:lnRef idx="1">
      <cs:styleClr val="auto"/>
    </cs:lnRef>
    <cs:lineWidthScale>7</cs:lineWidthScale>
    <cs:fillRef idx="0"/>
    <cs:effectRef idx="0"/>
    <cs:fontRef idx="minor">
      <a:schemeClr val="tx1"/>
    </cs:fontRef>
    <cs:spPr>
      <a:ln cap="rnd">
        <a:round/>
      </a:ln>
    </cs:spPr>
  </cs:dataPointLine>
  <cs:dataPointMarker>
    <cs:lnRef idx="1">
      <cs:styleClr val="auto"/>
    </cs:lnRef>
    <cs:fillRef idx="3">
      <cs:styleClr val="auto"/>
    </cs:fillRef>
    <cs:effectRef idx="3">
      <a:schemeClr val="dk1"/>
    </cs:effectRef>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0"/>
    <cs:fillRef idx="3">
      <a:schemeClr val="dk1">
        <a:tint val="95000"/>
      </a:schemeClr>
    </cs:fillRef>
    <cs:effectRef idx="3">
      <a:schemeClr val="dk1"/>
    </cs:effectRef>
    <cs:fontRef idx="minor">
      <a:schemeClr val="tx1"/>
    </cs:fontRef>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0"/>
    <cs:fillRef idx="3">
      <a:schemeClr val="dk1">
        <a:tint val="5000"/>
      </a:schemeClr>
    </cs:fillRef>
    <cs:effectRef idx="3">
      <a:schemeClr val="dk1"/>
    </cs:effectRef>
    <cs:fontRef idx="minor">
      <a:schemeClr val="tx1"/>
    </cs:fontRef>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59.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6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1.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iagrams/colors1.xml><?xml version="1.0" encoding="utf-8"?>
<dgm:colorsDef xmlns:dgm="http://schemas.openxmlformats.org/drawingml/2006/diagram" xmlns:a="http://schemas.openxmlformats.org/drawingml/2006/main" uniqueId="urn:microsoft.com/office/officeart/2005/8/colors/colorful2">
  <dgm:title val=""/>
  <dgm:desc val=""/>
  <dgm:catLst>
    <dgm:cat type="colorful" pri="10200"/>
  </dgm:catLst>
  <dgm:styleLbl name="node0">
    <dgm:fillClrLst meth="repeat">
      <a:schemeClr val="accent1"/>
    </dgm:fillClrLst>
    <dgm:linClrLst meth="repeat">
      <a:schemeClr val="lt1"/>
    </dgm:linClrLst>
    <dgm:effectClrLst/>
    <dgm:txLinClrLst/>
    <dgm:txFillClrLst/>
    <dgm:txEffectClrLst/>
  </dgm:styleLbl>
  <dgm:styleLbl name="node1">
    <dgm:fillClrLst>
      <a:schemeClr val="accent2"/>
      <a:schemeClr val="accent3"/>
    </dgm:fillClrLst>
    <dgm:linClrLst meth="repeat">
      <a:schemeClr val="lt1"/>
    </dgm:linClrLst>
    <dgm:effectClrLst/>
    <dgm:txLinClrLst/>
    <dgm:txFillClrLst/>
    <dgm:txEffectClrLst/>
  </dgm:styleLbl>
  <dgm:styleLbl name="alignNode1">
    <dgm:fillClrLst>
      <a:schemeClr val="accent2"/>
      <a:schemeClr val="accent3"/>
    </dgm:fillClrLst>
    <dgm:linClrLst>
      <a:schemeClr val="accent2"/>
      <a:schemeClr val="accent3"/>
    </dgm:linClrLst>
    <dgm:effectClrLst/>
    <dgm:txLinClrLst/>
    <dgm:txFillClrLst/>
    <dgm:txEffectClrLst/>
  </dgm:styleLbl>
  <dgm:styleLbl name="lnNode1">
    <dgm:fillClrLst>
      <a:schemeClr val="accent2"/>
      <a:schemeClr val="accent3"/>
    </dgm:fillClrLst>
    <dgm:linClrLst meth="repeat">
      <a:schemeClr val="lt1"/>
    </dgm:linClrLst>
    <dgm:effectClrLst/>
    <dgm:txLinClrLst/>
    <dgm:txFillClrLst/>
    <dgm:txEffectClrLst/>
  </dgm:styleLbl>
  <dgm:styleLbl name="vennNode1">
    <dgm:fillClrLst>
      <a:schemeClr val="accent2">
        <a:alpha val="50000"/>
      </a:schemeClr>
      <a:schemeClr val="accent3">
        <a:alpha val="50000"/>
      </a:schemeClr>
    </dgm:fillClrLst>
    <dgm:linClrLst meth="repeat">
      <a:schemeClr val="lt1"/>
    </dgm:linClrLst>
    <dgm:effectClrLst/>
    <dgm:txLinClrLst/>
    <dgm:txFillClrLst/>
    <dgm:txEffectClrLst/>
  </dgm:styleLbl>
  <dgm:styleLbl name="node2">
    <dgm:fillClrLst>
      <a:schemeClr val="accent3"/>
    </dgm:fillClrLst>
    <dgm:linClrLst meth="repeat">
      <a:schemeClr val="lt1"/>
    </dgm:linClrLst>
    <dgm:effectClrLst/>
    <dgm:txLinClrLst/>
    <dgm:txFillClrLst/>
    <dgm:txEffectClrLst/>
  </dgm:styleLbl>
  <dgm:styleLbl name="node3">
    <dgm:fillClrLst>
      <a:schemeClr val="accent4"/>
    </dgm:fillClrLst>
    <dgm:linClrLst meth="repeat">
      <a:schemeClr val="lt1"/>
    </dgm:linClrLst>
    <dgm:effectClrLst/>
    <dgm:txLinClrLst/>
    <dgm:txFillClrLst/>
    <dgm:txEffectClrLst/>
  </dgm:styleLbl>
  <dgm:styleLbl name="node4">
    <dgm:fillClrLst>
      <a:schemeClr val="accent5"/>
    </dgm:fillClrLst>
    <dgm:linClrLst meth="repeat">
      <a:schemeClr val="lt1"/>
    </dgm:linClrLst>
    <dgm:effectClrLst/>
    <dgm:txLinClrLst/>
    <dgm:txFillClrLst/>
    <dgm:txEffectClrLst/>
  </dgm:styleLbl>
  <dgm:styleLbl name="fgImgPlace1">
    <dgm:fillClrLst>
      <a:schemeClr val="accent2">
        <a:tint val="50000"/>
      </a:schemeClr>
      <a:schemeClr val="accent3">
        <a:tint val="50000"/>
      </a:schemeClr>
    </dgm:fillClrLst>
    <dgm:linClrLst meth="repeat">
      <a:schemeClr val="lt1"/>
    </dgm:linClrLst>
    <dgm:effectClrLst/>
    <dgm:txLinClrLst/>
    <dgm:txFillClrLst meth="repeat">
      <a:schemeClr val="lt1"/>
    </dgm:txFillClrLst>
    <dgm:txEffectClrLst/>
  </dgm:styleLbl>
  <dgm:styleLbl name="alignImgPlace1">
    <dgm:fillClrLst>
      <a:schemeClr val="accent2">
        <a:tint val="50000"/>
      </a:schemeClr>
      <a:schemeClr val="accent3">
        <a:tint val="20000"/>
      </a:schemeClr>
    </dgm:fillClrLst>
    <dgm:linClrLst meth="repeat">
      <a:schemeClr val="lt1"/>
    </dgm:linClrLst>
    <dgm:effectClrLst/>
    <dgm:txLinClrLst/>
    <dgm:txFillClrLst meth="repeat">
      <a:schemeClr val="lt1"/>
    </dgm:txFillClrLst>
    <dgm:txEffectClrLst/>
  </dgm:styleLbl>
  <dgm:styleLbl name="bgImgPlace1">
    <dgm:fillClrLst>
      <a:schemeClr val="accent2">
        <a:tint val="50000"/>
      </a:schemeClr>
      <a:schemeClr val="accent3">
        <a:tint val="20000"/>
      </a:schemeClr>
    </dgm:fillClrLst>
    <dgm:linClrLst meth="repeat">
      <a:schemeClr val="lt1"/>
    </dgm:linClrLst>
    <dgm:effectClrLst/>
    <dgm:txLinClrLst/>
    <dgm:txFillClrLst meth="repeat">
      <a:schemeClr val="lt1"/>
    </dgm:txFillClrLst>
    <dgm:txEffectClrLst/>
  </dgm:styleLbl>
  <dgm:styleLbl name="sibTrans2D1">
    <dgm:fillClrLst>
      <a:schemeClr val="accent2"/>
      <a:schemeClr val="accent3"/>
    </dgm:fillClrLst>
    <dgm:linClrLst meth="repeat">
      <a:schemeClr val="lt1"/>
    </dgm:linClrLst>
    <dgm:effectClrLst/>
    <dgm:txLinClrLst/>
    <dgm:txFillClrLst/>
    <dgm:txEffectClrLst/>
  </dgm:styleLbl>
  <dgm:styleLbl name="fgSibTrans2D1">
    <dgm:fillClrLst>
      <a:schemeClr val="accent2"/>
      <a:schemeClr val="accent3"/>
    </dgm:fillClrLst>
    <dgm:linClrLst meth="repeat">
      <a:schemeClr val="lt1"/>
    </dgm:linClrLst>
    <dgm:effectClrLst/>
    <dgm:txLinClrLst/>
    <dgm:txFillClrLst meth="repeat">
      <a:schemeClr val="lt1"/>
    </dgm:txFillClrLst>
    <dgm:txEffectClrLst/>
  </dgm:styleLbl>
  <dgm:styleLbl name="bgSibTrans2D1">
    <dgm:fillClrLst>
      <a:schemeClr val="accent2"/>
      <a:schemeClr val="accent3"/>
    </dgm:fillClrLst>
    <dgm:linClrLst meth="repeat">
      <a:schemeClr val="lt1"/>
    </dgm:linClrLst>
    <dgm:effectClrLst/>
    <dgm:txLinClrLst/>
    <dgm:txFillClrLst meth="repeat">
      <a:schemeClr val="lt1"/>
    </dgm:txFillClrLst>
    <dgm:txEffectClrLst/>
  </dgm:styleLbl>
  <dgm:styleLbl name="sibTrans1D1">
    <dgm:fillClrLst/>
    <dgm:linClrLst>
      <a:schemeClr val="accent2"/>
      <a:schemeClr val="accent3"/>
    </dgm:linClrLst>
    <dgm:effectClrLst/>
    <dgm:txLinClrLst/>
    <dgm:txFillClrLst meth="repeat">
      <a:schemeClr val="tx1"/>
    </dgm:txFillClrLst>
    <dgm:txEffectClrLst/>
  </dgm:styleLbl>
  <dgm:styleLbl name="callout">
    <dgm:fillClrLst meth="repeat">
      <a:schemeClr val="accent2"/>
    </dgm:fillClrLst>
    <dgm:linClrLst meth="repeat">
      <a:schemeClr val="accent2">
        <a:tint val="50000"/>
      </a:schemeClr>
    </dgm:linClrLst>
    <dgm:effectClrLst/>
    <dgm:txLinClrLst/>
    <dgm:txFillClrLst meth="repeat">
      <a:schemeClr val="tx1"/>
    </dgm:txFillClrLst>
    <dgm:txEffectClrLst/>
  </dgm:styleLbl>
  <dgm:styleLbl name="asst0">
    <dgm:fillClrLst meth="repeat">
      <a:schemeClr val="accent2"/>
    </dgm:fillClrLst>
    <dgm:linClrLst meth="repeat">
      <a:schemeClr val="lt1">
        <a:shade val="80000"/>
      </a:schemeClr>
    </dgm:linClrLst>
    <dgm:effectClrLst/>
    <dgm:txLinClrLst/>
    <dgm:txFillClrLst/>
    <dgm:txEffectClrLst/>
  </dgm:styleLbl>
  <dgm:styleLbl name="asst1">
    <dgm:fillClrLst meth="repeat">
      <a:schemeClr val="accent3"/>
    </dgm:fillClrLst>
    <dgm:linClrLst meth="repeat">
      <a:schemeClr val="lt1">
        <a:shade val="80000"/>
      </a:schemeClr>
    </dgm:linClrLst>
    <dgm:effectClrLst/>
    <dgm:txLinClrLst/>
    <dgm:txFillClrLst/>
    <dgm:txEffectClrLst/>
  </dgm:styleLbl>
  <dgm:styleLbl name="asst2">
    <dgm:fillClrLst>
      <a:schemeClr val="accent4"/>
    </dgm:fillClrLst>
    <dgm:linClrLst meth="repeat">
      <a:schemeClr val="lt1"/>
    </dgm:linClrLst>
    <dgm:effectClrLst/>
    <dgm:txLinClrLst/>
    <dgm:txFillClrLst/>
    <dgm:txEffectClrLst/>
  </dgm:styleLbl>
  <dgm:styleLbl name="asst3">
    <dgm:fillClrLst>
      <a:schemeClr val="accent5"/>
    </dgm:fillClrLst>
    <dgm:linClrLst meth="repeat">
      <a:schemeClr val="lt1"/>
    </dgm:linClrLst>
    <dgm:effectClrLst/>
    <dgm:txLinClrLst/>
    <dgm:txFillClrLst/>
    <dgm:txEffectClrLst/>
  </dgm:styleLbl>
  <dgm:styleLbl name="asst4">
    <dgm:fillClrLst>
      <a:schemeClr val="accent6"/>
    </dgm:fillClrLst>
    <dgm:linClrLst meth="repeat">
      <a:schemeClr val="lt1"/>
    </dgm:linClrLst>
    <dgm:effectClrLst/>
    <dgm:txLinClrLst/>
    <dgm:txFillClrLst/>
    <dgm:txEffectClrLst/>
  </dgm:styleLbl>
  <dgm:styleLbl name="parChTrans2D1">
    <dgm:fillClrLst meth="repeat">
      <a:schemeClr val="accent2"/>
    </dgm:fillClrLst>
    <dgm:linClrLst meth="repeat">
      <a:schemeClr val="lt1"/>
    </dgm:linClrLst>
    <dgm:effectClrLst/>
    <dgm:txLinClrLst/>
    <dgm:txFillClrLst meth="repeat">
      <a:schemeClr val="lt1"/>
    </dgm:txFillClrLst>
    <dgm:txEffectClrLst/>
  </dgm:styleLbl>
  <dgm:styleLbl name="parChTrans2D2">
    <dgm:fillClrLst meth="repeat">
      <a:schemeClr val="accent3"/>
    </dgm:fillClrLst>
    <dgm:linClrLst meth="repeat">
      <a:schemeClr val="lt1"/>
    </dgm:linClrLst>
    <dgm:effectClrLst/>
    <dgm:txLinClrLst/>
    <dgm:txFillClrLst/>
    <dgm:txEffectClrLst/>
  </dgm:styleLbl>
  <dgm:styleLbl name="parChTrans2D3">
    <dgm:fillClrLst meth="repeat">
      <a:schemeClr val="accent4"/>
    </dgm:fillClrLst>
    <dgm:linClrLst meth="repeat">
      <a:schemeClr val="lt1"/>
    </dgm:linClrLst>
    <dgm:effectClrLst/>
    <dgm:txLinClrLst/>
    <dgm:txFillClrLst/>
    <dgm:txEffectClrLst/>
  </dgm:styleLbl>
  <dgm:styleLbl name="parChTrans2D4">
    <dgm:fillClrLst meth="repeat">
      <a:schemeClr val="accent5"/>
    </dgm:fillClrLst>
    <dgm:linClrLst meth="repeat">
      <a:schemeClr val="lt1"/>
    </dgm:linClrLst>
    <dgm:effectClrLst/>
    <dgm:txLinClrLst/>
    <dgm:txFillClrLst meth="repeat">
      <a:schemeClr val="lt1"/>
    </dgm:txFillClrLst>
    <dgm:txEffectClrLst/>
  </dgm:styleLbl>
  <dgm:styleLbl name="parChTrans1D1">
    <dgm:fillClrLst meth="repeat">
      <a:schemeClr val="accent2"/>
    </dgm:fillClrLst>
    <dgm:linClrLst meth="repeat">
      <a:schemeClr val="accent2"/>
    </dgm:linClrLst>
    <dgm:effectClrLst/>
    <dgm:txLinClrLst/>
    <dgm:txFillClrLst meth="repeat">
      <a:schemeClr val="tx1"/>
    </dgm:txFillClrLst>
    <dgm:txEffectClrLst/>
  </dgm:styleLbl>
  <dgm:styleLbl name="parChTrans1D2">
    <dgm:fillClrLst meth="repeat">
      <a:schemeClr val="accent2">
        <a:tint val="90000"/>
      </a:schemeClr>
    </dgm:fillClrLst>
    <dgm:linClrLst meth="repeat">
      <a:schemeClr val="accent3"/>
    </dgm:linClrLst>
    <dgm:effectClrLst/>
    <dgm:txLinClrLst/>
    <dgm:txFillClrLst meth="repeat">
      <a:schemeClr val="tx1"/>
    </dgm:txFillClrLst>
    <dgm:txEffectClrLst/>
  </dgm:styleLbl>
  <dgm:styleLbl name="parChTrans1D3">
    <dgm:fillClrLst meth="repeat">
      <a:schemeClr val="accent2">
        <a:tint val="70000"/>
      </a:schemeClr>
    </dgm:fillClrLst>
    <dgm:linClrLst meth="repeat">
      <a:schemeClr val="accent4"/>
    </dgm:linClrLst>
    <dgm:effectClrLst/>
    <dgm:txLinClrLst/>
    <dgm:txFillClrLst meth="repeat">
      <a:schemeClr val="tx1"/>
    </dgm:txFillClrLst>
    <dgm:txEffectClrLst/>
  </dgm:styleLbl>
  <dgm:styleLbl name="parChTrans1D4">
    <dgm:fillClrLst meth="repeat">
      <a:schemeClr val="accent2">
        <a:tint val="50000"/>
      </a:schemeClr>
    </dgm:fillClrLst>
    <dgm:linClrLst meth="repeat">
      <a:schemeClr val="accent5"/>
    </dgm:linClrLst>
    <dgm:effectClrLst/>
    <dgm:txLinClrLst/>
    <dgm:txFillClrLst meth="repeat">
      <a:schemeClr val="tx1"/>
    </dgm:txFillClrLst>
    <dgm:txEffectClrLst/>
  </dgm:styleLbl>
  <dgm:styleLbl name="fgAcc1">
    <dgm:fillClrLst meth="repeat">
      <a:schemeClr val="lt1">
        <a:alpha val="90000"/>
      </a:schemeClr>
    </dgm:fillClrLst>
    <dgm:linClrLst>
      <a:schemeClr val="accent2"/>
      <a:schemeClr val="accent3"/>
    </dgm:linClrLst>
    <dgm:effectClrLst/>
    <dgm:txLinClrLst/>
    <dgm:txFillClrLst meth="repeat">
      <a:schemeClr val="dk1"/>
    </dgm:txFillClrLst>
    <dgm:txEffectClrLst/>
  </dgm:styleLbl>
  <dgm:styleLbl name="conFgAcc1">
    <dgm:fillClrLst meth="repeat">
      <a:schemeClr val="lt1">
        <a:alpha val="90000"/>
      </a:schemeClr>
    </dgm:fillClrLst>
    <dgm:linClrLst>
      <a:schemeClr val="accent2"/>
      <a:schemeClr val="accent3"/>
    </dgm:linClrLst>
    <dgm:effectClrLst/>
    <dgm:txLinClrLst/>
    <dgm:txFillClrLst meth="repeat">
      <a:schemeClr val="dk1"/>
    </dgm:txFillClrLst>
    <dgm:txEffectClrLst/>
  </dgm:styleLbl>
  <dgm:styleLbl name="alignAcc1">
    <dgm:fillClrLst meth="repeat">
      <a:schemeClr val="lt1">
        <a:alpha val="90000"/>
      </a:schemeClr>
    </dgm:fillClrLst>
    <dgm:linClrLst>
      <a:schemeClr val="accent2"/>
      <a:schemeClr val="accent3"/>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2"/>
    </dgm:linClrLst>
    <dgm:effectClrLst/>
    <dgm:txLinClrLst/>
    <dgm:txFillClrLst meth="repeat">
      <a:schemeClr val="dk1"/>
    </dgm:txFillClrLst>
    <dgm:txEffectClrLst/>
  </dgm:styleLbl>
  <dgm:styleLbl name="bgAcc1">
    <dgm:fillClrLst meth="repeat">
      <a:schemeClr val="lt1">
        <a:alpha val="90000"/>
      </a:schemeClr>
    </dgm:fillClrLst>
    <dgm:linClrLst>
      <a:schemeClr val="accent2"/>
      <a:schemeClr val="accent3"/>
    </dgm:linClrLst>
    <dgm:effectClrLst/>
    <dgm:txLinClrLst/>
    <dgm:txFillClrLst meth="repeat">
      <a:schemeClr val="dk1"/>
    </dgm:txFillClrLst>
    <dgm:txEffectClrLst/>
  </dgm:styleLbl>
  <dgm:styleLbl name="solidFgAcc1">
    <dgm:fillClrLst meth="repeat">
      <a:schemeClr val="lt1"/>
    </dgm:fillClrLst>
    <dgm:linClrLst>
      <a:schemeClr val="accent2"/>
      <a:schemeClr val="accent3"/>
    </dgm:linClrLst>
    <dgm:effectClrLst/>
    <dgm:txLinClrLst/>
    <dgm:txFillClrLst meth="repeat">
      <a:schemeClr val="dk1"/>
    </dgm:txFillClrLst>
    <dgm:txEffectClrLst/>
  </dgm:styleLbl>
  <dgm:styleLbl name="solidAlignAcc1">
    <dgm:fillClrLst meth="repeat">
      <a:schemeClr val="lt1"/>
    </dgm:fillClrLst>
    <dgm:linClrLst>
      <a:schemeClr val="accent2"/>
      <a:schemeClr val="accent3"/>
    </dgm:linClrLst>
    <dgm:effectClrLst/>
    <dgm:txLinClrLst/>
    <dgm:txFillClrLst meth="repeat">
      <a:schemeClr val="dk1"/>
    </dgm:txFillClrLst>
    <dgm:txEffectClrLst/>
  </dgm:styleLbl>
  <dgm:styleLbl name="solidBgAcc1">
    <dgm:fillClrLst meth="repeat">
      <a:schemeClr val="lt1"/>
    </dgm:fillClrLst>
    <dgm:linClrLst>
      <a:schemeClr val="accent2"/>
      <a:schemeClr val="accent3"/>
    </dgm:linClrLst>
    <dgm:effectClrLst/>
    <dgm:txLinClrLst/>
    <dgm:txFillClrLst meth="repeat">
      <a:schemeClr val="dk1"/>
    </dgm:txFillClrLst>
    <dgm:txEffectClrLst/>
  </dgm:styleLbl>
  <dgm:styleLbl name="fgAccFollowNode1">
    <dgm:fillClrLst>
      <a:schemeClr val="accent2">
        <a:tint val="40000"/>
        <a:alpha val="90000"/>
      </a:schemeClr>
      <a:schemeClr val="accent3">
        <a:tint val="40000"/>
        <a:alpha val="90000"/>
      </a:schemeClr>
    </dgm:fillClrLst>
    <dgm:linClrLst>
      <a:schemeClr val="accent2">
        <a:tint val="40000"/>
        <a:alpha val="90000"/>
      </a:schemeClr>
      <a:schemeClr val="accent3">
        <a:tint val="40000"/>
        <a:alpha val="90000"/>
      </a:schemeClr>
    </dgm:linClrLst>
    <dgm:effectClrLst/>
    <dgm:txLinClrLst/>
    <dgm:txFillClrLst meth="repeat">
      <a:schemeClr val="dk1"/>
    </dgm:txFillClrLst>
    <dgm:txEffectClrLst/>
  </dgm:styleLbl>
  <dgm:styleLbl name="alignAccFollowNode1">
    <dgm:fillClrLst>
      <a:schemeClr val="accent2">
        <a:tint val="40000"/>
        <a:alpha val="90000"/>
      </a:schemeClr>
      <a:schemeClr val="accent3">
        <a:tint val="40000"/>
        <a:alpha val="90000"/>
      </a:schemeClr>
    </dgm:fillClrLst>
    <dgm:linClrLst>
      <a:schemeClr val="accent2">
        <a:tint val="40000"/>
        <a:alpha val="90000"/>
      </a:schemeClr>
      <a:schemeClr val="accent3">
        <a:tint val="40000"/>
        <a:alpha val="90000"/>
      </a:schemeClr>
    </dgm:linClrLst>
    <dgm:effectClrLst/>
    <dgm:txLinClrLst/>
    <dgm:txFillClrLst meth="repeat">
      <a:schemeClr val="dk1"/>
    </dgm:txFillClrLst>
    <dgm:txEffectClrLst/>
  </dgm:styleLbl>
  <dgm:styleLbl name="bgAccFollowNode1">
    <dgm:fillClrLst>
      <a:schemeClr val="accent2">
        <a:tint val="40000"/>
        <a:alpha val="90000"/>
      </a:schemeClr>
      <a:schemeClr val="accent3">
        <a:tint val="40000"/>
        <a:alpha val="90000"/>
      </a:schemeClr>
    </dgm:fillClrLst>
    <dgm:linClrLst>
      <a:schemeClr val="accent2">
        <a:tint val="40000"/>
        <a:alpha val="90000"/>
      </a:schemeClr>
      <a:schemeClr val="accent3">
        <a:tint val="40000"/>
        <a:alpha val="90000"/>
      </a:schemeClr>
    </dgm:linClrLst>
    <dgm:effectClrLst/>
    <dgm:txLinClrLst/>
    <dgm:txFillClrLst meth="repeat">
      <a:schemeClr val="dk1"/>
    </dgm:txFillClrLst>
    <dgm:txEffectClrLst/>
  </dgm:styleLbl>
  <dgm:styleLbl name="fgAcc0">
    <dgm:fillClrLst meth="repeat">
      <a:schemeClr val="lt1">
        <a:alpha val="90000"/>
      </a:schemeClr>
    </dgm:fillClrLst>
    <dgm:linClrLst>
      <a:schemeClr val="accent1"/>
    </dgm:linClrLst>
    <dgm:effectClrLst/>
    <dgm:txLinClrLst/>
    <dgm:txFillClrLst meth="repeat">
      <a:schemeClr val="dk1"/>
    </dgm:txFillClrLst>
    <dgm:txEffectClrLst/>
  </dgm:styleLbl>
  <dgm:styleLbl name="fgAcc2">
    <dgm:fillClrLst meth="repeat">
      <a:schemeClr val="lt1">
        <a:alpha val="90000"/>
      </a:schemeClr>
    </dgm:fillClrLst>
    <dgm:linClrLst>
      <a:schemeClr val="accent3"/>
    </dgm:linClrLst>
    <dgm:effectClrLst/>
    <dgm:txLinClrLst/>
    <dgm:txFillClrLst meth="repeat">
      <a:schemeClr val="dk1"/>
    </dgm:txFillClrLst>
    <dgm:txEffectClrLst/>
  </dgm:styleLbl>
  <dgm:styleLbl name="fgAcc3">
    <dgm:fillClrLst meth="repeat">
      <a:schemeClr val="lt1">
        <a:alpha val="90000"/>
      </a:schemeClr>
    </dgm:fillClrLst>
    <dgm:linClrLst>
      <a:schemeClr val="accent4"/>
    </dgm:linClrLst>
    <dgm:effectClrLst/>
    <dgm:txLinClrLst/>
    <dgm:txFillClrLst meth="repeat">
      <a:schemeClr val="dk1"/>
    </dgm:txFillClrLst>
    <dgm:txEffectClrLst/>
  </dgm:styleLbl>
  <dgm:styleLbl name="fgAcc4">
    <dgm:fillClrLst meth="repeat">
      <a:schemeClr val="lt1">
        <a:alpha val="90000"/>
      </a:schemeClr>
    </dgm:fillClrLst>
    <dgm:linClrLst>
      <a:schemeClr val="accent5"/>
    </dgm:linClrLst>
    <dgm:effectClrLst/>
    <dgm:txLinClrLst/>
    <dgm:txFillClrLst meth="repeat">
      <a:schemeClr val="dk1"/>
    </dgm:txFillClrLst>
    <dgm:txEffectClrLst/>
  </dgm:styleLbl>
  <dgm:styleLbl name="bgShp">
    <dgm:fillClrLst meth="repeat">
      <a:schemeClr val="accent2">
        <a:tint val="40000"/>
      </a:schemeClr>
    </dgm:fillClrLst>
    <dgm:linClrLst meth="repeat">
      <a:schemeClr val="dk1"/>
    </dgm:linClrLst>
    <dgm:effectClrLst/>
    <dgm:txLinClrLst/>
    <dgm:txFillClrLst meth="repeat">
      <a:schemeClr val="dk1"/>
    </dgm:txFillClrLst>
    <dgm:txEffectClrLst/>
  </dgm:styleLbl>
  <dgm:styleLbl name="dkBgShp">
    <dgm:fillClrLst meth="repeat">
      <a:schemeClr val="accent2">
        <a:shade val="90000"/>
      </a:schemeClr>
    </dgm:fillClrLst>
    <dgm:linClrLst meth="repeat">
      <a:schemeClr val="dk1"/>
    </dgm:linClrLst>
    <dgm:effectClrLst/>
    <dgm:txLinClrLst/>
    <dgm:txFillClrLst meth="repeat">
      <a:schemeClr val="lt1"/>
    </dgm:txFillClrLst>
    <dgm:txEffectClrLst/>
  </dgm:styleLbl>
  <dgm:styleLbl name="trBgShp">
    <dgm:fillClrLst meth="repeat">
      <a:schemeClr val="accent2">
        <a:tint val="50000"/>
        <a:alpha val="40000"/>
      </a:schemeClr>
    </dgm:fillClrLst>
    <dgm:linClrLst meth="repeat">
      <a:schemeClr val="accent2"/>
    </dgm:linClrLst>
    <dgm:effectClrLst/>
    <dgm:txLinClrLst/>
    <dgm:txFillClrLst meth="repeat">
      <a:schemeClr val="lt1"/>
    </dgm:txFillClrLst>
    <dgm:txEffectClrLst/>
  </dgm:styleLbl>
  <dgm:styleLbl name="fgShp">
    <dgm:fillClrLst meth="repeat">
      <a:schemeClr val="accent2">
        <a:tint val="4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data1.xml><?xml version="1.0" encoding="utf-8"?>
<dgm:dataModel xmlns:dgm="http://schemas.openxmlformats.org/drawingml/2006/diagram" xmlns:a="http://schemas.openxmlformats.org/drawingml/2006/main">
  <dgm:ptLst>
    <dgm:pt modelId="{BDF2A6CB-E4A0-466E-86F2-B57542874DDB}" type="doc">
      <dgm:prSet loTypeId="urn:microsoft.com/office/officeart/2005/8/layout/lProcess1" loCatId="process" qsTypeId="urn:microsoft.com/office/officeart/2005/8/quickstyle/3d1" qsCatId="3D" csTypeId="urn:microsoft.com/office/officeart/2005/8/colors/colorful2" csCatId="colorful" phldr="1"/>
      <dgm:spPr/>
      <dgm:t>
        <a:bodyPr/>
        <a:lstStyle/>
        <a:p>
          <a:endParaRPr lang="es-ES"/>
        </a:p>
      </dgm:t>
    </dgm:pt>
    <dgm:pt modelId="{C4CF1EC7-36E2-4C06-A002-29F1E6904EC6}">
      <dgm:prSet phldrT="[Texto]"/>
      <dgm:spPr/>
      <dgm:t>
        <a:bodyPr/>
        <a:lstStyle/>
        <a:p>
          <a:r>
            <a:rPr lang="es-ES" b="1"/>
            <a:t>Seguro de Vejez, Discapacidad y Sobrevivencia (SVDS)</a:t>
          </a:r>
        </a:p>
      </dgm:t>
    </dgm:pt>
    <dgm:pt modelId="{78982C8B-99E9-4C8B-962A-FA10B35FE308}" type="parTrans" cxnId="{40547144-5A63-4E03-8711-84103AABBD77}">
      <dgm:prSet/>
      <dgm:spPr/>
      <dgm:t>
        <a:bodyPr/>
        <a:lstStyle/>
        <a:p>
          <a:endParaRPr lang="es-ES"/>
        </a:p>
      </dgm:t>
    </dgm:pt>
    <dgm:pt modelId="{B385368E-E0C0-4A2E-BA9B-C1C4106898D2}" type="sibTrans" cxnId="{40547144-5A63-4E03-8711-84103AABBD77}">
      <dgm:prSet/>
      <dgm:spPr/>
      <dgm:t>
        <a:bodyPr/>
        <a:lstStyle/>
        <a:p>
          <a:endParaRPr lang="es-ES"/>
        </a:p>
      </dgm:t>
    </dgm:pt>
    <dgm:pt modelId="{2289582D-F857-4021-B3F3-6DF27DBF76EA}">
      <dgm:prSet phldrT="[Texto]"/>
      <dgm:spPr/>
      <dgm:t>
        <a:bodyPr/>
        <a:lstStyle/>
        <a:p>
          <a:r>
            <a:rPr lang="es-ES"/>
            <a:t>Pensión por Discapacidad</a:t>
          </a:r>
        </a:p>
      </dgm:t>
    </dgm:pt>
    <dgm:pt modelId="{01DC95CD-39A9-41A7-B90D-C07949DE6A9A}" type="parTrans" cxnId="{EC875BE4-21D6-4BD3-8A9E-EA7D229DB012}">
      <dgm:prSet/>
      <dgm:spPr/>
      <dgm:t>
        <a:bodyPr/>
        <a:lstStyle/>
        <a:p>
          <a:endParaRPr lang="es-ES"/>
        </a:p>
      </dgm:t>
    </dgm:pt>
    <dgm:pt modelId="{E184740E-A8F4-42CD-82B5-532BF02F84BC}" type="sibTrans" cxnId="{EC875BE4-21D6-4BD3-8A9E-EA7D229DB012}">
      <dgm:prSet/>
      <dgm:spPr/>
      <dgm:t>
        <a:bodyPr/>
        <a:lstStyle/>
        <a:p>
          <a:endParaRPr lang="es-ES"/>
        </a:p>
      </dgm:t>
    </dgm:pt>
    <dgm:pt modelId="{126BF090-8A48-4154-A695-C3013E1F4822}">
      <dgm:prSet phldrT="[Texto]"/>
      <dgm:spPr/>
      <dgm:t>
        <a:bodyPr/>
        <a:lstStyle/>
        <a:p>
          <a:r>
            <a:rPr lang="es-ES" b="1"/>
            <a:t>Seguro Familiar de Salud (SFS</a:t>
          </a:r>
          <a:r>
            <a:rPr lang="es-ES"/>
            <a:t>)</a:t>
          </a:r>
        </a:p>
      </dgm:t>
    </dgm:pt>
    <dgm:pt modelId="{E12C2EAA-AF20-4EA1-AB33-9A5D02269B3E}" type="parTrans" cxnId="{094B26CB-C12D-4EB2-8B29-5E86FF8B796C}">
      <dgm:prSet/>
      <dgm:spPr/>
      <dgm:t>
        <a:bodyPr/>
        <a:lstStyle/>
        <a:p>
          <a:endParaRPr lang="es-ES"/>
        </a:p>
      </dgm:t>
    </dgm:pt>
    <dgm:pt modelId="{F1591785-658B-4109-A09E-C4F21ED9C127}" type="sibTrans" cxnId="{094B26CB-C12D-4EB2-8B29-5E86FF8B796C}">
      <dgm:prSet/>
      <dgm:spPr/>
      <dgm:t>
        <a:bodyPr/>
        <a:lstStyle/>
        <a:p>
          <a:endParaRPr lang="es-ES"/>
        </a:p>
      </dgm:t>
    </dgm:pt>
    <dgm:pt modelId="{BD27BB06-D81E-45C2-AF7F-42EC7A818AA6}">
      <dgm:prSet phldrT="[Texto]"/>
      <dgm:spPr/>
      <dgm:t>
        <a:bodyPr/>
        <a:lstStyle/>
        <a:p>
          <a:r>
            <a:rPr lang="es-ES"/>
            <a:t>Subsidios por Maternidad, Lactancia</a:t>
          </a:r>
        </a:p>
      </dgm:t>
    </dgm:pt>
    <dgm:pt modelId="{09E0A89A-0E12-47F8-BBA7-F1EAFDC8F58B}" type="parTrans" cxnId="{3AB7AF7D-BB17-415E-B62C-0BE34742AA27}">
      <dgm:prSet/>
      <dgm:spPr/>
      <dgm:t>
        <a:bodyPr/>
        <a:lstStyle/>
        <a:p>
          <a:endParaRPr lang="es-ES"/>
        </a:p>
      </dgm:t>
    </dgm:pt>
    <dgm:pt modelId="{E38116E4-C881-499C-93DB-4B706147CAE6}" type="sibTrans" cxnId="{3AB7AF7D-BB17-415E-B62C-0BE34742AA27}">
      <dgm:prSet/>
      <dgm:spPr/>
      <dgm:t>
        <a:bodyPr/>
        <a:lstStyle/>
        <a:p>
          <a:endParaRPr lang="es-ES"/>
        </a:p>
      </dgm:t>
    </dgm:pt>
    <dgm:pt modelId="{71E03D40-8730-48BE-BAAE-02ED63756BE7}">
      <dgm:prSet phldrT="[Texto]"/>
      <dgm:spPr/>
      <dgm:t>
        <a:bodyPr/>
        <a:lstStyle/>
        <a:p>
          <a:r>
            <a:rPr lang="es-ES" b="1"/>
            <a:t>Seguro de Riesgos Laborales (SRL)</a:t>
          </a:r>
        </a:p>
      </dgm:t>
    </dgm:pt>
    <dgm:pt modelId="{59249FA6-51EF-4837-8D78-204FC78E6487}" type="parTrans" cxnId="{F8C9699C-8012-4203-AF59-ACBED89C0A12}">
      <dgm:prSet/>
      <dgm:spPr/>
      <dgm:t>
        <a:bodyPr/>
        <a:lstStyle/>
        <a:p>
          <a:endParaRPr lang="es-ES"/>
        </a:p>
      </dgm:t>
    </dgm:pt>
    <dgm:pt modelId="{E373B14B-2C9F-482A-972C-2EFBB2AFA059}" type="sibTrans" cxnId="{F8C9699C-8012-4203-AF59-ACBED89C0A12}">
      <dgm:prSet/>
      <dgm:spPr/>
      <dgm:t>
        <a:bodyPr/>
        <a:lstStyle/>
        <a:p>
          <a:endParaRPr lang="es-ES"/>
        </a:p>
      </dgm:t>
    </dgm:pt>
    <dgm:pt modelId="{B404885E-D33D-43E7-8DEE-821F49A8621A}">
      <dgm:prSet phldrT="[Texto]"/>
      <dgm:spPr/>
      <dgm:t>
        <a:bodyPr/>
        <a:lstStyle/>
        <a:p>
          <a:r>
            <a:rPr lang="es-ES"/>
            <a:t>Subsidio por Discapacidad Temporal</a:t>
          </a:r>
        </a:p>
      </dgm:t>
    </dgm:pt>
    <dgm:pt modelId="{0C954D42-7C86-440F-BFD7-BFF1992EFD77}" type="parTrans" cxnId="{06C7BF89-1564-4FFE-B2C9-0179C263C887}">
      <dgm:prSet/>
      <dgm:spPr/>
      <dgm:t>
        <a:bodyPr/>
        <a:lstStyle/>
        <a:p>
          <a:endParaRPr lang="es-ES"/>
        </a:p>
      </dgm:t>
    </dgm:pt>
    <dgm:pt modelId="{982267A4-F15A-4718-9214-9F4D83C07E05}" type="sibTrans" cxnId="{06C7BF89-1564-4FFE-B2C9-0179C263C887}">
      <dgm:prSet/>
      <dgm:spPr/>
      <dgm:t>
        <a:bodyPr/>
        <a:lstStyle/>
        <a:p>
          <a:endParaRPr lang="es-ES"/>
        </a:p>
      </dgm:t>
    </dgm:pt>
    <dgm:pt modelId="{FE6CB8F8-EBD4-4BD7-BD2E-B3DA98018C66}">
      <dgm:prSet phldrT="[Texto]"/>
      <dgm:spPr/>
      <dgm:t>
        <a:bodyPr/>
        <a:lstStyle/>
        <a:p>
          <a:r>
            <a:rPr lang="es-ES"/>
            <a:t>Pensión por Sobrevivencia</a:t>
          </a:r>
        </a:p>
      </dgm:t>
    </dgm:pt>
    <dgm:pt modelId="{2AFBFECA-E09E-4AE5-B81E-9F9F0C8F816F}" type="parTrans" cxnId="{027717F5-021B-45FF-A14E-F293ADDBD66B}">
      <dgm:prSet/>
      <dgm:spPr/>
      <dgm:t>
        <a:bodyPr/>
        <a:lstStyle/>
        <a:p>
          <a:endParaRPr lang="es-ES"/>
        </a:p>
      </dgm:t>
    </dgm:pt>
    <dgm:pt modelId="{210624BD-9E87-46B2-A35B-E271C6274F7F}" type="sibTrans" cxnId="{027717F5-021B-45FF-A14E-F293ADDBD66B}">
      <dgm:prSet/>
      <dgm:spPr/>
      <dgm:t>
        <a:bodyPr/>
        <a:lstStyle/>
        <a:p>
          <a:endParaRPr lang="es-ES"/>
        </a:p>
      </dgm:t>
    </dgm:pt>
    <dgm:pt modelId="{7D84D57C-17A9-4E7D-8D17-523D07D64C19}">
      <dgm:prSet phldrT="[Texto]"/>
      <dgm:spPr/>
      <dgm:t>
        <a:bodyPr/>
        <a:lstStyle/>
        <a:p>
          <a:r>
            <a:rPr lang="es-ES"/>
            <a:t>Pensión por Vejez</a:t>
          </a:r>
        </a:p>
      </dgm:t>
    </dgm:pt>
    <dgm:pt modelId="{41DC28E9-814E-4763-9640-C50EFD991EE2}" type="parTrans" cxnId="{CB4A9539-9A9E-496C-974E-6DD6379983CE}">
      <dgm:prSet/>
      <dgm:spPr/>
      <dgm:t>
        <a:bodyPr/>
        <a:lstStyle/>
        <a:p>
          <a:endParaRPr lang="es-ES"/>
        </a:p>
      </dgm:t>
    </dgm:pt>
    <dgm:pt modelId="{75C81791-4A75-4B18-851E-1201376D107D}" type="sibTrans" cxnId="{CB4A9539-9A9E-496C-974E-6DD6379983CE}">
      <dgm:prSet/>
      <dgm:spPr/>
      <dgm:t>
        <a:bodyPr/>
        <a:lstStyle/>
        <a:p>
          <a:endParaRPr lang="es-ES"/>
        </a:p>
      </dgm:t>
    </dgm:pt>
    <dgm:pt modelId="{A98D86DE-DA39-4448-8B4F-44FCE6461CA7}">
      <dgm:prSet phldrT="[Texto]"/>
      <dgm:spPr/>
      <dgm:t>
        <a:bodyPr/>
        <a:lstStyle/>
        <a:p>
          <a:r>
            <a:rPr lang="es-ES"/>
            <a:t>Pensión por Cesantia_Edad Avanzada</a:t>
          </a:r>
        </a:p>
      </dgm:t>
    </dgm:pt>
    <dgm:pt modelId="{37B3E2A3-1412-40A9-BF5C-80BF7E98F964}" type="parTrans" cxnId="{87BC56AF-5F21-45DD-9460-FE737FB359EA}">
      <dgm:prSet/>
      <dgm:spPr/>
      <dgm:t>
        <a:bodyPr/>
        <a:lstStyle/>
        <a:p>
          <a:endParaRPr lang="es-ES"/>
        </a:p>
      </dgm:t>
    </dgm:pt>
    <dgm:pt modelId="{91C5B72A-CB02-4934-8BCD-0656BC1D2B12}" type="sibTrans" cxnId="{87BC56AF-5F21-45DD-9460-FE737FB359EA}">
      <dgm:prSet/>
      <dgm:spPr/>
      <dgm:t>
        <a:bodyPr/>
        <a:lstStyle/>
        <a:p>
          <a:endParaRPr lang="es-ES"/>
        </a:p>
      </dgm:t>
    </dgm:pt>
    <dgm:pt modelId="{D850A5F7-F66A-4988-B5E0-76840559B376}">
      <dgm:prSet phldrT="[Texto]"/>
      <dgm:spPr/>
      <dgm:t>
        <a:bodyPr/>
        <a:lstStyle/>
        <a:p>
          <a:r>
            <a:rPr lang="es-ES"/>
            <a:t>Subsidios Enfermedad Común</a:t>
          </a:r>
        </a:p>
      </dgm:t>
    </dgm:pt>
    <dgm:pt modelId="{74D1F040-C561-4AE2-B522-C0755630AE45}" type="parTrans" cxnId="{0D298109-8910-44E8-B5E0-97FFB994EE5C}">
      <dgm:prSet/>
      <dgm:spPr/>
      <dgm:t>
        <a:bodyPr/>
        <a:lstStyle/>
        <a:p>
          <a:endParaRPr lang="es-ES"/>
        </a:p>
      </dgm:t>
    </dgm:pt>
    <dgm:pt modelId="{6FBF2B7C-2AD9-49A3-BBD5-47180A48EB8C}" type="sibTrans" cxnId="{0D298109-8910-44E8-B5E0-97FFB994EE5C}">
      <dgm:prSet/>
      <dgm:spPr/>
      <dgm:t>
        <a:bodyPr/>
        <a:lstStyle/>
        <a:p>
          <a:endParaRPr lang="es-ES"/>
        </a:p>
      </dgm:t>
    </dgm:pt>
    <dgm:pt modelId="{E6603C91-310E-4248-8A06-B8D0AE2E3C40}">
      <dgm:prSet phldrT="[Texto]"/>
      <dgm:spPr/>
      <dgm:t>
        <a:bodyPr/>
        <a:lstStyle/>
        <a:p>
          <a:r>
            <a:rPr lang="es-ES"/>
            <a:t>Cuidado de la Salud de las Personas</a:t>
          </a:r>
        </a:p>
      </dgm:t>
    </dgm:pt>
    <dgm:pt modelId="{6B1AE4BA-8F45-436B-A470-F41902548418}" type="parTrans" cxnId="{D1076F2A-9552-41CE-A748-390C0A0B36A7}">
      <dgm:prSet/>
      <dgm:spPr/>
      <dgm:t>
        <a:bodyPr/>
        <a:lstStyle/>
        <a:p>
          <a:endParaRPr lang="es-ES"/>
        </a:p>
      </dgm:t>
    </dgm:pt>
    <dgm:pt modelId="{893E4BA7-C1D1-40B7-9701-1E392DCA1F0F}" type="sibTrans" cxnId="{D1076F2A-9552-41CE-A748-390C0A0B36A7}">
      <dgm:prSet/>
      <dgm:spPr/>
      <dgm:t>
        <a:bodyPr/>
        <a:lstStyle/>
        <a:p>
          <a:endParaRPr lang="es-ES"/>
        </a:p>
      </dgm:t>
    </dgm:pt>
    <dgm:pt modelId="{29363A2F-A929-444D-9EB7-E5D35142754E}">
      <dgm:prSet phldrT="[Texto]"/>
      <dgm:spPr/>
      <dgm:t>
        <a:bodyPr/>
        <a:lstStyle/>
        <a:p>
          <a:r>
            <a:rPr lang="es-ES"/>
            <a:t>Indemnización por Discapacidad</a:t>
          </a:r>
        </a:p>
      </dgm:t>
    </dgm:pt>
    <dgm:pt modelId="{E3E63D97-2D64-4616-8FA5-CA211129DC7D}" type="parTrans" cxnId="{3B00E870-C228-4573-859A-CD4BE89EC994}">
      <dgm:prSet/>
      <dgm:spPr/>
      <dgm:t>
        <a:bodyPr/>
        <a:lstStyle/>
        <a:p>
          <a:endParaRPr lang="es-ES"/>
        </a:p>
      </dgm:t>
    </dgm:pt>
    <dgm:pt modelId="{3903FB8C-7ADD-4798-B0BD-63A9F09C9ACB}" type="sibTrans" cxnId="{3B00E870-C228-4573-859A-CD4BE89EC994}">
      <dgm:prSet/>
      <dgm:spPr/>
      <dgm:t>
        <a:bodyPr/>
        <a:lstStyle/>
        <a:p>
          <a:endParaRPr lang="es-ES"/>
        </a:p>
      </dgm:t>
    </dgm:pt>
    <dgm:pt modelId="{4D79598F-6658-428C-AA21-3D6ACA9CC4B4}">
      <dgm:prSet phldrT="[Texto]"/>
      <dgm:spPr/>
      <dgm:t>
        <a:bodyPr/>
        <a:lstStyle/>
        <a:p>
          <a:r>
            <a:rPr lang="es-ES"/>
            <a:t>Pensión por Discapacidad</a:t>
          </a:r>
        </a:p>
      </dgm:t>
    </dgm:pt>
    <dgm:pt modelId="{5685242F-4DDD-4A48-B482-9CDC6A1C0ED4}" type="parTrans" cxnId="{14600F64-B57F-4CFB-8BE6-72D503400DA8}">
      <dgm:prSet/>
      <dgm:spPr/>
      <dgm:t>
        <a:bodyPr/>
        <a:lstStyle/>
        <a:p>
          <a:endParaRPr lang="es-ES"/>
        </a:p>
      </dgm:t>
    </dgm:pt>
    <dgm:pt modelId="{65578862-2DC7-46F7-8825-22B671AFE5EE}" type="sibTrans" cxnId="{14600F64-B57F-4CFB-8BE6-72D503400DA8}">
      <dgm:prSet/>
      <dgm:spPr/>
      <dgm:t>
        <a:bodyPr/>
        <a:lstStyle/>
        <a:p>
          <a:endParaRPr lang="es-ES"/>
        </a:p>
      </dgm:t>
    </dgm:pt>
    <dgm:pt modelId="{5165DC28-4AE3-4C47-90F9-B85DB135F1B9}">
      <dgm:prSet phldrT="[Texto]"/>
      <dgm:spPr/>
      <dgm:t>
        <a:bodyPr/>
        <a:lstStyle/>
        <a:p>
          <a:r>
            <a:rPr lang="es-ES"/>
            <a:t>Prótesis, anteojos, aparatos ortopédicos y reparación</a:t>
          </a:r>
        </a:p>
      </dgm:t>
    </dgm:pt>
    <dgm:pt modelId="{7B261955-C5EE-4D61-852D-4E20B2C8B07E}" type="parTrans" cxnId="{B822474A-C888-4C6F-A3E3-37B8BE023D5A}">
      <dgm:prSet/>
      <dgm:spPr/>
      <dgm:t>
        <a:bodyPr/>
        <a:lstStyle/>
        <a:p>
          <a:endParaRPr lang="es-ES"/>
        </a:p>
      </dgm:t>
    </dgm:pt>
    <dgm:pt modelId="{2DCC027A-23F7-4ED2-92F7-7DEB166B46A0}" type="sibTrans" cxnId="{B822474A-C888-4C6F-A3E3-37B8BE023D5A}">
      <dgm:prSet/>
      <dgm:spPr/>
      <dgm:t>
        <a:bodyPr/>
        <a:lstStyle/>
        <a:p>
          <a:endParaRPr lang="es-ES"/>
        </a:p>
      </dgm:t>
    </dgm:pt>
    <dgm:pt modelId="{98C2D54F-4610-4D2A-9A78-F583B3D2FFFD}">
      <dgm:prSet phldrT="[Texto]"/>
      <dgm:spPr/>
      <dgm:t>
        <a:bodyPr/>
        <a:lstStyle/>
        <a:p>
          <a:r>
            <a:rPr lang="es-ES"/>
            <a:t>Atención Médica y Odontológica</a:t>
          </a:r>
        </a:p>
      </dgm:t>
    </dgm:pt>
    <dgm:pt modelId="{E6FD2F41-FAB2-42D5-8440-61A0023F28D0}" type="parTrans" cxnId="{73FE5DA3-2414-47E2-8443-6DF321A47E62}">
      <dgm:prSet/>
      <dgm:spPr/>
      <dgm:t>
        <a:bodyPr/>
        <a:lstStyle/>
        <a:p>
          <a:endParaRPr lang="es-ES"/>
        </a:p>
      </dgm:t>
    </dgm:pt>
    <dgm:pt modelId="{AFAAA678-AD09-4509-B5AC-103DB71355AF}" type="sibTrans" cxnId="{73FE5DA3-2414-47E2-8443-6DF321A47E62}">
      <dgm:prSet/>
      <dgm:spPr/>
      <dgm:t>
        <a:bodyPr/>
        <a:lstStyle/>
        <a:p>
          <a:endParaRPr lang="es-ES"/>
        </a:p>
      </dgm:t>
    </dgm:pt>
    <dgm:pt modelId="{6C634977-62D8-4DF0-8990-D74856B0EF1B}" type="pres">
      <dgm:prSet presAssocID="{BDF2A6CB-E4A0-466E-86F2-B57542874DDB}" presName="Name0" presStyleCnt="0">
        <dgm:presLayoutVars>
          <dgm:dir/>
          <dgm:animLvl val="lvl"/>
          <dgm:resizeHandles val="exact"/>
        </dgm:presLayoutVars>
      </dgm:prSet>
      <dgm:spPr/>
    </dgm:pt>
    <dgm:pt modelId="{EE5727F7-D7D3-4176-9EF3-3662AEA71B1C}" type="pres">
      <dgm:prSet presAssocID="{C4CF1EC7-36E2-4C06-A002-29F1E6904EC6}" presName="vertFlow" presStyleCnt="0"/>
      <dgm:spPr/>
    </dgm:pt>
    <dgm:pt modelId="{8CCBF217-CC5C-46AD-8F04-9341C886F941}" type="pres">
      <dgm:prSet presAssocID="{C4CF1EC7-36E2-4C06-A002-29F1E6904EC6}" presName="header" presStyleLbl="node1" presStyleIdx="0" presStyleCnt="3"/>
      <dgm:spPr/>
    </dgm:pt>
    <dgm:pt modelId="{183AAA97-0269-4D97-A395-7E7DC2B4A440}" type="pres">
      <dgm:prSet presAssocID="{01DC95CD-39A9-41A7-B90D-C07949DE6A9A}" presName="parTrans" presStyleLbl="sibTrans2D1" presStyleIdx="0" presStyleCnt="12"/>
      <dgm:spPr/>
    </dgm:pt>
    <dgm:pt modelId="{131ECA23-9589-403C-9F5A-06881CDFB059}" type="pres">
      <dgm:prSet presAssocID="{2289582D-F857-4021-B3F3-6DF27DBF76EA}" presName="child" presStyleLbl="alignAccFollowNode1" presStyleIdx="0" presStyleCnt="12">
        <dgm:presLayoutVars>
          <dgm:chMax val="0"/>
          <dgm:bulletEnabled val="1"/>
        </dgm:presLayoutVars>
      </dgm:prSet>
      <dgm:spPr/>
    </dgm:pt>
    <dgm:pt modelId="{34998208-A58D-437C-A710-37EF43781C18}" type="pres">
      <dgm:prSet presAssocID="{E184740E-A8F4-42CD-82B5-532BF02F84BC}" presName="sibTrans" presStyleLbl="sibTrans2D1" presStyleIdx="1" presStyleCnt="12"/>
      <dgm:spPr/>
    </dgm:pt>
    <dgm:pt modelId="{C5CC7E6F-473E-461A-80E0-300E244A0CFA}" type="pres">
      <dgm:prSet presAssocID="{FE6CB8F8-EBD4-4BD7-BD2E-B3DA98018C66}" presName="child" presStyleLbl="alignAccFollowNode1" presStyleIdx="1" presStyleCnt="12">
        <dgm:presLayoutVars>
          <dgm:chMax val="0"/>
          <dgm:bulletEnabled val="1"/>
        </dgm:presLayoutVars>
      </dgm:prSet>
      <dgm:spPr/>
    </dgm:pt>
    <dgm:pt modelId="{9D54DAED-0F82-4780-BFED-1329E7C8AFD1}" type="pres">
      <dgm:prSet presAssocID="{210624BD-9E87-46B2-A35B-E271C6274F7F}" presName="sibTrans" presStyleLbl="sibTrans2D1" presStyleIdx="2" presStyleCnt="12"/>
      <dgm:spPr/>
    </dgm:pt>
    <dgm:pt modelId="{04BA403E-8CD6-4BB4-9A66-92703F26C964}" type="pres">
      <dgm:prSet presAssocID="{7D84D57C-17A9-4E7D-8D17-523D07D64C19}" presName="child" presStyleLbl="alignAccFollowNode1" presStyleIdx="2" presStyleCnt="12">
        <dgm:presLayoutVars>
          <dgm:chMax val="0"/>
          <dgm:bulletEnabled val="1"/>
        </dgm:presLayoutVars>
      </dgm:prSet>
      <dgm:spPr/>
    </dgm:pt>
    <dgm:pt modelId="{432AB00C-380B-4859-9427-97707FC466FB}" type="pres">
      <dgm:prSet presAssocID="{75C81791-4A75-4B18-851E-1201376D107D}" presName="sibTrans" presStyleLbl="sibTrans2D1" presStyleIdx="3" presStyleCnt="12"/>
      <dgm:spPr/>
    </dgm:pt>
    <dgm:pt modelId="{70D136F1-200A-4B41-9FFE-B7AB958A77AD}" type="pres">
      <dgm:prSet presAssocID="{A98D86DE-DA39-4448-8B4F-44FCE6461CA7}" presName="child" presStyleLbl="alignAccFollowNode1" presStyleIdx="3" presStyleCnt="12">
        <dgm:presLayoutVars>
          <dgm:chMax val="0"/>
          <dgm:bulletEnabled val="1"/>
        </dgm:presLayoutVars>
      </dgm:prSet>
      <dgm:spPr/>
    </dgm:pt>
    <dgm:pt modelId="{1757E6F0-2305-4BA0-8224-59F0666BA549}" type="pres">
      <dgm:prSet presAssocID="{C4CF1EC7-36E2-4C06-A002-29F1E6904EC6}" presName="hSp" presStyleCnt="0"/>
      <dgm:spPr/>
    </dgm:pt>
    <dgm:pt modelId="{7628CDCA-4F5B-4FAB-9BD1-03D96E006FAA}" type="pres">
      <dgm:prSet presAssocID="{126BF090-8A48-4154-A695-C3013E1F4822}" presName="vertFlow" presStyleCnt="0"/>
      <dgm:spPr/>
    </dgm:pt>
    <dgm:pt modelId="{DA304E86-C60A-4C60-A2F1-8C28500BC241}" type="pres">
      <dgm:prSet presAssocID="{126BF090-8A48-4154-A695-C3013E1F4822}" presName="header" presStyleLbl="node1" presStyleIdx="1" presStyleCnt="3"/>
      <dgm:spPr/>
    </dgm:pt>
    <dgm:pt modelId="{605AA14A-C8D4-495B-AF31-5B30628DE2D7}" type="pres">
      <dgm:prSet presAssocID="{09E0A89A-0E12-47F8-BBA7-F1EAFDC8F58B}" presName="parTrans" presStyleLbl="sibTrans2D1" presStyleIdx="4" presStyleCnt="12"/>
      <dgm:spPr/>
    </dgm:pt>
    <dgm:pt modelId="{E9C00906-2932-49B7-8300-79D8D4C6F372}" type="pres">
      <dgm:prSet presAssocID="{BD27BB06-D81E-45C2-AF7F-42EC7A818AA6}" presName="child" presStyleLbl="alignAccFollowNode1" presStyleIdx="4" presStyleCnt="12">
        <dgm:presLayoutVars>
          <dgm:chMax val="0"/>
          <dgm:bulletEnabled val="1"/>
        </dgm:presLayoutVars>
      </dgm:prSet>
      <dgm:spPr/>
    </dgm:pt>
    <dgm:pt modelId="{A6CB59EC-090C-4EE2-A627-BFCCE849FCAB}" type="pres">
      <dgm:prSet presAssocID="{E38116E4-C881-499C-93DB-4B706147CAE6}" presName="sibTrans" presStyleLbl="sibTrans2D1" presStyleIdx="5" presStyleCnt="12"/>
      <dgm:spPr/>
    </dgm:pt>
    <dgm:pt modelId="{86162BEE-0EF3-4A6E-B905-16A3773FD679}" type="pres">
      <dgm:prSet presAssocID="{D850A5F7-F66A-4988-B5E0-76840559B376}" presName="child" presStyleLbl="alignAccFollowNode1" presStyleIdx="5" presStyleCnt="12">
        <dgm:presLayoutVars>
          <dgm:chMax val="0"/>
          <dgm:bulletEnabled val="1"/>
        </dgm:presLayoutVars>
      </dgm:prSet>
      <dgm:spPr/>
    </dgm:pt>
    <dgm:pt modelId="{696C8C79-9FE7-4137-A496-F6E780E6D38D}" type="pres">
      <dgm:prSet presAssocID="{6FBF2B7C-2AD9-49A3-BBD5-47180A48EB8C}" presName="sibTrans" presStyleLbl="sibTrans2D1" presStyleIdx="6" presStyleCnt="12"/>
      <dgm:spPr/>
    </dgm:pt>
    <dgm:pt modelId="{967B61C9-F9B9-4111-A1A3-111B510495DA}" type="pres">
      <dgm:prSet presAssocID="{E6603C91-310E-4248-8A06-B8D0AE2E3C40}" presName="child" presStyleLbl="alignAccFollowNode1" presStyleIdx="6" presStyleCnt="12">
        <dgm:presLayoutVars>
          <dgm:chMax val="0"/>
          <dgm:bulletEnabled val="1"/>
        </dgm:presLayoutVars>
      </dgm:prSet>
      <dgm:spPr/>
    </dgm:pt>
    <dgm:pt modelId="{D9709671-C915-49B1-9CB2-36B3E9A0D5CA}" type="pres">
      <dgm:prSet presAssocID="{126BF090-8A48-4154-A695-C3013E1F4822}" presName="hSp" presStyleCnt="0"/>
      <dgm:spPr/>
    </dgm:pt>
    <dgm:pt modelId="{5BF4200C-62C7-4E62-8A63-FDA6D94F15C5}" type="pres">
      <dgm:prSet presAssocID="{71E03D40-8730-48BE-BAAE-02ED63756BE7}" presName="vertFlow" presStyleCnt="0"/>
      <dgm:spPr/>
    </dgm:pt>
    <dgm:pt modelId="{7415C7F8-E079-4180-9D47-AD3AF52E094E}" type="pres">
      <dgm:prSet presAssocID="{71E03D40-8730-48BE-BAAE-02ED63756BE7}" presName="header" presStyleLbl="node1" presStyleIdx="2" presStyleCnt="3"/>
      <dgm:spPr/>
    </dgm:pt>
    <dgm:pt modelId="{93FB2C3D-0F28-4F7A-AA9D-E3FD636777BA}" type="pres">
      <dgm:prSet presAssocID="{0C954D42-7C86-440F-BFD7-BFF1992EFD77}" presName="parTrans" presStyleLbl="sibTrans2D1" presStyleIdx="7" presStyleCnt="12"/>
      <dgm:spPr/>
    </dgm:pt>
    <dgm:pt modelId="{36618CD7-28D2-407D-9FA1-E5D63C141E9D}" type="pres">
      <dgm:prSet presAssocID="{B404885E-D33D-43E7-8DEE-821F49A8621A}" presName="child" presStyleLbl="alignAccFollowNode1" presStyleIdx="7" presStyleCnt="12">
        <dgm:presLayoutVars>
          <dgm:chMax val="0"/>
          <dgm:bulletEnabled val="1"/>
        </dgm:presLayoutVars>
      </dgm:prSet>
      <dgm:spPr/>
    </dgm:pt>
    <dgm:pt modelId="{3F17379C-69CF-468D-9CB8-E8F4EEF44317}" type="pres">
      <dgm:prSet presAssocID="{982267A4-F15A-4718-9214-9F4D83C07E05}" presName="sibTrans" presStyleLbl="sibTrans2D1" presStyleIdx="8" presStyleCnt="12"/>
      <dgm:spPr/>
    </dgm:pt>
    <dgm:pt modelId="{8D8FAE51-E1A0-4AE8-996B-4E3AA015DEBA}" type="pres">
      <dgm:prSet presAssocID="{29363A2F-A929-444D-9EB7-E5D35142754E}" presName="child" presStyleLbl="alignAccFollowNode1" presStyleIdx="8" presStyleCnt="12">
        <dgm:presLayoutVars>
          <dgm:chMax val="0"/>
          <dgm:bulletEnabled val="1"/>
        </dgm:presLayoutVars>
      </dgm:prSet>
      <dgm:spPr/>
    </dgm:pt>
    <dgm:pt modelId="{863A9A9E-ECF9-40B0-9E66-718228D8AC5B}" type="pres">
      <dgm:prSet presAssocID="{3903FB8C-7ADD-4798-B0BD-63A9F09C9ACB}" presName="sibTrans" presStyleLbl="sibTrans2D1" presStyleIdx="9" presStyleCnt="12"/>
      <dgm:spPr/>
    </dgm:pt>
    <dgm:pt modelId="{5D363DDB-1EC0-464B-A2E9-00F482F7FA20}" type="pres">
      <dgm:prSet presAssocID="{4D79598F-6658-428C-AA21-3D6ACA9CC4B4}" presName="child" presStyleLbl="alignAccFollowNode1" presStyleIdx="9" presStyleCnt="12">
        <dgm:presLayoutVars>
          <dgm:chMax val="0"/>
          <dgm:bulletEnabled val="1"/>
        </dgm:presLayoutVars>
      </dgm:prSet>
      <dgm:spPr/>
    </dgm:pt>
    <dgm:pt modelId="{08324F05-B36D-4E81-9DE5-A2502F8BF361}" type="pres">
      <dgm:prSet presAssocID="{65578862-2DC7-46F7-8825-22B671AFE5EE}" presName="sibTrans" presStyleLbl="sibTrans2D1" presStyleIdx="10" presStyleCnt="12"/>
      <dgm:spPr/>
    </dgm:pt>
    <dgm:pt modelId="{0AFCCFBE-6EC1-4BE4-A0E9-BC37A8706C5A}" type="pres">
      <dgm:prSet presAssocID="{5165DC28-4AE3-4C47-90F9-B85DB135F1B9}" presName="child" presStyleLbl="alignAccFollowNode1" presStyleIdx="10" presStyleCnt="12">
        <dgm:presLayoutVars>
          <dgm:chMax val="0"/>
          <dgm:bulletEnabled val="1"/>
        </dgm:presLayoutVars>
      </dgm:prSet>
      <dgm:spPr/>
    </dgm:pt>
    <dgm:pt modelId="{AF110921-BC1B-4797-A05C-968D7526DC08}" type="pres">
      <dgm:prSet presAssocID="{2DCC027A-23F7-4ED2-92F7-7DEB166B46A0}" presName="sibTrans" presStyleLbl="sibTrans2D1" presStyleIdx="11" presStyleCnt="12"/>
      <dgm:spPr/>
    </dgm:pt>
    <dgm:pt modelId="{EB2475B8-86D0-4586-AF3B-B14775141E7E}" type="pres">
      <dgm:prSet presAssocID="{98C2D54F-4610-4D2A-9A78-F583B3D2FFFD}" presName="child" presStyleLbl="alignAccFollowNode1" presStyleIdx="11" presStyleCnt="12">
        <dgm:presLayoutVars>
          <dgm:chMax val="0"/>
          <dgm:bulletEnabled val="1"/>
        </dgm:presLayoutVars>
      </dgm:prSet>
      <dgm:spPr/>
    </dgm:pt>
  </dgm:ptLst>
  <dgm:cxnLst>
    <dgm:cxn modelId="{8FA83402-F6B4-496F-A253-6A891DBF7F62}" type="presOf" srcId="{4D79598F-6658-428C-AA21-3D6ACA9CC4B4}" destId="{5D363DDB-1EC0-464B-A2E9-00F482F7FA20}" srcOrd="0" destOrd="0" presId="urn:microsoft.com/office/officeart/2005/8/layout/lProcess1"/>
    <dgm:cxn modelId="{6B559604-52E5-41BC-86FC-E21F939BC68A}" type="presOf" srcId="{E38116E4-C881-499C-93DB-4B706147CAE6}" destId="{A6CB59EC-090C-4EE2-A627-BFCCE849FCAB}" srcOrd="0" destOrd="0" presId="urn:microsoft.com/office/officeart/2005/8/layout/lProcess1"/>
    <dgm:cxn modelId="{12EE4C07-01A3-41BA-A4D6-FCA97FA37288}" type="presOf" srcId="{71E03D40-8730-48BE-BAAE-02ED63756BE7}" destId="{7415C7F8-E079-4180-9D47-AD3AF52E094E}" srcOrd="0" destOrd="0" presId="urn:microsoft.com/office/officeart/2005/8/layout/lProcess1"/>
    <dgm:cxn modelId="{245A7809-6BE7-477D-A5D8-C1558853256F}" type="presOf" srcId="{BD27BB06-D81E-45C2-AF7F-42EC7A818AA6}" destId="{E9C00906-2932-49B7-8300-79D8D4C6F372}" srcOrd="0" destOrd="0" presId="urn:microsoft.com/office/officeart/2005/8/layout/lProcess1"/>
    <dgm:cxn modelId="{0D298109-8910-44E8-B5E0-97FFB994EE5C}" srcId="{126BF090-8A48-4154-A695-C3013E1F4822}" destId="{D850A5F7-F66A-4988-B5E0-76840559B376}" srcOrd="1" destOrd="0" parTransId="{74D1F040-C561-4AE2-B522-C0755630AE45}" sibTransId="{6FBF2B7C-2AD9-49A3-BBD5-47180A48EB8C}"/>
    <dgm:cxn modelId="{7D018112-D232-4016-918C-8D250306C2FF}" type="presOf" srcId="{7D84D57C-17A9-4E7D-8D17-523D07D64C19}" destId="{04BA403E-8CD6-4BB4-9A66-92703F26C964}" srcOrd="0" destOrd="0" presId="urn:microsoft.com/office/officeart/2005/8/layout/lProcess1"/>
    <dgm:cxn modelId="{DF7BAC1C-5FA4-494E-87C9-773DAECD643D}" type="presOf" srcId="{09E0A89A-0E12-47F8-BBA7-F1EAFDC8F58B}" destId="{605AA14A-C8D4-495B-AF31-5B30628DE2D7}" srcOrd="0" destOrd="0" presId="urn:microsoft.com/office/officeart/2005/8/layout/lProcess1"/>
    <dgm:cxn modelId="{15672723-502D-4196-B0DE-756DE41707A5}" type="presOf" srcId="{01DC95CD-39A9-41A7-B90D-C07949DE6A9A}" destId="{183AAA97-0269-4D97-A395-7E7DC2B4A440}" srcOrd="0" destOrd="0" presId="urn:microsoft.com/office/officeart/2005/8/layout/lProcess1"/>
    <dgm:cxn modelId="{8ACF8227-2B82-435F-82D6-C5A101579896}" type="presOf" srcId="{B404885E-D33D-43E7-8DEE-821F49A8621A}" destId="{36618CD7-28D2-407D-9FA1-E5D63C141E9D}" srcOrd="0" destOrd="0" presId="urn:microsoft.com/office/officeart/2005/8/layout/lProcess1"/>
    <dgm:cxn modelId="{D1076F2A-9552-41CE-A748-390C0A0B36A7}" srcId="{126BF090-8A48-4154-A695-C3013E1F4822}" destId="{E6603C91-310E-4248-8A06-B8D0AE2E3C40}" srcOrd="2" destOrd="0" parTransId="{6B1AE4BA-8F45-436B-A470-F41902548418}" sibTransId="{893E4BA7-C1D1-40B7-9701-1E392DCA1F0F}"/>
    <dgm:cxn modelId="{CB4A9539-9A9E-496C-974E-6DD6379983CE}" srcId="{C4CF1EC7-36E2-4C06-A002-29F1E6904EC6}" destId="{7D84D57C-17A9-4E7D-8D17-523D07D64C19}" srcOrd="2" destOrd="0" parTransId="{41DC28E9-814E-4763-9640-C50EFD991EE2}" sibTransId="{75C81791-4A75-4B18-851E-1201376D107D}"/>
    <dgm:cxn modelId="{14600F64-B57F-4CFB-8BE6-72D503400DA8}" srcId="{71E03D40-8730-48BE-BAAE-02ED63756BE7}" destId="{4D79598F-6658-428C-AA21-3D6ACA9CC4B4}" srcOrd="2" destOrd="0" parTransId="{5685242F-4DDD-4A48-B482-9CDC6A1C0ED4}" sibTransId="{65578862-2DC7-46F7-8825-22B671AFE5EE}"/>
    <dgm:cxn modelId="{40547144-5A63-4E03-8711-84103AABBD77}" srcId="{BDF2A6CB-E4A0-466E-86F2-B57542874DDB}" destId="{C4CF1EC7-36E2-4C06-A002-29F1E6904EC6}" srcOrd="0" destOrd="0" parTransId="{78982C8B-99E9-4C8B-962A-FA10B35FE308}" sibTransId="{B385368E-E0C0-4A2E-BA9B-C1C4106898D2}"/>
    <dgm:cxn modelId="{54E99A45-1CC2-48A6-8B9A-EDE14B2D64FC}" type="presOf" srcId="{E6603C91-310E-4248-8A06-B8D0AE2E3C40}" destId="{967B61C9-F9B9-4111-A1A3-111B510495DA}" srcOrd="0" destOrd="0" presId="urn:microsoft.com/office/officeart/2005/8/layout/lProcess1"/>
    <dgm:cxn modelId="{B822474A-C888-4C6F-A3E3-37B8BE023D5A}" srcId="{71E03D40-8730-48BE-BAAE-02ED63756BE7}" destId="{5165DC28-4AE3-4C47-90F9-B85DB135F1B9}" srcOrd="3" destOrd="0" parTransId="{7B261955-C5EE-4D61-852D-4E20B2C8B07E}" sibTransId="{2DCC027A-23F7-4ED2-92F7-7DEB166B46A0}"/>
    <dgm:cxn modelId="{DB2EB64D-530B-4B1B-A58E-64ED5306CC87}" type="presOf" srcId="{5165DC28-4AE3-4C47-90F9-B85DB135F1B9}" destId="{0AFCCFBE-6EC1-4BE4-A0E9-BC37A8706C5A}" srcOrd="0" destOrd="0" presId="urn:microsoft.com/office/officeart/2005/8/layout/lProcess1"/>
    <dgm:cxn modelId="{3B00E870-C228-4573-859A-CD4BE89EC994}" srcId="{71E03D40-8730-48BE-BAAE-02ED63756BE7}" destId="{29363A2F-A929-444D-9EB7-E5D35142754E}" srcOrd="1" destOrd="0" parTransId="{E3E63D97-2D64-4616-8FA5-CA211129DC7D}" sibTransId="{3903FB8C-7ADD-4798-B0BD-63A9F09C9ACB}"/>
    <dgm:cxn modelId="{72594552-B53A-4CA2-A0F5-7B45083572E9}" type="presOf" srcId="{2289582D-F857-4021-B3F3-6DF27DBF76EA}" destId="{131ECA23-9589-403C-9F5A-06881CDFB059}" srcOrd="0" destOrd="0" presId="urn:microsoft.com/office/officeart/2005/8/layout/lProcess1"/>
    <dgm:cxn modelId="{F4427253-C626-44D0-B6DC-0DB7DBC1F905}" type="presOf" srcId="{126BF090-8A48-4154-A695-C3013E1F4822}" destId="{DA304E86-C60A-4C60-A2F1-8C28500BC241}" srcOrd="0" destOrd="0" presId="urn:microsoft.com/office/officeart/2005/8/layout/lProcess1"/>
    <dgm:cxn modelId="{4EC19259-ED30-41CE-B30E-34CA11E934BE}" type="presOf" srcId="{A98D86DE-DA39-4448-8B4F-44FCE6461CA7}" destId="{70D136F1-200A-4B41-9FFE-B7AB958A77AD}" srcOrd="0" destOrd="0" presId="urn:microsoft.com/office/officeart/2005/8/layout/lProcess1"/>
    <dgm:cxn modelId="{3AB7AF7D-BB17-415E-B62C-0BE34742AA27}" srcId="{126BF090-8A48-4154-A695-C3013E1F4822}" destId="{BD27BB06-D81E-45C2-AF7F-42EC7A818AA6}" srcOrd="0" destOrd="0" parTransId="{09E0A89A-0E12-47F8-BBA7-F1EAFDC8F58B}" sibTransId="{E38116E4-C881-499C-93DB-4B706147CAE6}"/>
    <dgm:cxn modelId="{BFCD1580-D6C0-4570-9A61-38F72E61F278}" type="presOf" srcId="{75C81791-4A75-4B18-851E-1201376D107D}" destId="{432AB00C-380B-4859-9427-97707FC466FB}" srcOrd="0" destOrd="0" presId="urn:microsoft.com/office/officeart/2005/8/layout/lProcess1"/>
    <dgm:cxn modelId="{E288E488-9D6F-463D-9D1F-B6FE3C1D6938}" type="presOf" srcId="{98C2D54F-4610-4D2A-9A78-F583B3D2FFFD}" destId="{EB2475B8-86D0-4586-AF3B-B14775141E7E}" srcOrd="0" destOrd="0" presId="urn:microsoft.com/office/officeart/2005/8/layout/lProcess1"/>
    <dgm:cxn modelId="{06C7BF89-1564-4FFE-B2C9-0179C263C887}" srcId="{71E03D40-8730-48BE-BAAE-02ED63756BE7}" destId="{B404885E-D33D-43E7-8DEE-821F49A8621A}" srcOrd="0" destOrd="0" parTransId="{0C954D42-7C86-440F-BFD7-BFF1992EFD77}" sibTransId="{982267A4-F15A-4718-9214-9F4D83C07E05}"/>
    <dgm:cxn modelId="{C5E6D38A-87ED-440C-86A3-79A5CF478C51}" type="presOf" srcId="{6FBF2B7C-2AD9-49A3-BBD5-47180A48EB8C}" destId="{696C8C79-9FE7-4137-A496-F6E780E6D38D}" srcOrd="0" destOrd="0" presId="urn:microsoft.com/office/officeart/2005/8/layout/lProcess1"/>
    <dgm:cxn modelId="{A449D58F-6608-439B-BBD0-EA84A6BB7522}" type="presOf" srcId="{29363A2F-A929-444D-9EB7-E5D35142754E}" destId="{8D8FAE51-E1A0-4AE8-996B-4E3AA015DEBA}" srcOrd="0" destOrd="0" presId="urn:microsoft.com/office/officeart/2005/8/layout/lProcess1"/>
    <dgm:cxn modelId="{D3ED2691-E28D-4A3C-8ADE-BDBD9472C86B}" type="presOf" srcId="{FE6CB8F8-EBD4-4BD7-BD2E-B3DA98018C66}" destId="{C5CC7E6F-473E-461A-80E0-300E244A0CFA}" srcOrd="0" destOrd="0" presId="urn:microsoft.com/office/officeart/2005/8/layout/lProcess1"/>
    <dgm:cxn modelId="{F8C9699C-8012-4203-AF59-ACBED89C0A12}" srcId="{BDF2A6CB-E4A0-466E-86F2-B57542874DDB}" destId="{71E03D40-8730-48BE-BAAE-02ED63756BE7}" srcOrd="2" destOrd="0" parTransId="{59249FA6-51EF-4837-8D78-204FC78E6487}" sibTransId="{E373B14B-2C9F-482A-972C-2EFBB2AFA059}"/>
    <dgm:cxn modelId="{C4A3F69C-73B0-4545-A001-84BA844E892A}" type="presOf" srcId="{65578862-2DC7-46F7-8825-22B671AFE5EE}" destId="{08324F05-B36D-4E81-9DE5-A2502F8BF361}" srcOrd="0" destOrd="0" presId="urn:microsoft.com/office/officeart/2005/8/layout/lProcess1"/>
    <dgm:cxn modelId="{73FE5DA3-2414-47E2-8443-6DF321A47E62}" srcId="{71E03D40-8730-48BE-BAAE-02ED63756BE7}" destId="{98C2D54F-4610-4D2A-9A78-F583B3D2FFFD}" srcOrd="4" destOrd="0" parTransId="{E6FD2F41-FAB2-42D5-8440-61A0023F28D0}" sibTransId="{AFAAA678-AD09-4509-B5AC-103DB71355AF}"/>
    <dgm:cxn modelId="{5264DCA3-E004-41B9-A602-D576B4EAA466}" type="presOf" srcId="{D850A5F7-F66A-4988-B5E0-76840559B376}" destId="{86162BEE-0EF3-4A6E-B905-16A3773FD679}" srcOrd="0" destOrd="0" presId="urn:microsoft.com/office/officeart/2005/8/layout/lProcess1"/>
    <dgm:cxn modelId="{87BC56AF-5F21-45DD-9460-FE737FB359EA}" srcId="{C4CF1EC7-36E2-4C06-A002-29F1E6904EC6}" destId="{A98D86DE-DA39-4448-8B4F-44FCE6461CA7}" srcOrd="3" destOrd="0" parTransId="{37B3E2A3-1412-40A9-BF5C-80BF7E98F964}" sibTransId="{91C5B72A-CB02-4934-8BCD-0656BC1D2B12}"/>
    <dgm:cxn modelId="{2B3DB9B3-882C-49BD-8A3E-1E67EDF40E1C}" type="presOf" srcId="{3903FB8C-7ADD-4798-B0BD-63A9F09C9ACB}" destId="{863A9A9E-ECF9-40B0-9E66-718228D8AC5B}" srcOrd="0" destOrd="0" presId="urn:microsoft.com/office/officeart/2005/8/layout/lProcess1"/>
    <dgm:cxn modelId="{094B26CB-C12D-4EB2-8B29-5E86FF8B796C}" srcId="{BDF2A6CB-E4A0-466E-86F2-B57542874DDB}" destId="{126BF090-8A48-4154-A695-C3013E1F4822}" srcOrd="1" destOrd="0" parTransId="{E12C2EAA-AF20-4EA1-AB33-9A5D02269B3E}" sibTransId="{F1591785-658B-4109-A09E-C4F21ED9C127}"/>
    <dgm:cxn modelId="{22C2C2D4-5ED2-4487-AF16-5E3A2B898F5B}" type="presOf" srcId="{982267A4-F15A-4718-9214-9F4D83C07E05}" destId="{3F17379C-69CF-468D-9CB8-E8F4EEF44317}" srcOrd="0" destOrd="0" presId="urn:microsoft.com/office/officeart/2005/8/layout/lProcess1"/>
    <dgm:cxn modelId="{5B1322D7-6AF7-4375-88C1-AEAE26EF87E9}" type="presOf" srcId="{0C954D42-7C86-440F-BFD7-BFF1992EFD77}" destId="{93FB2C3D-0F28-4F7A-AA9D-E3FD636777BA}" srcOrd="0" destOrd="0" presId="urn:microsoft.com/office/officeart/2005/8/layout/lProcess1"/>
    <dgm:cxn modelId="{64D294D8-DE8F-4BB1-8BCA-FCFF32322798}" type="presOf" srcId="{E184740E-A8F4-42CD-82B5-532BF02F84BC}" destId="{34998208-A58D-437C-A710-37EF43781C18}" srcOrd="0" destOrd="0" presId="urn:microsoft.com/office/officeart/2005/8/layout/lProcess1"/>
    <dgm:cxn modelId="{D4C55EDA-FEFA-4164-BD4D-E064096C2D92}" type="presOf" srcId="{BDF2A6CB-E4A0-466E-86F2-B57542874DDB}" destId="{6C634977-62D8-4DF0-8990-D74856B0EF1B}" srcOrd="0" destOrd="0" presId="urn:microsoft.com/office/officeart/2005/8/layout/lProcess1"/>
    <dgm:cxn modelId="{2A87CBDE-2BF0-4EAC-B941-674DD17D04FB}" type="presOf" srcId="{2DCC027A-23F7-4ED2-92F7-7DEB166B46A0}" destId="{AF110921-BC1B-4797-A05C-968D7526DC08}" srcOrd="0" destOrd="0" presId="urn:microsoft.com/office/officeart/2005/8/layout/lProcess1"/>
    <dgm:cxn modelId="{EC875BE4-21D6-4BD3-8A9E-EA7D229DB012}" srcId="{C4CF1EC7-36E2-4C06-A002-29F1E6904EC6}" destId="{2289582D-F857-4021-B3F3-6DF27DBF76EA}" srcOrd="0" destOrd="0" parTransId="{01DC95CD-39A9-41A7-B90D-C07949DE6A9A}" sibTransId="{E184740E-A8F4-42CD-82B5-532BF02F84BC}"/>
    <dgm:cxn modelId="{D7082BF0-5B3D-4283-BA77-AEB794C1E96D}" type="presOf" srcId="{C4CF1EC7-36E2-4C06-A002-29F1E6904EC6}" destId="{8CCBF217-CC5C-46AD-8F04-9341C886F941}" srcOrd="0" destOrd="0" presId="urn:microsoft.com/office/officeart/2005/8/layout/lProcess1"/>
    <dgm:cxn modelId="{027717F5-021B-45FF-A14E-F293ADDBD66B}" srcId="{C4CF1EC7-36E2-4C06-A002-29F1E6904EC6}" destId="{FE6CB8F8-EBD4-4BD7-BD2E-B3DA98018C66}" srcOrd="1" destOrd="0" parTransId="{2AFBFECA-E09E-4AE5-B81E-9F9F0C8F816F}" sibTransId="{210624BD-9E87-46B2-A35B-E271C6274F7F}"/>
    <dgm:cxn modelId="{C13826FB-AEB8-40CC-958A-861AD0E3B92F}" type="presOf" srcId="{210624BD-9E87-46B2-A35B-E271C6274F7F}" destId="{9D54DAED-0F82-4780-BFED-1329E7C8AFD1}" srcOrd="0" destOrd="0" presId="urn:microsoft.com/office/officeart/2005/8/layout/lProcess1"/>
    <dgm:cxn modelId="{E176E66F-C135-44E0-A763-B3E0428211DD}" type="presParOf" srcId="{6C634977-62D8-4DF0-8990-D74856B0EF1B}" destId="{EE5727F7-D7D3-4176-9EF3-3662AEA71B1C}" srcOrd="0" destOrd="0" presId="urn:microsoft.com/office/officeart/2005/8/layout/lProcess1"/>
    <dgm:cxn modelId="{A98A7199-78E5-48F1-B279-B23229BEE9C3}" type="presParOf" srcId="{EE5727F7-D7D3-4176-9EF3-3662AEA71B1C}" destId="{8CCBF217-CC5C-46AD-8F04-9341C886F941}" srcOrd="0" destOrd="0" presId="urn:microsoft.com/office/officeart/2005/8/layout/lProcess1"/>
    <dgm:cxn modelId="{5EA52721-27F6-422A-ACE6-1A86567A07D2}" type="presParOf" srcId="{EE5727F7-D7D3-4176-9EF3-3662AEA71B1C}" destId="{183AAA97-0269-4D97-A395-7E7DC2B4A440}" srcOrd="1" destOrd="0" presId="urn:microsoft.com/office/officeart/2005/8/layout/lProcess1"/>
    <dgm:cxn modelId="{693A1114-52D2-4518-9C36-FD8522F17FB4}" type="presParOf" srcId="{EE5727F7-D7D3-4176-9EF3-3662AEA71B1C}" destId="{131ECA23-9589-403C-9F5A-06881CDFB059}" srcOrd="2" destOrd="0" presId="urn:microsoft.com/office/officeart/2005/8/layout/lProcess1"/>
    <dgm:cxn modelId="{2992FE09-7EB3-4659-A822-03EC8DCF7786}" type="presParOf" srcId="{EE5727F7-D7D3-4176-9EF3-3662AEA71B1C}" destId="{34998208-A58D-437C-A710-37EF43781C18}" srcOrd="3" destOrd="0" presId="urn:microsoft.com/office/officeart/2005/8/layout/lProcess1"/>
    <dgm:cxn modelId="{9976D0DA-B433-41B7-A4AB-9957D18CBDBD}" type="presParOf" srcId="{EE5727F7-D7D3-4176-9EF3-3662AEA71B1C}" destId="{C5CC7E6F-473E-461A-80E0-300E244A0CFA}" srcOrd="4" destOrd="0" presId="urn:microsoft.com/office/officeart/2005/8/layout/lProcess1"/>
    <dgm:cxn modelId="{5CEE416E-040F-445F-AFCD-654EEB81DAE4}" type="presParOf" srcId="{EE5727F7-D7D3-4176-9EF3-3662AEA71B1C}" destId="{9D54DAED-0F82-4780-BFED-1329E7C8AFD1}" srcOrd="5" destOrd="0" presId="urn:microsoft.com/office/officeart/2005/8/layout/lProcess1"/>
    <dgm:cxn modelId="{56C2EE06-77AA-4928-8E18-0B6CE556F4FB}" type="presParOf" srcId="{EE5727F7-D7D3-4176-9EF3-3662AEA71B1C}" destId="{04BA403E-8CD6-4BB4-9A66-92703F26C964}" srcOrd="6" destOrd="0" presId="urn:microsoft.com/office/officeart/2005/8/layout/lProcess1"/>
    <dgm:cxn modelId="{0E4F0D30-669B-4363-B0B3-299D8BAE3765}" type="presParOf" srcId="{EE5727F7-D7D3-4176-9EF3-3662AEA71B1C}" destId="{432AB00C-380B-4859-9427-97707FC466FB}" srcOrd="7" destOrd="0" presId="urn:microsoft.com/office/officeart/2005/8/layout/lProcess1"/>
    <dgm:cxn modelId="{5C5388E3-E20C-4E66-AE6C-56955698D77D}" type="presParOf" srcId="{EE5727F7-D7D3-4176-9EF3-3662AEA71B1C}" destId="{70D136F1-200A-4B41-9FFE-B7AB958A77AD}" srcOrd="8" destOrd="0" presId="urn:microsoft.com/office/officeart/2005/8/layout/lProcess1"/>
    <dgm:cxn modelId="{83C7AA3D-7187-4746-BE67-647E51CCCB10}" type="presParOf" srcId="{6C634977-62D8-4DF0-8990-D74856B0EF1B}" destId="{1757E6F0-2305-4BA0-8224-59F0666BA549}" srcOrd="1" destOrd="0" presId="urn:microsoft.com/office/officeart/2005/8/layout/lProcess1"/>
    <dgm:cxn modelId="{DDA8FA09-AECA-4589-9F12-E009316273E6}" type="presParOf" srcId="{6C634977-62D8-4DF0-8990-D74856B0EF1B}" destId="{7628CDCA-4F5B-4FAB-9BD1-03D96E006FAA}" srcOrd="2" destOrd="0" presId="urn:microsoft.com/office/officeart/2005/8/layout/lProcess1"/>
    <dgm:cxn modelId="{7E0DE50A-A5B3-44A6-80CB-6DA37A1D841F}" type="presParOf" srcId="{7628CDCA-4F5B-4FAB-9BD1-03D96E006FAA}" destId="{DA304E86-C60A-4C60-A2F1-8C28500BC241}" srcOrd="0" destOrd="0" presId="urn:microsoft.com/office/officeart/2005/8/layout/lProcess1"/>
    <dgm:cxn modelId="{B0C459DE-76E7-498A-8EA5-DA5CC105012E}" type="presParOf" srcId="{7628CDCA-4F5B-4FAB-9BD1-03D96E006FAA}" destId="{605AA14A-C8D4-495B-AF31-5B30628DE2D7}" srcOrd="1" destOrd="0" presId="urn:microsoft.com/office/officeart/2005/8/layout/lProcess1"/>
    <dgm:cxn modelId="{47FDC94D-72C0-4FC2-B562-E3632751BDD2}" type="presParOf" srcId="{7628CDCA-4F5B-4FAB-9BD1-03D96E006FAA}" destId="{E9C00906-2932-49B7-8300-79D8D4C6F372}" srcOrd="2" destOrd="0" presId="urn:microsoft.com/office/officeart/2005/8/layout/lProcess1"/>
    <dgm:cxn modelId="{A01D756F-F78E-4600-A9AB-E7879E6419A5}" type="presParOf" srcId="{7628CDCA-4F5B-4FAB-9BD1-03D96E006FAA}" destId="{A6CB59EC-090C-4EE2-A627-BFCCE849FCAB}" srcOrd="3" destOrd="0" presId="urn:microsoft.com/office/officeart/2005/8/layout/lProcess1"/>
    <dgm:cxn modelId="{6A16117A-CB1D-45F2-ABE0-D80C59243634}" type="presParOf" srcId="{7628CDCA-4F5B-4FAB-9BD1-03D96E006FAA}" destId="{86162BEE-0EF3-4A6E-B905-16A3773FD679}" srcOrd="4" destOrd="0" presId="urn:microsoft.com/office/officeart/2005/8/layout/lProcess1"/>
    <dgm:cxn modelId="{54C5442C-6735-4DC9-89B2-326FACD8D12A}" type="presParOf" srcId="{7628CDCA-4F5B-4FAB-9BD1-03D96E006FAA}" destId="{696C8C79-9FE7-4137-A496-F6E780E6D38D}" srcOrd="5" destOrd="0" presId="urn:microsoft.com/office/officeart/2005/8/layout/lProcess1"/>
    <dgm:cxn modelId="{10DF9E85-FC88-484A-86D5-BC5738DA6FA4}" type="presParOf" srcId="{7628CDCA-4F5B-4FAB-9BD1-03D96E006FAA}" destId="{967B61C9-F9B9-4111-A1A3-111B510495DA}" srcOrd="6" destOrd="0" presId="urn:microsoft.com/office/officeart/2005/8/layout/lProcess1"/>
    <dgm:cxn modelId="{1B25BA8A-DD3A-4133-A099-BF469D3703FB}" type="presParOf" srcId="{6C634977-62D8-4DF0-8990-D74856B0EF1B}" destId="{D9709671-C915-49B1-9CB2-36B3E9A0D5CA}" srcOrd="3" destOrd="0" presId="urn:microsoft.com/office/officeart/2005/8/layout/lProcess1"/>
    <dgm:cxn modelId="{F902E89F-616B-4BA6-877A-A9932BBC61A5}" type="presParOf" srcId="{6C634977-62D8-4DF0-8990-D74856B0EF1B}" destId="{5BF4200C-62C7-4E62-8A63-FDA6D94F15C5}" srcOrd="4" destOrd="0" presId="urn:microsoft.com/office/officeart/2005/8/layout/lProcess1"/>
    <dgm:cxn modelId="{D059BDE4-18C8-4F8E-A7D9-5A3DCC2EB8F9}" type="presParOf" srcId="{5BF4200C-62C7-4E62-8A63-FDA6D94F15C5}" destId="{7415C7F8-E079-4180-9D47-AD3AF52E094E}" srcOrd="0" destOrd="0" presId="urn:microsoft.com/office/officeart/2005/8/layout/lProcess1"/>
    <dgm:cxn modelId="{02FD6BD0-6D4F-4283-A24C-03FDECD030CE}" type="presParOf" srcId="{5BF4200C-62C7-4E62-8A63-FDA6D94F15C5}" destId="{93FB2C3D-0F28-4F7A-AA9D-E3FD636777BA}" srcOrd="1" destOrd="0" presId="urn:microsoft.com/office/officeart/2005/8/layout/lProcess1"/>
    <dgm:cxn modelId="{920261FF-2FCD-4B06-92FB-61D4C8245E4B}" type="presParOf" srcId="{5BF4200C-62C7-4E62-8A63-FDA6D94F15C5}" destId="{36618CD7-28D2-407D-9FA1-E5D63C141E9D}" srcOrd="2" destOrd="0" presId="urn:microsoft.com/office/officeart/2005/8/layout/lProcess1"/>
    <dgm:cxn modelId="{7C69EC40-0017-4BC3-B409-B70042345B7B}" type="presParOf" srcId="{5BF4200C-62C7-4E62-8A63-FDA6D94F15C5}" destId="{3F17379C-69CF-468D-9CB8-E8F4EEF44317}" srcOrd="3" destOrd="0" presId="urn:microsoft.com/office/officeart/2005/8/layout/lProcess1"/>
    <dgm:cxn modelId="{43298999-0F11-4BFE-966E-8CEBCBB359EB}" type="presParOf" srcId="{5BF4200C-62C7-4E62-8A63-FDA6D94F15C5}" destId="{8D8FAE51-E1A0-4AE8-996B-4E3AA015DEBA}" srcOrd="4" destOrd="0" presId="urn:microsoft.com/office/officeart/2005/8/layout/lProcess1"/>
    <dgm:cxn modelId="{B12882D5-267D-495A-AC29-FCEB7A546678}" type="presParOf" srcId="{5BF4200C-62C7-4E62-8A63-FDA6D94F15C5}" destId="{863A9A9E-ECF9-40B0-9E66-718228D8AC5B}" srcOrd="5" destOrd="0" presId="urn:microsoft.com/office/officeart/2005/8/layout/lProcess1"/>
    <dgm:cxn modelId="{6071DFC1-D717-4F64-BBCA-FA017E3EC2E0}" type="presParOf" srcId="{5BF4200C-62C7-4E62-8A63-FDA6D94F15C5}" destId="{5D363DDB-1EC0-464B-A2E9-00F482F7FA20}" srcOrd="6" destOrd="0" presId="urn:microsoft.com/office/officeart/2005/8/layout/lProcess1"/>
    <dgm:cxn modelId="{E40DACDE-1096-46FC-920A-1415202C1A5D}" type="presParOf" srcId="{5BF4200C-62C7-4E62-8A63-FDA6D94F15C5}" destId="{08324F05-B36D-4E81-9DE5-A2502F8BF361}" srcOrd="7" destOrd="0" presId="urn:microsoft.com/office/officeart/2005/8/layout/lProcess1"/>
    <dgm:cxn modelId="{30ED82D9-FB6B-4B7F-B1E9-8DB6880CE3D0}" type="presParOf" srcId="{5BF4200C-62C7-4E62-8A63-FDA6D94F15C5}" destId="{0AFCCFBE-6EC1-4BE4-A0E9-BC37A8706C5A}" srcOrd="8" destOrd="0" presId="urn:microsoft.com/office/officeart/2005/8/layout/lProcess1"/>
    <dgm:cxn modelId="{6D3CCACC-DBA6-4EC4-8F70-CC8259487A7E}" type="presParOf" srcId="{5BF4200C-62C7-4E62-8A63-FDA6D94F15C5}" destId="{AF110921-BC1B-4797-A05C-968D7526DC08}" srcOrd="9" destOrd="0" presId="urn:microsoft.com/office/officeart/2005/8/layout/lProcess1"/>
    <dgm:cxn modelId="{A099C5F4-8794-4888-A280-78E8B961B763}" type="presParOf" srcId="{5BF4200C-62C7-4E62-8A63-FDA6D94F15C5}" destId="{EB2475B8-86D0-4586-AF3B-B14775141E7E}" srcOrd="10" destOrd="0" presId="urn:microsoft.com/office/officeart/2005/8/layout/lProcess1"/>
  </dgm:cxnLst>
  <dgm:bg/>
  <dgm:whole/>
  <dgm:extLst>
    <a:ext uri="http://schemas.microsoft.com/office/drawing/2008/diagram">
      <dsp:dataModelExt xmlns:dsp="http://schemas.microsoft.com/office/drawing/2008/diagram" relId="rId7" minVer="http://schemas.openxmlformats.org/drawingml/2006/diagram"/>
    </a:ext>
  </dgm:extLst>
</dgm:dataModel>
</file>

<file path=xl/diagrams/drawing1.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8CCBF217-CC5C-46AD-8F04-9341C886F941}">
      <dsp:nvSpPr>
        <dsp:cNvPr id="0" name=""/>
        <dsp:cNvSpPr/>
      </dsp:nvSpPr>
      <dsp:spPr>
        <a:xfrm>
          <a:off x="1436" y="296241"/>
          <a:ext cx="3366013" cy="841503"/>
        </a:xfrm>
        <a:prstGeom prst="roundRect">
          <a:avLst>
            <a:gd name="adj" fmla="val 10000"/>
          </a:avLst>
        </a:prstGeom>
        <a:gradFill rotWithShape="0">
          <a:gsLst>
            <a:gs pos="0">
              <a:schemeClr val="accent2">
                <a:hueOff val="0"/>
                <a:satOff val="0"/>
                <a:lumOff val="0"/>
                <a:alphaOff val="0"/>
                <a:shade val="51000"/>
                <a:satMod val="130000"/>
              </a:schemeClr>
            </a:gs>
            <a:gs pos="80000">
              <a:schemeClr val="accent2">
                <a:hueOff val="0"/>
                <a:satOff val="0"/>
                <a:lumOff val="0"/>
                <a:alphaOff val="0"/>
                <a:shade val="93000"/>
                <a:satMod val="130000"/>
              </a:schemeClr>
            </a:gs>
            <a:gs pos="100000">
              <a:schemeClr val="accent2">
                <a:hueOff val="0"/>
                <a:satOff val="0"/>
                <a:lumOff val="0"/>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prstMaterial="plastic">
          <a:bevelT w="120900" h="88900"/>
          <a:bevelB w="88900" h="31750" prst="angle"/>
        </a:sp3d>
      </dsp:spPr>
      <dsp:style>
        <a:lnRef idx="0">
          <a:scrgbClr r="0" g="0" b="0"/>
        </a:lnRef>
        <a:fillRef idx="3">
          <a:scrgbClr r="0" g="0" b="0"/>
        </a:fillRef>
        <a:effectRef idx="2">
          <a:scrgbClr r="0" g="0" b="0"/>
        </a:effectRef>
        <a:fontRef idx="minor">
          <a:schemeClr val="lt1"/>
        </a:fontRef>
      </dsp:style>
      <dsp:txBody>
        <a:bodyPr spcFirstLastPara="0" vert="horz" wrap="square" lIns="25400" tIns="25400" rIns="25400" bIns="25400" numCol="1" spcCol="1270" anchor="ctr" anchorCtr="0">
          <a:noAutofit/>
        </a:bodyPr>
        <a:lstStyle/>
        <a:p>
          <a:pPr marL="0" lvl="0" indent="0" algn="ctr" defTabSz="889000">
            <a:lnSpc>
              <a:spcPct val="90000"/>
            </a:lnSpc>
            <a:spcBef>
              <a:spcPct val="0"/>
            </a:spcBef>
            <a:spcAft>
              <a:spcPct val="35000"/>
            </a:spcAft>
            <a:buNone/>
          </a:pPr>
          <a:r>
            <a:rPr lang="es-ES" sz="2000" b="1" kern="1200"/>
            <a:t>Seguro de Vejez, Discapacidad y Sobrevivencia (SVDS)</a:t>
          </a:r>
        </a:p>
      </dsp:txBody>
      <dsp:txXfrm>
        <a:off x="26083" y="320888"/>
        <a:ext cx="3316719" cy="792209"/>
      </dsp:txXfrm>
    </dsp:sp>
    <dsp:sp modelId="{183AAA97-0269-4D97-A395-7E7DC2B4A440}">
      <dsp:nvSpPr>
        <dsp:cNvPr id="0" name=""/>
        <dsp:cNvSpPr/>
      </dsp:nvSpPr>
      <dsp:spPr>
        <a:xfrm rot="5400000">
          <a:off x="1610811" y="1211376"/>
          <a:ext cx="147263" cy="147263"/>
        </a:xfrm>
        <a:prstGeom prst="rightArrow">
          <a:avLst>
            <a:gd name="adj1" fmla="val 66700"/>
            <a:gd name="adj2" fmla="val 50000"/>
          </a:avLst>
        </a:prstGeom>
        <a:gradFill rotWithShape="0">
          <a:gsLst>
            <a:gs pos="0">
              <a:schemeClr val="accent2">
                <a:hueOff val="0"/>
                <a:satOff val="0"/>
                <a:lumOff val="0"/>
                <a:alphaOff val="0"/>
                <a:shade val="51000"/>
                <a:satMod val="130000"/>
              </a:schemeClr>
            </a:gs>
            <a:gs pos="80000">
              <a:schemeClr val="accent2">
                <a:hueOff val="0"/>
                <a:satOff val="0"/>
                <a:lumOff val="0"/>
                <a:alphaOff val="0"/>
                <a:shade val="93000"/>
                <a:satMod val="130000"/>
              </a:schemeClr>
            </a:gs>
            <a:gs pos="100000">
              <a:schemeClr val="accent2">
                <a:hueOff val="0"/>
                <a:satOff val="0"/>
                <a:lumOff val="0"/>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z="-80000" prstMaterial="plastic">
          <a:bevelT w="50800" h="50800"/>
          <a:bevelB w="25400" h="25400" prst="angle"/>
        </a:sp3d>
      </dsp:spPr>
      <dsp:style>
        <a:lnRef idx="0">
          <a:scrgbClr r="0" g="0" b="0"/>
        </a:lnRef>
        <a:fillRef idx="3">
          <a:scrgbClr r="0" g="0" b="0"/>
        </a:fillRef>
        <a:effectRef idx="2">
          <a:scrgbClr r="0" g="0" b="0"/>
        </a:effectRef>
        <a:fontRef idx="minor">
          <a:schemeClr val="lt1"/>
        </a:fontRef>
      </dsp:style>
    </dsp:sp>
    <dsp:sp modelId="{131ECA23-9589-403C-9F5A-06881CDFB059}">
      <dsp:nvSpPr>
        <dsp:cNvPr id="0" name=""/>
        <dsp:cNvSpPr/>
      </dsp:nvSpPr>
      <dsp:spPr>
        <a:xfrm>
          <a:off x="1436" y="1432270"/>
          <a:ext cx="3366013" cy="841503"/>
        </a:xfrm>
        <a:prstGeom prst="roundRect">
          <a:avLst>
            <a:gd name="adj" fmla="val 10000"/>
          </a:avLst>
        </a:prstGeom>
        <a:solidFill>
          <a:schemeClr val="accent2">
            <a:tint val="40000"/>
            <a:alpha val="90000"/>
            <a:hueOff val="0"/>
            <a:satOff val="0"/>
            <a:lumOff val="0"/>
            <a:alphaOff val="0"/>
          </a:schemeClr>
        </a:solidFill>
        <a:ln w="9525" cap="flat" cmpd="sng" algn="ctr">
          <a:solidFill>
            <a:schemeClr val="accent2">
              <a:tint val="40000"/>
              <a:alpha val="90000"/>
              <a:hueOff val="0"/>
              <a:satOff val="0"/>
              <a:lumOff val="0"/>
              <a:alphaOff val="0"/>
            </a:schemeClr>
          </a:solidFill>
          <a:prstDash val="solid"/>
        </a:ln>
        <a:effectLst>
          <a:outerShdw blurRad="40000" dist="23000" dir="5400000" rotWithShape="0">
            <a:srgbClr val="000000">
              <a:alpha val="35000"/>
            </a:srgbClr>
          </a:outerShdw>
        </a:effectLst>
        <a:scene3d>
          <a:camera prst="orthographicFront"/>
          <a:lightRig rig="flat" dir="t"/>
        </a:scene3d>
        <a:sp3d extrusionH="12700" prstMaterial="plastic">
          <a:bevelT w="50800" h="50800"/>
        </a:sp3d>
      </dsp:spPr>
      <dsp:style>
        <a:lnRef idx="1">
          <a:scrgbClr r="0" g="0" b="0"/>
        </a:lnRef>
        <a:fillRef idx="1">
          <a:scrgbClr r="0" g="0" b="0"/>
        </a:fillRef>
        <a:effectRef idx="2">
          <a:scrgbClr r="0" g="0" b="0"/>
        </a:effectRef>
        <a:fontRef idx="minor"/>
      </dsp:style>
      <dsp:txBody>
        <a:bodyPr spcFirstLastPara="0" vert="horz" wrap="square" lIns="27940" tIns="27940" rIns="27940" bIns="27940" numCol="1" spcCol="1270" anchor="ctr" anchorCtr="0">
          <a:noAutofit/>
        </a:bodyPr>
        <a:lstStyle/>
        <a:p>
          <a:pPr marL="0" lvl="0" indent="0" algn="ctr" defTabSz="977900">
            <a:lnSpc>
              <a:spcPct val="90000"/>
            </a:lnSpc>
            <a:spcBef>
              <a:spcPct val="0"/>
            </a:spcBef>
            <a:spcAft>
              <a:spcPct val="35000"/>
            </a:spcAft>
            <a:buNone/>
          </a:pPr>
          <a:r>
            <a:rPr lang="es-ES" sz="2200" kern="1200"/>
            <a:t>Pensión por Discapacidad</a:t>
          </a:r>
        </a:p>
      </dsp:txBody>
      <dsp:txXfrm>
        <a:off x="26083" y="1456917"/>
        <a:ext cx="3316719" cy="792209"/>
      </dsp:txXfrm>
    </dsp:sp>
    <dsp:sp modelId="{34998208-A58D-437C-A710-37EF43781C18}">
      <dsp:nvSpPr>
        <dsp:cNvPr id="0" name=""/>
        <dsp:cNvSpPr/>
      </dsp:nvSpPr>
      <dsp:spPr>
        <a:xfrm rot="5400000">
          <a:off x="1610811" y="2347405"/>
          <a:ext cx="147263" cy="147263"/>
        </a:xfrm>
        <a:prstGeom prst="rightArrow">
          <a:avLst>
            <a:gd name="adj1" fmla="val 66700"/>
            <a:gd name="adj2" fmla="val 50000"/>
          </a:avLst>
        </a:prstGeom>
        <a:gradFill rotWithShape="0">
          <a:gsLst>
            <a:gs pos="0">
              <a:schemeClr val="accent2">
                <a:hueOff val="425593"/>
                <a:satOff val="-531"/>
                <a:lumOff val="125"/>
                <a:alphaOff val="0"/>
                <a:shade val="51000"/>
                <a:satMod val="130000"/>
              </a:schemeClr>
            </a:gs>
            <a:gs pos="80000">
              <a:schemeClr val="accent2">
                <a:hueOff val="425593"/>
                <a:satOff val="-531"/>
                <a:lumOff val="125"/>
                <a:alphaOff val="0"/>
                <a:shade val="93000"/>
                <a:satMod val="130000"/>
              </a:schemeClr>
            </a:gs>
            <a:gs pos="100000">
              <a:schemeClr val="accent2">
                <a:hueOff val="425593"/>
                <a:satOff val="-531"/>
                <a:lumOff val="125"/>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z="-80000" prstMaterial="plastic">
          <a:bevelT w="50800" h="50800"/>
          <a:bevelB w="25400" h="25400" prst="angle"/>
        </a:sp3d>
      </dsp:spPr>
      <dsp:style>
        <a:lnRef idx="0">
          <a:scrgbClr r="0" g="0" b="0"/>
        </a:lnRef>
        <a:fillRef idx="3">
          <a:scrgbClr r="0" g="0" b="0"/>
        </a:fillRef>
        <a:effectRef idx="2">
          <a:scrgbClr r="0" g="0" b="0"/>
        </a:effectRef>
        <a:fontRef idx="minor">
          <a:schemeClr val="lt1"/>
        </a:fontRef>
      </dsp:style>
    </dsp:sp>
    <dsp:sp modelId="{C5CC7E6F-473E-461A-80E0-300E244A0CFA}">
      <dsp:nvSpPr>
        <dsp:cNvPr id="0" name=""/>
        <dsp:cNvSpPr/>
      </dsp:nvSpPr>
      <dsp:spPr>
        <a:xfrm>
          <a:off x="1436" y="2568300"/>
          <a:ext cx="3366013" cy="841503"/>
        </a:xfrm>
        <a:prstGeom prst="roundRect">
          <a:avLst>
            <a:gd name="adj" fmla="val 10000"/>
          </a:avLst>
        </a:prstGeom>
        <a:solidFill>
          <a:schemeClr val="accent2">
            <a:tint val="40000"/>
            <a:alpha val="90000"/>
            <a:hueOff val="456893"/>
            <a:satOff val="-398"/>
            <a:lumOff val="-1"/>
            <a:alphaOff val="0"/>
          </a:schemeClr>
        </a:solidFill>
        <a:ln w="9525" cap="flat" cmpd="sng" algn="ctr">
          <a:solidFill>
            <a:schemeClr val="accent2">
              <a:tint val="40000"/>
              <a:alpha val="90000"/>
              <a:hueOff val="456893"/>
              <a:satOff val="-398"/>
              <a:lumOff val="-1"/>
              <a:alphaOff val="0"/>
            </a:schemeClr>
          </a:solidFill>
          <a:prstDash val="solid"/>
        </a:ln>
        <a:effectLst>
          <a:outerShdw blurRad="40000" dist="23000" dir="5400000" rotWithShape="0">
            <a:srgbClr val="000000">
              <a:alpha val="35000"/>
            </a:srgbClr>
          </a:outerShdw>
        </a:effectLst>
        <a:scene3d>
          <a:camera prst="orthographicFront"/>
          <a:lightRig rig="flat" dir="t"/>
        </a:scene3d>
        <a:sp3d extrusionH="12700" prstMaterial="plastic">
          <a:bevelT w="50800" h="50800"/>
        </a:sp3d>
      </dsp:spPr>
      <dsp:style>
        <a:lnRef idx="1">
          <a:scrgbClr r="0" g="0" b="0"/>
        </a:lnRef>
        <a:fillRef idx="1">
          <a:scrgbClr r="0" g="0" b="0"/>
        </a:fillRef>
        <a:effectRef idx="2">
          <a:scrgbClr r="0" g="0" b="0"/>
        </a:effectRef>
        <a:fontRef idx="minor"/>
      </dsp:style>
      <dsp:txBody>
        <a:bodyPr spcFirstLastPara="0" vert="horz" wrap="square" lIns="27940" tIns="27940" rIns="27940" bIns="27940" numCol="1" spcCol="1270" anchor="ctr" anchorCtr="0">
          <a:noAutofit/>
        </a:bodyPr>
        <a:lstStyle/>
        <a:p>
          <a:pPr marL="0" lvl="0" indent="0" algn="ctr" defTabSz="977900">
            <a:lnSpc>
              <a:spcPct val="90000"/>
            </a:lnSpc>
            <a:spcBef>
              <a:spcPct val="0"/>
            </a:spcBef>
            <a:spcAft>
              <a:spcPct val="35000"/>
            </a:spcAft>
            <a:buNone/>
          </a:pPr>
          <a:r>
            <a:rPr lang="es-ES" sz="2200" kern="1200"/>
            <a:t>Pensión por Sobrevivencia</a:t>
          </a:r>
        </a:p>
      </dsp:txBody>
      <dsp:txXfrm>
        <a:off x="26083" y="2592947"/>
        <a:ext cx="3316719" cy="792209"/>
      </dsp:txXfrm>
    </dsp:sp>
    <dsp:sp modelId="{9D54DAED-0F82-4780-BFED-1329E7C8AFD1}">
      <dsp:nvSpPr>
        <dsp:cNvPr id="0" name=""/>
        <dsp:cNvSpPr/>
      </dsp:nvSpPr>
      <dsp:spPr>
        <a:xfrm rot="5400000">
          <a:off x="1610811" y="3483435"/>
          <a:ext cx="147263" cy="147263"/>
        </a:xfrm>
        <a:prstGeom prst="rightArrow">
          <a:avLst>
            <a:gd name="adj1" fmla="val 66700"/>
            <a:gd name="adj2" fmla="val 50000"/>
          </a:avLst>
        </a:prstGeom>
        <a:gradFill rotWithShape="0">
          <a:gsLst>
            <a:gs pos="0">
              <a:schemeClr val="accent2">
                <a:hueOff val="851185"/>
                <a:satOff val="-1062"/>
                <a:lumOff val="250"/>
                <a:alphaOff val="0"/>
                <a:shade val="51000"/>
                <a:satMod val="130000"/>
              </a:schemeClr>
            </a:gs>
            <a:gs pos="80000">
              <a:schemeClr val="accent2">
                <a:hueOff val="851185"/>
                <a:satOff val="-1062"/>
                <a:lumOff val="250"/>
                <a:alphaOff val="0"/>
                <a:shade val="93000"/>
                <a:satMod val="130000"/>
              </a:schemeClr>
            </a:gs>
            <a:gs pos="100000">
              <a:schemeClr val="accent2">
                <a:hueOff val="851185"/>
                <a:satOff val="-1062"/>
                <a:lumOff val="250"/>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z="-80000" prstMaterial="plastic">
          <a:bevelT w="50800" h="50800"/>
          <a:bevelB w="25400" h="25400" prst="angle"/>
        </a:sp3d>
      </dsp:spPr>
      <dsp:style>
        <a:lnRef idx="0">
          <a:scrgbClr r="0" g="0" b="0"/>
        </a:lnRef>
        <a:fillRef idx="3">
          <a:scrgbClr r="0" g="0" b="0"/>
        </a:fillRef>
        <a:effectRef idx="2">
          <a:scrgbClr r="0" g="0" b="0"/>
        </a:effectRef>
        <a:fontRef idx="minor">
          <a:schemeClr val="lt1"/>
        </a:fontRef>
      </dsp:style>
    </dsp:sp>
    <dsp:sp modelId="{04BA403E-8CD6-4BB4-9A66-92703F26C964}">
      <dsp:nvSpPr>
        <dsp:cNvPr id="0" name=""/>
        <dsp:cNvSpPr/>
      </dsp:nvSpPr>
      <dsp:spPr>
        <a:xfrm>
          <a:off x="1436" y="3704330"/>
          <a:ext cx="3366013" cy="841503"/>
        </a:xfrm>
        <a:prstGeom prst="roundRect">
          <a:avLst>
            <a:gd name="adj" fmla="val 10000"/>
          </a:avLst>
        </a:prstGeom>
        <a:solidFill>
          <a:schemeClr val="accent2">
            <a:tint val="40000"/>
            <a:alpha val="90000"/>
            <a:hueOff val="913786"/>
            <a:satOff val="-796"/>
            <a:lumOff val="-1"/>
            <a:alphaOff val="0"/>
          </a:schemeClr>
        </a:solidFill>
        <a:ln w="9525" cap="flat" cmpd="sng" algn="ctr">
          <a:solidFill>
            <a:schemeClr val="accent2">
              <a:tint val="40000"/>
              <a:alpha val="90000"/>
              <a:hueOff val="913786"/>
              <a:satOff val="-796"/>
              <a:lumOff val="-1"/>
              <a:alphaOff val="0"/>
            </a:schemeClr>
          </a:solidFill>
          <a:prstDash val="solid"/>
        </a:ln>
        <a:effectLst>
          <a:outerShdw blurRad="40000" dist="23000" dir="5400000" rotWithShape="0">
            <a:srgbClr val="000000">
              <a:alpha val="35000"/>
            </a:srgbClr>
          </a:outerShdw>
        </a:effectLst>
        <a:scene3d>
          <a:camera prst="orthographicFront"/>
          <a:lightRig rig="flat" dir="t"/>
        </a:scene3d>
        <a:sp3d extrusionH="12700" prstMaterial="plastic">
          <a:bevelT w="50800" h="50800"/>
        </a:sp3d>
      </dsp:spPr>
      <dsp:style>
        <a:lnRef idx="1">
          <a:scrgbClr r="0" g="0" b="0"/>
        </a:lnRef>
        <a:fillRef idx="1">
          <a:scrgbClr r="0" g="0" b="0"/>
        </a:fillRef>
        <a:effectRef idx="2">
          <a:scrgbClr r="0" g="0" b="0"/>
        </a:effectRef>
        <a:fontRef idx="minor"/>
      </dsp:style>
      <dsp:txBody>
        <a:bodyPr spcFirstLastPara="0" vert="horz" wrap="square" lIns="27940" tIns="27940" rIns="27940" bIns="27940" numCol="1" spcCol="1270" anchor="ctr" anchorCtr="0">
          <a:noAutofit/>
        </a:bodyPr>
        <a:lstStyle/>
        <a:p>
          <a:pPr marL="0" lvl="0" indent="0" algn="ctr" defTabSz="977900">
            <a:lnSpc>
              <a:spcPct val="90000"/>
            </a:lnSpc>
            <a:spcBef>
              <a:spcPct val="0"/>
            </a:spcBef>
            <a:spcAft>
              <a:spcPct val="35000"/>
            </a:spcAft>
            <a:buNone/>
          </a:pPr>
          <a:r>
            <a:rPr lang="es-ES" sz="2200" kern="1200"/>
            <a:t>Pensión por Vejez</a:t>
          </a:r>
        </a:p>
      </dsp:txBody>
      <dsp:txXfrm>
        <a:off x="26083" y="3728977"/>
        <a:ext cx="3316719" cy="792209"/>
      </dsp:txXfrm>
    </dsp:sp>
    <dsp:sp modelId="{432AB00C-380B-4859-9427-97707FC466FB}">
      <dsp:nvSpPr>
        <dsp:cNvPr id="0" name=""/>
        <dsp:cNvSpPr/>
      </dsp:nvSpPr>
      <dsp:spPr>
        <a:xfrm rot="5400000">
          <a:off x="1610811" y="4619465"/>
          <a:ext cx="147263" cy="147263"/>
        </a:xfrm>
        <a:prstGeom prst="rightArrow">
          <a:avLst>
            <a:gd name="adj1" fmla="val 66700"/>
            <a:gd name="adj2" fmla="val 50000"/>
          </a:avLst>
        </a:prstGeom>
        <a:gradFill rotWithShape="0">
          <a:gsLst>
            <a:gs pos="0">
              <a:schemeClr val="accent2">
                <a:hueOff val="1276778"/>
                <a:satOff val="-1592"/>
                <a:lumOff val="374"/>
                <a:alphaOff val="0"/>
                <a:shade val="51000"/>
                <a:satMod val="130000"/>
              </a:schemeClr>
            </a:gs>
            <a:gs pos="80000">
              <a:schemeClr val="accent2">
                <a:hueOff val="1276778"/>
                <a:satOff val="-1592"/>
                <a:lumOff val="374"/>
                <a:alphaOff val="0"/>
                <a:shade val="93000"/>
                <a:satMod val="130000"/>
              </a:schemeClr>
            </a:gs>
            <a:gs pos="100000">
              <a:schemeClr val="accent2">
                <a:hueOff val="1276778"/>
                <a:satOff val="-1592"/>
                <a:lumOff val="374"/>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z="-80000" prstMaterial="plastic">
          <a:bevelT w="50800" h="50800"/>
          <a:bevelB w="25400" h="25400" prst="angle"/>
        </a:sp3d>
      </dsp:spPr>
      <dsp:style>
        <a:lnRef idx="0">
          <a:scrgbClr r="0" g="0" b="0"/>
        </a:lnRef>
        <a:fillRef idx="3">
          <a:scrgbClr r="0" g="0" b="0"/>
        </a:fillRef>
        <a:effectRef idx="2">
          <a:scrgbClr r="0" g="0" b="0"/>
        </a:effectRef>
        <a:fontRef idx="minor">
          <a:schemeClr val="lt1"/>
        </a:fontRef>
      </dsp:style>
    </dsp:sp>
    <dsp:sp modelId="{70D136F1-200A-4B41-9FFE-B7AB958A77AD}">
      <dsp:nvSpPr>
        <dsp:cNvPr id="0" name=""/>
        <dsp:cNvSpPr/>
      </dsp:nvSpPr>
      <dsp:spPr>
        <a:xfrm>
          <a:off x="1436" y="4840359"/>
          <a:ext cx="3366013" cy="841503"/>
        </a:xfrm>
        <a:prstGeom prst="roundRect">
          <a:avLst>
            <a:gd name="adj" fmla="val 10000"/>
          </a:avLst>
        </a:prstGeom>
        <a:solidFill>
          <a:schemeClr val="accent2">
            <a:tint val="40000"/>
            <a:alpha val="90000"/>
            <a:hueOff val="1370678"/>
            <a:satOff val="-1194"/>
            <a:lumOff val="-2"/>
            <a:alphaOff val="0"/>
          </a:schemeClr>
        </a:solidFill>
        <a:ln w="9525" cap="flat" cmpd="sng" algn="ctr">
          <a:solidFill>
            <a:schemeClr val="accent2">
              <a:tint val="40000"/>
              <a:alpha val="90000"/>
              <a:hueOff val="1370678"/>
              <a:satOff val="-1194"/>
              <a:lumOff val="-2"/>
              <a:alphaOff val="0"/>
            </a:schemeClr>
          </a:solidFill>
          <a:prstDash val="solid"/>
        </a:ln>
        <a:effectLst>
          <a:outerShdw blurRad="40000" dist="23000" dir="5400000" rotWithShape="0">
            <a:srgbClr val="000000">
              <a:alpha val="35000"/>
            </a:srgbClr>
          </a:outerShdw>
        </a:effectLst>
        <a:scene3d>
          <a:camera prst="orthographicFront"/>
          <a:lightRig rig="flat" dir="t"/>
        </a:scene3d>
        <a:sp3d extrusionH="12700" prstMaterial="plastic">
          <a:bevelT w="50800" h="50800"/>
        </a:sp3d>
      </dsp:spPr>
      <dsp:style>
        <a:lnRef idx="1">
          <a:scrgbClr r="0" g="0" b="0"/>
        </a:lnRef>
        <a:fillRef idx="1">
          <a:scrgbClr r="0" g="0" b="0"/>
        </a:fillRef>
        <a:effectRef idx="2">
          <a:scrgbClr r="0" g="0" b="0"/>
        </a:effectRef>
        <a:fontRef idx="minor"/>
      </dsp:style>
      <dsp:txBody>
        <a:bodyPr spcFirstLastPara="0" vert="horz" wrap="square" lIns="27940" tIns="27940" rIns="27940" bIns="27940" numCol="1" spcCol="1270" anchor="ctr" anchorCtr="0">
          <a:noAutofit/>
        </a:bodyPr>
        <a:lstStyle/>
        <a:p>
          <a:pPr marL="0" lvl="0" indent="0" algn="ctr" defTabSz="977900">
            <a:lnSpc>
              <a:spcPct val="90000"/>
            </a:lnSpc>
            <a:spcBef>
              <a:spcPct val="0"/>
            </a:spcBef>
            <a:spcAft>
              <a:spcPct val="35000"/>
            </a:spcAft>
            <a:buNone/>
          </a:pPr>
          <a:r>
            <a:rPr lang="es-ES" sz="2200" kern="1200"/>
            <a:t>Pensión por Cesantia_Edad Avanzada</a:t>
          </a:r>
        </a:p>
      </dsp:txBody>
      <dsp:txXfrm>
        <a:off x="26083" y="4865006"/>
        <a:ext cx="3316719" cy="792209"/>
      </dsp:txXfrm>
    </dsp:sp>
    <dsp:sp modelId="{DA304E86-C60A-4C60-A2F1-8C28500BC241}">
      <dsp:nvSpPr>
        <dsp:cNvPr id="0" name=""/>
        <dsp:cNvSpPr/>
      </dsp:nvSpPr>
      <dsp:spPr>
        <a:xfrm>
          <a:off x="3838692" y="296241"/>
          <a:ext cx="3366013" cy="841503"/>
        </a:xfrm>
        <a:prstGeom prst="roundRect">
          <a:avLst>
            <a:gd name="adj" fmla="val 10000"/>
          </a:avLst>
        </a:prstGeom>
        <a:gradFill rotWithShape="0">
          <a:gsLst>
            <a:gs pos="0">
              <a:schemeClr val="accent2">
                <a:hueOff val="2340759"/>
                <a:satOff val="-2919"/>
                <a:lumOff val="686"/>
                <a:alphaOff val="0"/>
                <a:shade val="51000"/>
                <a:satMod val="130000"/>
              </a:schemeClr>
            </a:gs>
            <a:gs pos="80000">
              <a:schemeClr val="accent2">
                <a:hueOff val="2340759"/>
                <a:satOff val="-2919"/>
                <a:lumOff val="686"/>
                <a:alphaOff val="0"/>
                <a:shade val="93000"/>
                <a:satMod val="130000"/>
              </a:schemeClr>
            </a:gs>
            <a:gs pos="100000">
              <a:schemeClr val="accent2">
                <a:hueOff val="2340759"/>
                <a:satOff val="-2919"/>
                <a:lumOff val="686"/>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prstMaterial="plastic">
          <a:bevelT w="120900" h="88900"/>
          <a:bevelB w="88900" h="31750" prst="angle"/>
        </a:sp3d>
      </dsp:spPr>
      <dsp:style>
        <a:lnRef idx="0">
          <a:scrgbClr r="0" g="0" b="0"/>
        </a:lnRef>
        <a:fillRef idx="3">
          <a:scrgbClr r="0" g="0" b="0"/>
        </a:fillRef>
        <a:effectRef idx="2">
          <a:scrgbClr r="0" g="0" b="0"/>
        </a:effectRef>
        <a:fontRef idx="minor">
          <a:schemeClr val="lt1"/>
        </a:fontRef>
      </dsp:style>
      <dsp:txBody>
        <a:bodyPr spcFirstLastPara="0" vert="horz" wrap="square" lIns="25400" tIns="25400" rIns="25400" bIns="25400" numCol="1" spcCol="1270" anchor="ctr" anchorCtr="0">
          <a:noAutofit/>
        </a:bodyPr>
        <a:lstStyle/>
        <a:p>
          <a:pPr marL="0" lvl="0" indent="0" algn="ctr" defTabSz="889000">
            <a:lnSpc>
              <a:spcPct val="90000"/>
            </a:lnSpc>
            <a:spcBef>
              <a:spcPct val="0"/>
            </a:spcBef>
            <a:spcAft>
              <a:spcPct val="35000"/>
            </a:spcAft>
            <a:buNone/>
          </a:pPr>
          <a:r>
            <a:rPr lang="es-ES" sz="2000" b="1" kern="1200"/>
            <a:t>Seguro Familiar de Salud (SFS</a:t>
          </a:r>
          <a:r>
            <a:rPr lang="es-ES" sz="2000" kern="1200"/>
            <a:t>)</a:t>
          </a:r>
        </a:p>
      </dsp:txBody>
      <dsp:txXfrm>
        <a:off x="3863339" y="320888"/>
        <a:ext cx="3316719" cy="792209"/>
      </dsp:txXfrm>
    </dsp:sp>
    <dsp:sp modelId="{605AA14A-C8D4-495B-AF31-5B30628DE2D7}">
      <dsp:nvSpPr>
        <dsp:cNvPr id="0" name=""/>
        <dsp:cNvSpPr/>
      </dsp:nvSpPr>
      <dsp:spPr>
        <a:xfrm rot="5400000">
          <a:off x="5448067" y="1211376"/>
          <a:ext cx="147263" cy="147263"/>
        </a:xfrm>
        <a:prstGeom prst="rightArrow">
          <a:avLst>
            <a:gd name="adj1" fmla="val 66700"/>
            <a:gd name="adj2" fmla="val 50000"/>
          </a:avLst>
        </a:prstGeom>
        <a:gradFill rotWithShape="0">
          <a:gsLst>
            <a:gs pos="0">
              <a:schemeClr val="accent2">
                <a:hueOff val="1702371"/>
                <a:satOff val="-2123"/>
                <a:lumOff val="499"/>
                <a:alphaOff val="0"/>
                <a:shade val="51000"/>
                <a:satMod val="130000"/>
              </a:schemeClr>
            </a:gs>
            <a:gs pos="80000">
              <a:schemeClr val="accent2">
                <a:hueOff val="1702371"/>
                <a:satOff val="-2123"/>
                <a:lumOff val="499"/>
                <a:alphaOff val="0"/>
                <a:shade val="93000"/>
                <a:satMod val="130000"/>
              </a:schemeClr>
            </a:gs>
            <a:gs pos="100000">
              <a:schemeClr val="accent2">
                <a:hueOff val="1702371"/>
                <a:satOff val="-2123"/>
                <a:lumOff val="499"/>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z="-80000" prstMaterial="plastic">
          <a:bevelT w="50800" h="50800"/>
          <a:bevelB w="25400" h="25400" prst="angle"/>
        </a:sp3d>
      </dsp:spPr>
      <dsp:style>
        <a:lnRef idx="0">
          <a:scrgbClr r="0" g="0" b="0"/>
        </a:lnRef>
        <a:fillRef idx="3">
          <a:scrgbClr r="0" g="0" b="0"/>
        </a:fillRef>
        <a:effectRef idx="2">
          <a:scrgbClr r="0" g="0" b="0"/>
        </a:effectRef>
        <a:fontRef idx="minor">
          <a:schemeClr val="lt1"/>
        </a:fontRef>
      </dsp:style>
    </dsp:sp>
    <dsp:sp modelId="{E9C00906-2932-49B7-8300-79D8D4C6F372}">
      <dsp:nvSpPr>
        <dsp:cNvPr id="0" name=""/>
        <dsp:cNvSpPr/>
      </dsp:nvSpPr>
      <dsp:spPr>
        <a:xfrm>
          <a:off x="3838692" y="1432270"/>
          <a:ext cx="3366013" cy="841503"/>
        </a:xfrm>
        <a:prstGeom prst="roundRect">
          <a:avLst>
            <a:gd name="adj" fmla="val 10000"/>
          </a:avLst>
        </a:prstGeom>
        <a:solidFill>
          <a:schemeClr val="accent2">
            <a:tint val="40000"/>
            <a:alpha val="90000"/>
            <a:hueOff val="1827571"/>
            <a:satOff val="-1592"/>
            <a:lumOff val="-2"/>
            <a:alphaOff val="0"/>
          </a:schemeClr>
        </a:solidFill>
        <a:ln w="9525" cap="flat" cmpd="sng" algn="ctr">
          <a:solidFill>
            <a:schemeClr val="accent2">
              <a:tint val="40000"/>
              <a:alpha val="90000"/>
              <a:hueOff val="1827571"/>
              <a:satOff val="-1592"/>
              <a:lumOff val="-2"/>
              <a:alphaOff val="0"/>
            </a:schemeClr>
          </a:solidFill>
          <a:prstDash val="solid"/>
        </a:ln>
        <a:effectLst>
          <a:outerShdw blurRad="40000" dist="23000" dir="5400000" rotWithShape="0">
            <a:srgbClr val="000000">
              <a:alpha val="35000"/>
            </a:srgbClr>
          </a:outerShdw>
        </a:effectLst>
        <a:scene3d>
          <a:camera prst="orthographicFront"/>
          <a:lightRig rig="flat" dir="t"/>
        </a:scene3d>
        <a:sp3d extrusionH="12700" prstMaterial="plastic">
          <a:bevelT w="50800" h="50800"/>
        </a:sp3d>
      </dsp:spPr>
      <dsp:style>
        <a:lnRef idx="1">
          <a:scrgbClr r="0" g="0" b="0"/>
        </a:lnRef>
        <a:fillRef idx="1">
          <a:scrgbClr r="0" g="0" b="0"/>
        </a:fillRef>
        <a:effectRef idx="2">
          <a:scrgbClr r="0" g="0" b="0"/>
        </a:effectRef>
        <a:fontRef idx="minor"/>
      </dsp:style>
      <dsp:txBody>
        <a:bodyPr spcFirstLastPara="0" vert="horz" wrap="square" lIns="27940" tIns="27940" rIns="27940" bIns="27940" numCol="1" spcCol="1270" anchor="ctr" anchorCtr="0">
          <a:noAutofit/>
        </a:bodyPr>
        <a:lstStyle/>
        <a:p>
          <a:pPr marL="0" lvl="0" indent="0" algn="ctr" defTabSz="977900">
            <a:lnSpc>
              <a:spcPct val="90000"/>
            </a:lnSpc>
            <a:spcBef>
              <a:spcPct val="0"/>
            </a:spcBef>
            <a:spcAft>
              <a:spcPct val="35000"/>
            </a:spcAft>
            <a:buNone/>
          </a:pPr>
          <a:r>
            <a:rPr lang="es-ES" sz="2200" kern="1200"/>
            <a:t>Subsidios por Maternidad, Lactancia</a:t>
          </a:r>
        </a:p>
      </dsp:txBody>
      <dsp:txXfrm>
        <a:off x="3863339" y="1456917"/>
        <a:ext cx="3316719" cy="792209"/>
      </dsp:txXfrm>
    </dsp:sp>
    <dsp:sp modelId="{A6CB59EC-090C-4EE2-A627-BFCCE849FCAB}">
      <dsp:nvSpPr>
        <dsp:cNvPr id="0" name=""/>
        <dsp:cNvSpPr/>
      </dsp:nvSpPr>
      <dsp:spPr>
        <a:xfrm rot="5400000">
          <a:off x="5448067" y="2347405"/>
          <a:ext cx="147263" cy="147263"/>
        </a:xfrm>
        <a:prstGeom prst="rightArrow">
          <a:avLst>
            <a:gd name="adj1" fmla="val 66700"/>
            <a:gd name="adj2" fmla="val 50000"/>
          </a:avLst>
        </a:prstGeom>
        <a:gradFill rotWithShape="0">
          <a:gsLst>
            <a:gs pos="0">
              <a:schemeClr val="accent2">
                <a:hueOff val="2127963"/>
                <a:satOff val="-2654"/>
                <a:lumOff val="624"/>
                <a:alphaOff val="0"/>
                <a:shade val="51000"/>
                <a:satMod val="130000"/>
              </a:schemeClr>
            </a:gs>
            <a:gs pos="80000">
              <a:schemeClr val="accent2">
                <a:hueOff val="2127963"/>
                <a:satOff val="-2654"/>
                <a:lumOff val="624"/>
                <a:alphaOff val="0"/>
                <a:shade val="93000"/>
                <a:satMod val="130000"/>
              </a:schemeClr>
            </a:gs>
            <a:gs pos="100000">
              <a:schemeClr val="accent2">
                <a:hueOff val="2127963"/>
                <a:satOff val="-2654"/>
                <a:lumOff val="624"/>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z="-80000" prstMaterial="plastic">
          <a:bevelT w="50800" h="50800"/>
          <a:bevelB w="25400" h="25400" prst="angle"/>
        </a:sp3d>
      </dsp:spPr>
      <dsp:style>
        <a:lnRef idx="0">
          <a:scrgbClr r="0" g="0" b="0"/>
        </a:lnRef>
        <a:fillRef idx="3">
          <a:scrgbClr r="0" g="0" b="0"/>
        </a:fillRef>
        <a:effectRef idx="2">
          <a:scrgbClr r="0" g="0" b="0"/>
        </a:effectRef>
        <a:fontRef idx="minor">
          <a:schemeClr val="lt1"/>
        </a:fontRef>
      </dsp:style>
    </dsp:sp>
    <dsp:sp modelId="{86162BEE-0EF3-4A6E-B905-16A3773FD679}">
      <dsp:nvSpPr>
        <dsp:cNvPr id="0" name=""/>
        <dsp:cNvSpPr/>
      </dsp:nvSpPr>
      <dsp:spPr>
        <a:xfrm>
          <a:off x="3838692" y="2568300"/>
          <a:ext cx="3366013" cy="841503"/>
        </a:xfrm>
        <a:prstGeom prst="roundRect">
          <a:avLst>
            <a:gd name="adj" fmla="val 10000"/>
          </a:avLst>
        </a:prstGeom>
        <a:solidFill>
          <a:schemeClr val="accent2">
            <a:tint val="40000"/>
            <a:alpha val="90000"/>
            <a:hueOff val="2284464"/>
            <a:satOff val="-1990"/>
            <a:lumOff val="-3"/>
            <a:alphaOff val="0"/>
          </a:schemeClr>
        </a:solidFill>
        <a:ln w="9525" cap="flat" cmpd="sng" algn="ctr">
          <a:solidFill>
            <a:schemeClr val="accent2">
              <a:tint val="40000"/>
              <a:alpha val="90000"/>
              <a:hueOff val="2284464"/>
              <a:satOff val="-1990"/>
              <a:lumOff val="-3"/>
              <a:alphaOff val="0"/>
            </a:schemeClr>
          </a:solidFill>
          <a:prstDash val="solid"/>
        </a:ln>
        <a:effectLst>
          <a:outerShdw blurRad="40000" dist="23000" dir="5400000" rotWithShape="0">
            <a:srgbClr val="000000">
              <a:alpha val="35000"/>
            </a:srgbClr>
          </a:outerShdw>
        </a:effectLst>
        <a:scene3d>
          <a:camera prst="orthographicFront"/>
          <a:lightRig rig="flat" dir="t"/>
        </a:scene3d>
        <a:sp3d extrusionH="12700" prstMaterial="plastic">
          <a:bevelT w="50800" h="50800"/>
        </a:sp3d>
      </dsp:spPr>
      <dsp:style>
        <a:lnRef idx="1">
          <a:scrgbClr r="0" g="0" b="0"/>
        </a:lnRef>
        <a:fillRef idx="1">
          <a:scrgbClr r="0" g="0" b="0"/>
        </a:fillRef>
        <a:effectRef idx="2">
          <a:scrgbClr r="0" g="0" b="0"/>
        </a:effectRef>
        <a:fontRef idx="minor"/>
      </dsp:style>
      <dsp:txBody>
        <a:bodyPr spcFirstLastPara="0" vert="horz" wrap="square" lIns="27940" tIns="27940" rIns="27940" bIns="27940" numCol="1" spcCol="1270" anchor="ctr" anchorCtr="0">
          <a:noAutofit/>
        </a:bodyPr>
        <a:lstStyle/>
        <a:p>
          <a:pPr marL="0" lvl="0" indent="0" algn="ctr" defTabSz="977900">
            <a:lnSpc>
              <a:spcPct val="90000"/>
            </a:lnSpc>
            <a:spcBef>
              <a:spcPct val="0"/>
            </a:spcBef>
            <a:spcAft>
              <a:spcPct val="35000"/>
            </a:spcAft>
            <a:buNone/>
          </a:pPr>
          <a:r>
            <a:rPr lang="es-ES" sz="2200" kern="1200"/>
            <a:t>Subsidios Enfermedad Común</a:t>
          </a:r>
        </a:p>
      </dsp:txBody>
      <dsp:txXfrm>
        <a:off x="3863339" y="2592947"/>
        <a:ext cx="3316719" cy="792209"/>
      </dsp:txXfrm>
    </dsp:sp>
    <dsp:sp modelId="{696C8C79-9FE7-4137-A496-F6E780E6D38D}">
      <dsp:nvSpPr>
        <dsp:cNvPr id="0" name=""/>
        <dsp:cNvSpPr/>
      </dsp:nvSpPr>
      <dsp:spPr>
        <a:xfrm rot="5400000">
          <a:off x="5448067" y="3483435"/>
          <a:ext cx="147263" cy="147263"/>
        </a:xfrm>
        <a:prstGeom prst="rightArrow">
          <a:avLst>
            <a:gd name="adj1" fmla="val 66700"/>
            <a:gd name="adj2" fmla="val 50000"/>
          </a:avLst>
        </a:prstGeom>
        <a:gradFill rotWithShape="0">
          <a:gsLst>
            <a:gs pos="0">
              <a:schemeClr val="accent2">
                <a:hueOff val="2553556"/>
                <a:satOff val="-3185"/>
                <a:lumOff val="749"/>
                <a:alphaOff val="0"/>
                <a:shade val="51000"/>
                <a:satMod val="130000"/>
              </a:schemeClr>
            </a:gs>
            <a:gs pos="80000">
              <a:schemeClr val="accent2">
                <a:hueOff val="2553556"/>
                <a:satOff val="-3185"/>
                <a:lumOff val="749"/>
                <a:alphaOff val="0"/>
                <a:shade val="93000"/>
                <a:satMod val="130000"/>
              </a:schemeClr>
            </a:gs>
            <a:gs pos="100000">
              <a:schemeClr val="accent2">
                <a:hueOff val="2553556"/>
                <a:satOff val="-3185"/>
                <a:lumOff val="749"/>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z="-80000" prstMaterial="plastic">
          <a:bevelT w="50800" h="50800"/>
          <a:bevelB w="25400" h="25400" prst="angle"/>
        </a:sp3d>
      </dsp:spPr>
      <dsp:style>
        <a:lnRef idx="0">
          <a:scrgbClr r="0" g="0" b="0"/>
        </a:lnRef>
        <a:fillRef idx="3">
          <a:scrgbClr r="0" g="0" b="0"/>
        </a:fillRef>
        <a:effectRef idx="2">
          <a:scrgbClr r="0" g="0" b="0"/>
        </a:effectRef>
        <a:fontRef idx="minor">
          <a:schemeClr val="lt1"/>
        </a:fontRef>
      </dsp:style>
    </dsp:sp>
    <dsp:sp modelId="{967B61C9-F9B9-4111-A1A3-111B510495DA}">
      <dsp:nvSpPr>
        <dsp:cNvPr id="0" name=""/>
        <dsp:cNvSpPr/>
      </dsp:nvSpPr>
      <dsp:spPr>
        <a:xfrm>
          <a:off x="3838692" y="3704330"/>
          <a:ext cx="3366013" cy="841503"/>
        </a:xfrm>
        <a:prstGeom prst="roundRect">
          <a:avLst>
            <a:gd name="adj" fmla="val 10000"/>
          </a:avLst>
        </a:prstGeom>
        <a:solidFill>
          <a:schemeClr val="accent2">
            <a:tint val="40000"/>
            <a:alpha val="90000"/>
            <a:hueOff val="2741357"/>
            <a:satOff val="-2388"/>
            <a:lumOff val="-3"/>
            <a:alphaOff val="0"/>
          </a:schemeClr>
        </a:solidFill>
        <a:ln w="9525" cap="flat" cmpd="sng" algn="ctr">
          <a:solidFill>
            <a:schemeClr val="accent2">
              <a:tint val="40000"/>
              <a:alpha val="90000"/>
              <a:hueOff val="2741357"/>
              <a:satOff val="-2388"/>
              <a:lumOff val="-3"/>
              <a:alphaOff val="0"/>
            </a:schemeClr>
          </a:solidFill>
          <a:prstDash val="solid"/>
        </a:ln>
        <a:effectLst>
          <a:outerShdw blurRad="40000" dist="23000" dir="5400000" rotWithShape="0">
            <a:srgbClr val="000000">
              <a:alpha val="35000"/>
            </a:srgbClr>
          </a:outerShdw>
        </a:effectLst>
        <a:scene3d>
          <a:camera prst="orthographicFront"/>
          <a:lightRig rig="flat" dir="t"/>
        </a:scene3d>
        <a:sp3d extrusionH="12700" prstMaterial="plastic">
          <a:bevelT w="50800" h="50800"/>
        </a:sp3d>
      </dsp:spPr>
      <dsp:style>
        <a:lnRef idx="1">
          <a:scrgbClr r="0" g="0" b="0"/>
        </a:lnRef>
        <a:fillRef idx="1">
          <a:scrgbClr r="0" g="0" b="0"/>
        </a:fillRef>
        <a:effectRef idx="2">
          <a:scrgbClr r="0" g="0" b="0"/>
        </a:effectRef>
        <a:fontRef idx="minor"/>
      </dsp:style>
      <dsp:txBody>
        <a:bodyPr spcFirstLastPara="0" vert="horz" wrap="square" lIns="27940" tIns="27940" rIns="27940" bIns="27940" numCol="1" spcCol="1270" anchor="ctr" anchorCtr="0">
          <a:noAutofit/>
        </a:bodyPr>
        <a:lstStyle/>
        <a:p>
          <a:pPr marL="0" lvl="0" indent="0" algn="ctr" defTabSz="977900">
            <a:lnSpc>
              <a:spcPct val="90000"/>
            </a:lnSpc>
            <a:spcBef>
              <a:spcPct val="0"/>
            </a:spcBef>
            <a:spcAft>
              <a:spcPct val="35000"/>
            </a:spcAft>
            <a:buNone/>
          </a:pPr>
          <a:r>
            <a:rPr lang="es-ES" sz="2200" kern="1200"/>
            <a:t>Cuidado de la Salud de las Personas</a:t>
          </a:r>
        </a:p>
      </dsp:txBody>
      <dsp:txXfrm>
        <a:off x="3863339" y="3728977"/>
        <a:ext cx="3316719" cy="792209"/>
      </dsp:txXfrm>
    </dsp:sp>
    <dsp:sp modelId="{7415C7F8-E079-4180-9D47-AD3AF52E094E}">
      <dsp:nvSpPr>
        <dsp:cNvPr id="0" name=""/>
        <dsp:cNvSpPr/>
      </dsp:nvSpPr>
      <dsp:spPr>
        <a:xfrm>
          <a:off x="7675947" y="296241"/>
          <a:ext cx="3366013" cy="841503"/>
        </a:xfrm>
        <a:prstGeom prst="roundRect">
          <a:avLst>
            <a:gd name="adj" fmla="val 10000"/>
          </a:avLst>
        </a:prstGeom>
        <a:gradFill rotWithShape="0">
          <a:gsLst>
            <a:gs pos="0">
              <a:schemeClr val="accent2">
                <a:hueOff val="4681519"/>
                <a:satOff val="-5839"/>
                <a:lumOff val="1373"/>
                <a:alphaOff val="0"/>
                <a:shade val="51000"/>
                <a:satMod val="130000"/>
              </a:schemeClr>
            </a:gs>
            <a:gs pos="80000">
              <a:schemeClr val="accent2">
                <a:hueOff val="4681519"/>
                <a:satOff val="-5839"/>
                <a:lumOff val="1373"/>
                <a:alphaOff val="0"/>
                <a:shade val="93000"/>
                <a:satMod val="130000"/>
              </a:schemeClr>
            </a:gs>
            <a:gs pos="100000">
              <a:schemeClr val="accent2">
                <a:hueOff val="4681519"/>
                <a:satOff val="-5839"/>
                <a:lumOff val="1373"/>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prstMaterial="plastic">
          <a:bevelT w="120900" h="88900"/>
          <a:bevelB w="88900" h="31750" prst="angle"/>
        </a:sp3d>
      </dsp:spPr>
      <dsp:style>
        <a:lnRef idx="0">
          <a:scrgbClr r="0" g="0" b="0"/>
        </a:lnRef>
        <a:fillRef idx="3">
          <a:scrgbClr r="0" g="0" b="0"/>
        </a:fillRef>
        <a:effectRef idx="2">
          <a:scrgbClr r="0" g="0" b="0"/>
        </a:effectRef>
        <a:fontRef idx="minor">
          <a:schemeClr val="lt1"/>
        </a:fontRef>
      </dsp:style>
      <dsp:txBody>
        <a:bodyPr spcFirstLastPara="0" vert="horz" wrap="square" lIns="25400" tIns="25400" rIns="25400" bIns="25400" numCol="1" spcCol="1270" anchor="ctr" anchorCtr="0">
          <a:noAutofit/>
        </a:bodyPr>
        <a:lstStyle/>
        <a:p>
          <a:pPr marL="0" lvl="0" indent="0" algn="ctr" defTabSz="889000">
            <a:lnSpc>
              <a:spcPct val="90000"/>
            </a:lnSpc>
            <a:spcBef>
              <a:spcPct val="0"/>
            </a:spcBef>
            <a:spcAft>
              <a:spcPct val="35000"/>
            </a:spcAft>
            <a:buNone/>
          </a:pPr>
          <a:r>
            <a:rPr lang="es-ES" sz="2000" b="1" kern="1200"/>
            <a:t>Seguro de Riesgos Laborales (SRL)</a:t>
          </a:r>
        </a:p>
      </dsp:txBody>
      <dsp:txXfrm>
        <a:off x="7700594" y="320888"/>
        <a:ext cx="3316719" cy="792209"/>
      </dsp:txXfrm>
    </dsp:sp>
    <dsp:sp modelId="{93FB2C3D-0F28-4F7A-AA9D-E3FD636777BA}">
      <dsp:nvSpPr>
        <dsp:cNvPr id="0" name=""/>
        <dsp:cNvSpPr/>
      </dsp:nvSpPr>
      <dsp:spPr>
        <a:xfrm rot="5400000">
          <a:off x="9285322" y="1211376"/>
          <a:ext cx="147263" cy="147263"/>
        </a:xfrm>
        <a:prstGeom prst="rightArrow">
          <a:avLst>
            <a:gd name="adj1" fmla="val 66700"/>
            <a:gd name="adj2" fmla="val 50000"/>
          </a:avLst>
        </a:prstGeom>
        <a:gradFill rotWithShape="0">
          <a:gsLst>
            <a:gs pos="0">
              <a:schemeClr val="accent2">
                <a:hueOff val="2979148"/>
                <a:satOff val="-3716"/>
                <a:lumOff val="874"/>
                <a:alphaOff val="0"/>
                <a:shade val="51000"/>
                <a:satMod val="130000"/>
              </a:schemeClr>
            </a:gs>
            <a:gs pos="80000">
              <a:schemeClr val="accent2">
                <a:hueOff val="2979148"/>
                <a:satOff val="-3716"/>
                <a:lumOff val="874"/>
                <a:alphaOff val="0"/>
                <a:shade val="93000"/>
                <a:satMod val="130000"/>
              </a:schemeClr>
            </a:gs>
            <a:gs pos="100000">
              <a:schemeClr val="accent2">
                <a:hueOff val="2979148"/>
                <a:satOff val="-3716"/>
                <a:lumOff val="874"/>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z="-80000" prstMaterial="plastic">
          <a:bevelT w="50800" h="50800"/>
          <a:bevelB w="25400" h="25400" prst="angle"/>
        </a:sp3d>
      </dsp:spPr>
      <dsp:style>
        <a:lnRef idx="0">
          <a:scrgbClr r="0" g="0" b="0"/>
        </a:lnRef>
        <a:fillRef idx="3">
          <a:scrgbClr r="0" g="0" b="0"/>
        </a:fillRef>
        <a:effectRef idx="2">
          <a:scrgbClr r="0" g="0" b="0"/>
        </a:effectRef>
        <a:fontRef idx="minor">
          <a:schemeClr val="lt1"/>
        </a:fontRef>
      </dsp:style>
    </dsp:sp>
    <dsp:sp modelId="{36618CD7-28D2-407D-9FA1-E5D63C141E9D}">
      <dsp:nvSpPr>
        <dsp:cNvPr id="0" name=""/>
        <dsp:cNvSpPr/>
      </dsp:nvSpPr>
      <dsp:spPr>
        <a:xfrm>
          <a:off x="7675947" y="1432270"/>
          <a:ext cx="3366013" cy="841503"/>
        </a:xfrm>
        <a:prstGeom prst="roundRect">
          <a:avLst>
            <a:gd name="adj" fmla="val 10000"/>
          </a:avLst>
        </a:prstGeom>
        <a:solidFill>
          <a:schemeClr val="accent2">
            <a:tint val="40000"/>
            <a:alpha val="90000"/>
            <a:hueOff val="3198249"/>
            <a:satOff val="-2786"/>
            <a:lumOff val="-4"/>
            <a:alphaOff val="0"/>
          </a:schemeClr>
        </a:solidFill>
        <a:ln w="9525" cap="flat" cmpd="sng" algn="ctr">
          <a:solidFill>
            <a:schemeClr val="accent2">
              <a:tint val="40000"/>
              <a:alpha val="90000"/>
              <a:hueOff val="3198249"/>
              <a:satOff val="-2786"/>
              <a:lumOff val="-4"/>
              <a:alphaOff val="0"/>
            </a:schemeClr>
          </a:solidFill>
          <a:prstDash val="solid"/>
        </a:ln>
        <a:effectLst>
          <a:outerShdw blurRad="40000" dist="23000" dir="5400000" rotWithShape="0">
            <a:srgbClr val="000000">
              <a:alpha val="35000"/>
            </a:srgbClr>
          </a:outerShdw>
        </a:effectLst>
        <a:scene3d>
          <a:camera prst="orthographicFront"/>
          <a:lightRig rig="flat" dir="t"/>
        </a:scene3d>
        <a:sp3d extrusionH="12700" prstMaterial="plastic">
          <a:bevelT w="50800" h="50800"/>
        </a:sp3d>
      </dsp:spPr>
      <dsp:style>
        <a:lnRef idx="1">
          <a:scrgbClr r="0" g="0" b="0"/>
        </a:lnRef>
        <a:fillRef idx="1">
          <a:scrgbClr r="0" g="0" b="0"/>
        </a:fillRef>
        <a:effectRef idx="2">
          <a:scrgbClr r="0" g="0" b="0"/>
        </a:effectRef>
        <a:fontRef idx="minor"/>
      </dsp:style>
      <dsp:txBody>
        <a:bodyPr spcFirstLastPara="0" vert="horz" wrap="square" lIns="27940" tIns="27940" rIns="27940" bIns="27940" numCol="1" spcCol="1270" anchor="ctr" anchorCtr="0">
          <a:noAutofit/>
        </a:bodyPr>
        <a:lstStyle/>
        <a:p>
          <a:pPr marL="0" lvl="0" indent="0" algn="ctr" defTabSz="977900">
            <a:lnSpc>
              <a:spcPct val="90000"/>
            </a:lnSpc>
            <a:spcBef>
              <a:spcPct val="0"/>
            </a:spcBef>
            <a:spcAft>
              <a:spcPct val="35000"/>
            </a:spcAft>
            <a:buNone/>
          </a:pPr>
          <a:r>
            <a:rPr lang="es-ES" sz="2200" kern="1200"/>
            <a:t>Subsidio por Discapacidad Temporal</a:t>
          </a:r>
        </a:p>
      </dsp:txBody>
      <dsp:txXfrm>
        <a:off x="7700594" y="1456917"/>
        <a:ext cx="3316719" cy="792209"/>
      </dsp:txXfrm>
    </dsp:sp>
    <dsp:sp modelId="{3F17379C-69CF-468D-9CB8-E8F4EEF44317}">
      <dsp:nvSpPr>
        <dsp:cNvPr id="0" name=""/>
        <dsp:cNvSpPr/>
      </dsp:nvSpPr>
      <dsp:spPr>
        <a:xfrm rot="5400000">
          <a:off x="9285322" y="2347405"/>
          <a:ext cx="147263" cy="147263"/>
        </a:xfrm>
        <a:prstGeom prst="rightArrow">
          <a:avLst>
            <a:gd name="adj1" fmla="val 66700"/>
            <a:gd name="adj2" fmla="val 50000"/>
          </a:avLst>
        </a:prstGeom>
        <a:gradFill rotWithShape="0">
          <a:gsLst>
            <a:gs pos="0">
              <a:schemeClr val="accent2">
                <a:hueOff val="3404741"/>
                <a:satOff val="-4247"/>
                <a:lumOff val="999"/>
                <a:alphaOff val="0"/>
                <a:shade val="51000"/>
                <a:satMod val="130000"/>
              </a:schemeClr>
            </a:gs>
            <a:gs pos="80000">
              <a:schemeClr val="accent2">
                <a:hueOff val="3404741"/>
                <a:satOff val="-4247"/>
                <a:lumOff val="999"/>
                <a:alphaOff val="0"/>
                <a:shade val="93000"/>
                <a:satMod val="130000"/>
              </a:schemeClr>
            </a:gs>
            <a:gs pos="100000">
              <a:schemeClr val="accent2">
                <a:hueOff val="3404741"/>
                <a:satOff val="-4247"/>
                <a:lumOff val="999"/>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z="-80000" prstMaterial="plastic">
          <a:bevelT w="50800" h="50800"/>
          <a:bevelB w="25400" h="25400" prst="angle"/>
        </a:sp3d>
      </dsp:spPr>
      <dsp:style>
        <a:lnRef idx="0">
          <a:scrgbClr r="0" g="0" b="0"/>
        </a:lnRef>
        <a:fillRef idx="3">
          <a:scrgbClr r="0" g="0" b="0"/>
        </a:fillRef>
        <a:effectRef idx="2">
          <a:scrgbClr r="0" g="0" b="0"/>
        </a:effectRef>
        <a:fontRef idx="minor">
          <a:schemeClr val="lt1"/>
        </a:fontRef>
      </dsp:style>
    </dsp:sp>
    <dsp:sp modelId="{8D8FAE51-E1A0-4AE8-996B-4E3AA015DEBA}">
      <dsp:nvSpPr>
        <dsp:cNvPr id="0" name=""/>
        <dsp:cNvSpPr/>
      </dsp:nvSpPr>
      <dsp:spPr>
        <a:xfrm>
          <a:off x="7675947" y="2568300"/>
          <a:ext cx="3366013" cy="841503"/>
        </a:xfrm>
        <a:prstGeom prst="roundRect">
          <a:avLst>
            <a:gd name="adj" fmla="val 10000"/>
          </a:avLst>
        </a:prstGeom>
        <a:solidFill>
          <a:schemeClr val="accent2">
            <a:tint val="40000"/>
            <a:alpha val="90000"/>
            <a:hueOff val="3655142"/>
            <a:satOff val="-3184"/>
            <a:lumOff val="-4"/>
            <a:alphaOff val="0"/>
          </a:schemeClr>
        </a:solidFill>
        <a:ln w="9525" cap="flat" cmpd="sng" algn="ctr">
          <a:solidFill>
            <a:schemeClr val="accent2">
              <a:tint val="40000"/>
              <a:alpha val="90000"/>
              <a:hueOff val="3655142"/>
              <a:satOff val="-3184"/>
              <a:lumOff val="-4"/>
              <a:alphaOff val="0"/>
            </a:schemeClr>
          </a:solidFill>
          <a:prstDash val="solid"/>
        </a:ln>
        <a:effectLst>
          <a:outerShdw blurRad="40000" dist="23000" dir="5400000" rotWithShape="0">
            <a:srgbClr val="000000">
              <a:alpha val="35000"/>
            </a:srgbClr>
          </a:outerShdw>
        </a:effectLst>
        <a:scene3d>
          <a:camera prst="orthographicFront"/>
          <a:lightRig rig="flat" dir="t"/>
        </a:scene3d>
        <a:sp3d extrusionH="12700" prstMaterial="plastic">
          <a:bevelT w="50800" h="50800"/>
        </a:sp3d>
      </dsp:spPr>
      <dsp:style>
        <a:lnRef idx="1">
          <a:scrgbClr r="0" g="0" b="0"/>
        </a:lnRef>
        <a:fillRef idx="1">
          <a:scrgbClr r="0" g="0" b="0"/>
        </a:fillRef>
        <a:effectRef idx="2">
          <a:scrgbClr r="0" g="0" b="0"/>
        </a:effectRef>
        <a:fontRef idx="minor"/>
      </dsp:style>
      <dsp:txBody>
        <a:bodyPr spcFirstLastPara="0" vert="horz" wrap="square" lIns="27940" tIns="27940" rIns="27940" bIns="27940" numCol="1" spcCol="1270" anchor="ctr" anchorCtr="0">
          <a:noAutofit/>
        </a:bodyPr>
        <a:lstStyle/>
        <a:p>
          <a:pPr marL="0" lvl="0" indent="0" algn="ctr" defTabSz="977900">
            <a:lnSpc>
              <a:spcPct val="90000"/>
            </a:lnSpc>
            <a:spcBef>
              <a:spcPct val="0"/>
            </a:spcBef>
            <a:spcAft>
              <a:spcPct val="35000"/>
            </a:spcAft>
            <a:buNone/>
          </a:pPr>
          <a:r>
            <a:rPr lang="es-ES" sz="2200" kern="1200"/>
            <a:t>Indemnización por Discapacidad</a:t>
          </a:r>
        </a:p>
      </dsp:txBody>
      <dsp:txXfrm>
        <a:off x="7700594" y="2592947"/>
        <a:ext cx="3316719" cy="792209"/>
      </dsp:txXfrm>
    </dsp:sp>
    <dsp:sp modelId="{863A9A9E-ECF9-40B0-9E66-718228D8AC5B}">
      <dsp:nvSpPr>
        <dsp:cNvPr id="0" name=""/>
        <dsp:cNvSpPr/>
      </dsp:nvSpPr>
      <dsp:spPr>
        <a:xfrm rot="5400000">
          <a:off x="9285322" y="3483435"/>
          <a:ext cx="147263" cy="147263"/>
        </a:xfrm>
        <a:prstGeom prst="rightArrow">
          <a:avLst>
            <a:gd name="adj1" fmla="val 66700"/>
            <a:gd name="adj2" fmla="val 50000"/>
          </a:avLst>
        </a:prstGeom>
        <a:gradFill rotWithShape="0">
          <a:gsLst>
            <a:gs pos="0">
              <a:schemeClr val="accent2">
                <a:hueOff val="3830334"/>
                <a:satOff val="-4777"/>
                <a:lumOff val="1123"/>
                <a:alphaOff val="0"/>
                <a:shade val="51000"/>
                <a:satMod val="130000"/>
              </a:schemeClr>
            </a:gs>
            <a:gs pos="80000">
              <a:schemeClr val="accent2">
                <a:hueOff val="3830334"/>
                <a:satOff val="-4777"/>
                <a:lumOff val="1123"/>
                <a:alphaOff val="0"/>
                <a:shade val="93000"/>
                <a:satMod val="130000"/>
              </a:schemeClr>
            </a:gs>
            <a:gs pos="100000">
              <a:schemeClr val="accent2">
                <a:hueOff val="3830334"/>
                <a:satOff val="-4777"/>
                <a:lumOff val="1123"/>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z="-80000" prstMaterial="plastic">
          <a:bevelT w="50800" h="50800"/>
          <a:bevelB w="25400" h="25400" prst="angle"/>
        </a:sp3d>
      </dsp:spPr>
      <dsp:style>
        <a:lnRef idx="0">
          <a:scrgbClr r="0" g="0" b="0"/>
        </a:lnRef>
        <a:fillRef idx="3">
          <a:scrgbClr r="0" g="0" b="0"/>
        </a:fillRef>
        <a:effectRef idx="2">
          <a:scrgbClr r="0" g="0" b="0"/>
        </a:effectRef>
        <a:fontRef idx="minor">
          <a:schemeClr val="lt1"/>
        </a:fontRef>
      </dsp:style>
    </dsp:sp>
    <dsp:sp modelId="{5D363DDB-1EC0-464B-A2E9-00F482F7FA20}">
      <dsp:nvSpPr>
        <dsp:cNvPr id="0" name=""/>
        <dsp:cNvSpPr/>
      </dsp:nvSpPr>
      <dsp:spPr>
        <a:xfrm>
          <a:off x="7675947" y="3704330"/>
          <a:ext cx="3366013" cy="841503"/>
        </a:xfrm>
        <a:prstGeom prst="roundRect">
          <a:avLst>
            <a:gd name="adj" fmla="val 10000"/>
          </a:avLst>
        </a:prstGeom>
        <a:solidFill>
          <a:schemeClr val="accent2">
            <a:tint val="40000"/>
            <a:alpha val="90000"/>
            <a:hueOff val="4112035"/>
            <a:satOff val="-3582"/>
            <a:lumOff val="-5"/>
            <a:alphaOff val="0"/>
          </a:schemeClr>
        </a:solidFill>
        <a:ln w="9525" cap="flat" cmpd="sng" algn="ctr">
          <a:solidFill>
            <a:schemeClr val="accent2">
              <a:tint val="40000"/>
              <a:alpha val="90000"/>
              <a:hueOff val="4112035"/>
              <a:satOff val="-3582"/>
              <a:lumOff val="-5"/>
              <a:alphaOff val="0"/>
            </a:schemeClr>
          </a:solidFill>
          <a:prstDash val="solid"/>
        </a:ln>
        <a:effectLst>
          <a:outerShdw blurRad="40000" dist="23000" dir="5400000" rotWithShape="0">
            <a:srgbClr val="000000">
              <a:alpha val="35000"/>
            </a:srgbClr>
          </a:outerShdw>
        </a:effectLst>
        <a:scene3d>
          <a:camera prst="orthographicFront"/>
          <a:lightRig rig="flat" dir="t"/>
        </a:scene3d>
        <a:sp3d extrusionH="12700" prstMaterial="plastic">
          <a:bevelT w="50800" h="50800"/>
        </a:sp3d>
      </dsp:spPr>
      <dsp:style>
        <a:lnRef idx="1">
          <a:scrgbClr r="0" g="0" b="0"/>
        </a:lnRef>
        <a:fillRef idx="1">
          <a:scrgbClr r="0" g="0" b="0"/>
        </a:fillRef>
        <a:effectRef idx="2">
          <a:scrgbClr r="0" g="0" b="0"/>
        </a:effectRef>
        <a:fontRef idx="minor"/>
      </dsp:style>
      <dsp:txBody>
        <a:bodyPr spcFirstLastPara="0" vert="horz" wrap="square" lIns="27940" tIns="27940" rIns="27940" bIns="27940" numCol="1" spcCol="1270" anchor="ctr" anchorCtr="0">
          <a:noAutofit/>
        </a:bodyPr>
        <a:lstStyle/>
        <a:p>
          <a:pPr marL="0" lvl="0" indent="0" algn="ctr" defTabSz="977900">
            <a:lnSpc>
              <a:spcPct val="90000"/>
            </a:lnSpc>
            <a:spcBef>
              <a:spcPct val="0"/>
            </a:spcBef>
            <a:spcAft>
              <a:spcPct val="35000"/>
            </a:spcAft>
            <a:buNone/>
          </a:pPr>
          <a:r>
            <a:rPr lang="es-ES" sz="2200" kern="1200"/>
            <a:t>Pensión por Discapacidad</a:t>
          </a:r>
        </a:p>
      </dsp:txBody>
      <dsp:txXfrm>
        <a:off x="7700594" y="3728977"/>
        <a:ext cx="3316719" cy="792209"/>
      </dsp:txXfrm>
    </dsp:sp>
    <dsp:sp modelId="{08324F05-B36D-4E81-9DE5-A2502F8BF361}">
      <dsp:nvSpPr>
        <dsp:cNvPr id="0" name=""/>
        <dsp:cNvSpPr/>
      </dsp:nvSpPr>
      <dsp:spPr>
        <a:xfrm rot="5400000">
          <a:off x="9285322" y="4619465"/>
          <a:ext cx="147263" cy="147263"/>
        </a:xfrm>
        <a:prstGeom prst="rightArrow">
          <a:avLst>
            <a:gd name="adj1" fmla="val 66700"/>
            <a:gd name="adj2" fmla="val 50000"/>
          </a:avLst>
        </a:prstGeom>
        <a:gradFill rotWithShape="0">
          <a:gsLst>
            <a:gs pos="0">
              <a:schemeClr val="accent2">
                <a:hueOff val="4255926"/>
                <a:satOff val="-5308"/>
                <a:lumOff val="1248"/>
                <a:alphaOff val="0"/>
                <a:shade val="51000"/>
                <a:satMod val="130000"/>
              </a:schemeClr>
            </a:gs>
            <a:gs pos="80000">
              <a:schemeClr val="accent2">
                <a:hueOff val="4255926"/>
                <a:satOff val="-5308"/>
                <a:lumOff val="1248"/>
                <a:alphaOff val="0"/>
                <a:shade val="93000"/>
                <a:satMod val="130000"/>
              </a:schemeClr>
            </a:gs>
            <a:gs pos="100000">
              <a:schemeClr val="accent2">
                <a:hueOff val="4255926"/>
                <a:satOff val="-5308"/>
                <a:lumOff val="1248"/>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z="-80000" prstMaterial="plastic">
          <a:bevelT w="50800" h="50800"/>
          <a:bevelB w="25400" h="25400" prst="angle"/>
        </a:sp3d>
      </dsp:spPr>
      <dsp:style>
        <a:lnRef idx="0">
          <a:scrgbClr r="0" g="0" b="0"/>
        </a:lnRef>
        <a:fillRef idx="3">
          <a:scrgbClr r="0" g="0" b="0"/>
        </a:fillRef>
        <a:effectRef idx="2">
          <a:scrgbClr r="0" g="0" b="0"/>
        </a:effectRef>
        <a:fontRef idx="minor">
          <a:schemeClr val="lt1"/>
        </a:fontRef>
      </dsp:style>
    </dsp:sp>
    <dsp:sp modelId="{0AFCCFBE-6EC1-4BE4-A0E9-BC37A8706C5A}">
      <dsp:nvSpPr>
        <dsp:cNvPr id="0" name=""/>
        <dsp:cNvSpPr/>
      </dsp:nvSpPr>
      <dsp:spPr>
        <a:xfrm>
          <a:off x="7675947" y="4840359"/>
          <a:ext cx="3366013" cy="841503"/>
        </a:xfrm>
        <a:prstGeom prst="roundRect">
          <a:avLst>
            <a:gd name="adj" fmla="val 10000"/>
          </a:avLst>
        </a:prstGeom>
        <a:solidFill>
          <a:schemeClr val="accent2">
            <a:tint val="40000"/>
            <a:alpha val="90000"/>
            <a:hueOff val="4568928"/>
            <a:satOff val="-3980"/>
            <a:lumOff val="-5"/>
            <a:alphaOff val="0"/>
          </a:schemeClr>
        </a:solidFill>
        <a:ln w="9525" cap="flat" cmpd="sng" algn="ctr">
          <a:solidFill>
            <a:schemeClr val="accent2">
              <a:tint val="40000"/>
              <a:alpha val="90000"/>
              <a:hueOff val="4568928"/>
              <a:satOff val="-3980"/>
              <a:lumOff val="-5"/>
              <a:alphaOff val="0"/>
            </a:schemeClr>
          </a:solidFill>
          <a:prstDash val="solid"/>
        </a:ln>
        <a:effectLst>
          <a:outerShdw blurRad="40000" dist="23000" dir="5400000" rotWithShape="0">
            <a:srgbClr val="000000">
              <a:alpha val="35000"/>
            </a:srgbClr>
          </a:outerShdw>
        </a:effectLst>
        <a:scene3d>
          <a:camera prst="orthographicFront"/>
          <a:lightRig rig="flat" dir="t"/>
        </a:scene3d>
        <a:sp3d extrusionH="12700" prstMaterial="plastic">
          <a:bevelT w="50800" h="50800"/>
        </a:sp3d>
      </dsp:spPr>
      <dsp:style>
        <a:lnRef idx="1">
          <a:scrgbClr r="0" g="0" b="0"/>
        </a:lnRef>
        <a:fillRef idx="1">
          <a:scrgbClr r="0" g="0" b="0"/>
        </a:fillRef>
        <a:effectRef idx="2">
          <a:scrgbClr r="0" g="0" b="0"/>
        </a:effectRef>
        <a:fontRef idx="minor"/>
      </dsp:style>
      <dsp:txBody>
        <a:bodyPr spcFirstLastPara="0" vert="horz" wrap="square" lIns="27940" tIns="27940" rIns="27940" bIns="27940" numCol="1" spcCol="1270" anchor="ctr" anchorCtr="0">
          <a:noAutofit/>
        </a:bodyPr>
        <a:lstStyle/>
        <a:p>
          <a:pPr marL="0" lvl="0" indent="0" algn="ctr" defTabSz="977900">
            <a:lnSpc>
              <a:spcPct val="90000"/>
            </a:lnSpc>
            <a:spcBef>
              <a:spcPct val="0"/>
            </a:spcBef>
            <a:spcAft>
              <a:spcPct val="35000"/>
            </a:spcAft>
            <a:buNone/>
          </a:pPr>
          <a:r>
            <a:rPr lang="es-ES" sz="2200" kern="1200"/>
            <a:t>Prótesis, anteojos, aparatos ortopédicos y reparación</a:t>
          </a:r>
        </a:p>
      </dsp:txBody>
      <dsp:txXfrm>
        <a:off x="7700594" y="4865006"/>
        <a:ext cx="3316719" cy="792209"/>
      </dsp:txXfrm>
    </dsp:sp>
    <dsp:sp modelId="{AF110921-BC1B-4797-A05C-968D7526DC08}">
      <dsp:nvSpPr>
        <dsp:cNvPr id="0" name=""/>
        <dsp:cNvSpPr/>
      </dsp:nvSpPr>
      <dsp:spPr>
        <a:xfrm rot="5400000">
          <a:off x="9285322" y="5755494"/>
          <a:ext cx="147263" cy="147263"/>
        </a:xfrm>
        <a:prstGeom prst="rightArrow">
          <a:avLst>
            <a:gd name="adj1" fmla="val 66700"/>
            <a:gd name="adj2" fmla="val 50000"/>
          </a:avLst>
        </a:prstGeom>
        <a:gradFill rotWithShape="0">
          <a:gsLst>
            <a:gs pos="0">
              <a:schemeClr val="accent2">
                <a:hueOff val="4681519"/>
                <a:satOff val="-5839"/>
                <a:lumOff val="1373"/>
                <a:alphaOff val="0"/>
                <a:shade val="51000"/>
                <a:satMod val="130000"/>
              </a:schemeClr>
            </a:gs>
            <a:gs pos="80000">
              <a:schemeClr val="accent2">
                <a:hueOff val="4681519"/>
                <a:satOff val="-5839"/>
                <a:lumOff val="1373"/>
                <a:alphaOff val="0"/>
                <a:shade val="93000"/>
                <a:satMod val="130000"/>
              </a:schemeClr>
            </a:gs>
            <a:gs pos="100000">
              <a:schemeClr val="accent2">
                <a:hueOff val="4681519"/>
                <a:satOff val="-5839"/>
                <a:lumOff val="1373"/>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z="-80000" prstMaterial="plastic">
          <a:bevelT w="50800" h="50800"/>
          <a:bevelB w="25400" h="25400" prst="angle"/>
        </a:sp3d>
      </dsp:spPr>
      <dsp:style>
        <a:lnRef idx="0">
          <a:scrgbClr r="0" g="0" b="0"/>
        </a:lnRef>
        <a:fillRef idx="3">
          <a:scrgbClr r="0" g="0" b="0"/>
        </a:fillRef>
        <a:effectRef idx="2">
          <a:scrgbClr r="0" g="0" b="0"/>
        </a:effectRef>
        <a:fontRef idx="minor">
          <a:schemeClr val="lt1"/>
        </a:fontRef>
      </dsp:style>
    </dsp:sp>
    <dsp:sp modelId="{EB2475B8-86D0-4586-AF3B-B14775141E7E}">
      <dsp:nvSpPr>
        <dsp:cNvPr id="0" name=""/>
        <dsp:cNvSpPr/>
      </dsp:nvSpPr>
      <dsp:spPr>
        <a:xfrm>
          <a:off x="7675947" y="5976389"/>
          <a:ext cx="3366013" cy="841503"/>
        </a:xfrm>
        <a:prstGeom prst="roundRect">
          <a:avLst>
            <a:gd name="adj" fmla="val 10000"/>
          </a:avLst>
        </a:prstGeom>
        <a:solidFill>
          <a:schemeClr val="accent2">
            <a:tint val="40000"/>
            <a:alpha val="90000"/>
            <a:hueOff val="5025821"/>
            <a:satOff val="-4378"/>
            <a:lumOff val="-6"/>
            <a:alphaOff val="0"/>
          </a:schemeClr>
        </a:solidFill>
        <a:ln w="9525" cap="flat" cmpd="sng" algn="ctr">
          <a:solidFill>
            <a:schemeClr val="accent2">
              <a:tint val="40000"/>
              <a:alpha val="90000"/>
              <a:hueOff val="5025821"/>
              <a:satOff val="-4378"/>
              <a:lumOff val="-6"/>
              <a:alphaOff val="0"/>
            </a:schemeClr>
          </a:solidFill>
          <a:prstDash val="solid"/>
        </a:ln>
        <a:effectLst>
          <a:outerShdw blurRad="40000" dist="23000" dir="5400000" rotWithShape="0">
            <a:srgbClr val="000000">
              <a:alpha val="35000"/>
            </a:srgbClr>
          </a:outerShdw>
        </a:effectLst>
        <a:scene3d>
          <a:camera prst="orthographicFront"/>
          <a:lightRig rig="flat" dir="t"/>
        </a:scene3d>
        <a:sp3d extrusionH="12700" prstMaterial="plastic">
          <a:bevelT w="50800" h="50800"/>
        </a:sp3d>
      </dsp:spPr>
      <dsp:style>
        <a:lnRef idx="1">
          <a:scrgbClr r="0" g="0" b="0"/>
        </a:lnRef>
        <a:fillRef idx="1">
          <a:scrgbClr r="0" g="0" b="0"/>
        </a:fillRef>
        <a:effectRef idx="2">
          <a:scrgbClr r="0" g="0" b="0"/>
        </a:effectRef>
        <a:fontRef idx="minor"/>
      </dsp:style>
      <dsp:txBody>
        <a:bodyPr spcFirstLastPara="0" vert="horz" wrap="square" lIns="27940" tIns="27940" rIns="27940" bIns="27940" numCol="1" spcCol="1270" anchor="ctr" anchorCtr="0">
          <a:noAutofit/>
        </a:bodyPr>
        <a:lstStyle/>
        <a:p>
          <a:pPr marL="0" lvl="0" indent="0" algn="ctr" defTabSz="977900">
            <a:lnSpc>
              <a:spcPct val="90000"/>
            </a:lnSpc>
            <a:spcBef>
              <a:spcPct val="0"/>
            </a:spcBef>
            <a:spcAft>
              <a:spcPct val="35000"/>
            </a:spcAft>
            <a:buNone/>
          </a:pPr>
          <a:r>
            <a:rPr lang="es-ES" sz="2200" kern="1200"/>
            <a:t>Atención Médica y Odontológica</a:t>
          </a:r>
        </a:p>
      </dsp:txBody>
      <dsp:txXfrm>
        <a:off x="7700594" y="6001036"/>
        <a:ext cx="3316719" cy="792209"/>
      </dsp:txXfrm>
    </dsp:sp>
  </dsp:spTree>
</dsp:drawing>
</file>

<file path=xl/diagrams/layout1.xml><?xml version="1.0" encoding="utf-8"?>
<dgm:layoutDef xmlns:dgm="http://schemas.openxmlformats.org/drawingml/2006/diagram" xmlns:a="http://schemas.openxmlformats.org/drawingml/2006/main" uniqueId="urn:microsoft.com/office/officeart/2005/8/layout/lProcess1">
  <dgm:title val=""/>
  <dgm:desc val=""/>
  <dgm:catLst>
    <dgm:cat type="process" pri="15000"/>
  </dgm:catLst>
  <dgm:sampData>
    <dgm:dataModel>
      <dgm:ptLst>
        <dgm:pt modelId="0" type="doc"/>
        <dgm:pt modelId="1">
          <dgm:prSet phldr="1"/>
        </dgm:pt>
        <dgm:pt modelId="2">
          <dgm:prSet phldr="1"/>
        </dgm:pt>
        <dgm:pt modelId="21">
          <dgm:prSet phldr="1"/>
        </dgm:pt>
        <dgm:pt modelId="22">
          <dgm:prSet phldr="1"/>
        </dgm:pt>
        <dgm:pt modelId="3">
          <dgm:prSet phldr="1"/>
        </dgm:pt>
        <dgm:pt modelId="31">
          <dgm:prSet phldr="1"/>
        </dgm:pt>
      </dgm:ptLst>
      <dgm:cxnLst>
        <dgm:cxn modelId="4" srcId="0" destId="1" srcOrd="0" destOrd="0"/>
        <dgm:cxn modelId="5" srcId="0" destId="2" srcOrd="0" destOrd="0"/>
        <dgm:cxn modelId="6" srcId="1" destId="3" srcOrd="1" destOrd="0"/>
        <dgm:cxn modelId="23" srcId="2" destId="21" srcOrd="0" destOrd="0"/>
        <dgm:cxn modelId="24" srcId="2" destId="22" srcOrd="1" destOrd="0"/>
        <dgm:cxn modelId="33" srcId="1" destId="31" srcOrd="0" destOrd="0"/>
      </dgm:cxnLst>
      <dgm:bg/>
      <dgm:whole/>
    </dgm:dataModel>
  </dgm:sampData>
  <dgm:styleData>
    <dgm:dataModel>
      <dgm:ptLst>
        <dgm:pt modelId="0" type="doc"/>
        <dgm:pt modelId="1"/>
        <dgm:pt modelId="11"/>
        <dgm:pt modelId="2"/>
        <dgm:pt modelId="22"/>
      </dgm:ptLst>
      <dgm:cxnLst>
        <dgm:cxn modelId="3" srcId="0" destId="1" srcOrd="0" destOrd="0"/>
        <dgm:cxn modelId="4" srcId="0" destId="2" srcOrd="0" destOrd="0"/>
        <dgm:cxn modelId="5" srcId="1" destId="11" srcOrd="0" destOrd="0"/>
        <dgm:cxn modelId="6" srcId="2" destId="22" srcOrd="0" destOrd="0"/>
      </dgm:cxnLst>
      <dgm:bg/>
      <dgm:whole/>
    </dgm:dataModel>
  </dgm:styleData>
  <dgm:clrData>
    <dgm:dataModel>
      <dgm:ptLst>
        <dgm:pt modelId="0" type="doc"/>
        <dgm:pt modelId="1"/>
        <dgm:pt modelId="11"/>
        <dgm:pt modelId="2"/>
        <dgm:pt modelId="21"/>
        <dgm:pt modelId="3"/>
        <dgm:pt modelId="31"/>
        <dgm:pt modelId="4"/>
        <dgm:pt modelId="41"/>
      </dgm:ptLst>
      <dgm:cxnLst>
        <dgm:cxn modelId="5" srcId="0" destId="1" srcOrd="0" destOrd="0"/>
        <dgm:cxn modelId="6" srcId="0" destId="2" srcOrd="1" destOrd="0"/>
        <dgm:cxn modelId="7" srcId="0" destId="3" srcOrd="2" destOrd="0"/>
        <dgm:cxn modelId="8" srcId="0" destId="4" srcOrd="3" destOrd="0"/>
        <dgm:cxn modelId="51" srcId="1" destId="11" srcOrd="0" destOrd="0"/>
        <dgm:cxn modelId="61" srcId="2" destId="21" srcOrd="0" destOrd="0"/>
        <dgm:cxn modelId="71" srcId="3" destId="31" srcOrd="0" destOrd="0"/>
        <dgm:cxn modelId="81" srcId="4" destId="41" srcOrd="0" destOrd="0"/>
      </dgm:cxnLst>
      <dgm:bg/>
      <dgm:whole/>
    </dgm:dataModel>
  </dgm:clrData>
  <dgm:layoutNode name="Name0">
    <dgm:varLst>
      <dgm:dir/>
      <dgm:animLvl val="lvl"/>
      <dgm:resizeHandles val="exact"/>
    </dgm:varLst>
    <dgm:choose name="Name1">
      <dgm:if name="Name2" func="var" arg="dir" op="equ" val="norm">
        <dgm:alg type="lin">
          <dgm:param type="linDir" val="fromL"/>
          <dgm:param type="vertAlign" val="mid"/>
          <dgm:param type="nodeHorzAlign" val="l"/>
          <dgm:param type="nodeVertAlign" val="t"/>
          <dgm:param type="fallback" val="2D"/>
        </dgm:alg>
      </dgm:if>
      <dgm:else name="Name3">
        <dgm:alg type="lin">
          <dgm:param type="linDir" val="fromR"/>
          <dgm:param type="vertAlign" val="mid"/>
          <dgm:param type="nodeHorzAlign" val="r"/>
          <dgm:param type="nodeVertAlign" val="t"/>
          <dgm:param type="fallback" val="2D"/>
        </dgm:alg>
      </dgm:else>
    </dgm:choose>
    <dgm:shape xmlns:r="http://schemas.openxmlformats.org/officeDocument/2006/relationships" r:blip="">
      <dgm:adjLst/>
    </dgm:shape>
    <dgm:presOf/>
    <dgm:constrLst>
      <dgm:constr type="h" for="des" forName="header" refType="h"/>
      <dgm:constr type="w" for="des" forName="header" refType="h" refFor="des" refForName="header" op="equ" fact="4"/>
      <dgm:constr type="h" for="des" forName="child" refType="h" refFor="des" refForName="header" op="equ"/>
      <dgm:constr type="w" for="des" forName="child" refType="w" refFor="des" refForName="header" op="equ"/>
      <dgm:constr type="w" for="ch" forName="hSp" refType="w" refFor="des" refForName="header" op="equ" fact="0.14"/>
      <dgm:constr type="h" for="des" forName="parTrans" refType="h" refFor="des" refForName="header" op="equ" fact="0.35"/>
      <dgm:constr type="h" for="des" forName="sibTrans" refType="h" refFor="des" refForName="parTrans" op="equ"/>
      <dgm:constr type="primFontSz" for="des" forName="child" op="equ" val="65"/>
      <dgm:constr type="primFontSz" for="des" forName="header" op="equ" val="65"/>
    </dgm:constrLst>
    <dgm:ruleLst/>
    <dgm:forEach name="Name4" axis="ch" ptType="node">
      <dgm:layoutNode name="vertFlow">
        <dgm:choose name="Name5">
          <dgm:if name="Name6" func="var" arg="dir" op="equ" val="norm">
            <dgm:alg type="lin">
              <dgm:param type="linDir" val="fromT"/>
              <dgm:param type="nodeHorzAlign" val="ctr"/>
              <dgm:param type="nodeVertAlign" val="t"/>
              <dgm:param type="fallback" val="2D"/>
            </dgm:alg>
          </dgm:if>
          <dgm:else name="Name7">
            <dgm:alg type="lin">
              <dgm:param type="linDir" val="fromT"/>
              <dgm:param type="nodeHorzAlign" val="ctr"/>
              <dgm:param type="nodeVertAlign" val="t"/>
              <dgm:param type="fallback" val="2D"/>
            </dgm:alg>
          </dgm:else>
        </dgm:choose>
        <dgm:shape xmlns:r="http://schemas.openxmlformats.org/officeDocument/2006/relationships" r:blip="">
          <dgm:adjLst/>
        </dgm:shape>
        <dgm:presOf/>
        <dgm:constrLst/>
        <dgm:ruleLst/>
        <dgm:layoutNode name="header" styleLbl="node1">
          <dgm:alg type="tx"/>
          <dgm:shape xmlns:r="http://schemas.openxmlformats.org/officeDocument/2006/relationships" type="roundRect" r:blip="">
            <dgm:adjLst>
              <dgm:adj idx="1" val="0.1"/>
            </dgm:adjLst>
          </dgm:shape>
          <dgm:presOf axis="self"/>
          <dgm:constrLst>
            <dgm:constr type="tMarg" refType="primFontSz" fact="0.1"/>
            <dgm:constr type="bMarg" refType="primFontSz" fact="0.1"/>
            <dgm:constr type="lMarg" refType="primFontSz" fact="0.1"/>
            <dgm:constr type="rMarg" refType="primFontSz" fact="0.1"/>
          </dgm:constrLst>
          <dgm:ruleLst>
            <dgm:rule type="primFontSz" val="5" fact="NaN" max="NaN"/>
          </dgm:ruleLst>
        </dgm:layoutNode>
        <dgm:forEach name="Name8" axis="ch" ptType="parTrans" cnt="1">
          <dgm:layoutNode name="parTrans" styleLbl="sibTrans2D1">
            <dgm:alg type="conn">
              <dgm:param type="begPts" val="auto"/>
              <dgm:param type="endPts" val="auto"/>
            </dgm:alg>
            <dgm:shape xmlns:r="http://schemas.openxmlformats.org/officeDocument/2006/relationships" type="conn" r:blip="">
              <dgm:adjLst/>
            </dgm:shape>
            <dgm:presOf axis="self"/>
            <dgm:constrLst>
              <dgm:constr type="w" refType="h"/>
              <dgm:constr type="connDist"/>
              <dgm:constr type="wArH" refType="h" fact="0.25"/>
              <dgm:constr type="hArH" refType="wArH" fact="2"/>
              <dgm:constr type="stemThick" refType="hArH" fact="0.667"/>
              <dgm:constr type="begPad" refType="connDist" fact="0.25"/>
              <dgm:constr type="endPad" refType="connDist" fact="0.25"/>
            </dgm:constrLst>
            <dgm:ruleLst/>
          </dgm:layoutNode>
        </dgm:forEach>
        <dgm:forEach name="Name9" axis="ch" ptType="node">
          <dgm:layoutNode name="child" styleLbl="alignAccFollowNode1">
            <dgm:varLst>
              <dgm:chMax val="0"/>
              <dgm:bulletEnabled val="1"/>
            </dgm:varLst>
            <dgm:alg type="tx"/>
            <dgm:shape xmlns:r="http://schemas.openxmlformats.org/officeDocument/2006/relationships" type="roundRect" r:blip="">
              <dgm:adjLst>
                <dgm:adj idx="1" val="0.1"/>
              </dgm:adjLst>
            </dgm:shape>
            <dgm:presOf axis="desOrSelf" ptType="node"/>
            <dgm:constrLst>
              <dgm:constr type="tMarg" refType="primFontSz" fact="0.1"/>
              <dgm:constr type="bMarg" refType="primFontSz" fact="0.1"/>
              <dgm:constr type="lMarg" refType="primFontSz" fact="0.1"/>
              <dgm:constr type="rMarg" refType="primFontSz" fact="0.1"/>
            </dgm:constrLst>
            <dgm:ruleLst>
              <dgm:rule type="primFontSz" val="5" fact="NaN" max="NaN"/>
            </dgm:ruleLst>
          </dgm:layoutNode>
          <dgm:forEach name="Name10" axis="followSib" ptType="sibTrans" cnt="1">
            <dgm:layoutNode name="sibTrans" styleLbl="sibTrans2D1">
              <dgm:alg type="conn">
                <dgm:param type="begPts" val="auto"/>
                <dgm:param type="endPts" val="auto"/>
              </dgm:alg>
              <dgm:shape xmlns:r="http://schemas.openxmlformats.org/officeDocument/2006/relationships" type="conn" r:blip="">
                <dgm:adjLst/>
              </dgm:shape>
              <dgm:presOf axis="self"/>
              <dgm:constrLst>
                <dgm:constr type="w" refType="h"/>
                <dgm:constr type="connDist"/>
                <dgm:constr type="wArH" refType="h" fact="0.25"/>
                <dgm:constr type="hArH" refType="wArH" fact="2"/>
                <dgm:constr type="stemThick" refType="hArH" fact="0.667"/>
                <dgm:constr type="begPad" refType="w" fact="0.25"/>
                <dgm:constr type="endPad" refType="w" fact="0.25"/>
              </dgm:constrLst>
              <dgm:ruleLst/>
            </dgm:layoutNode>
          </dgm:forEach>
        </dgm:forEach>
      </dgm:layoutNode>
      <dgm:choose name="Name11">
        <dgm:if name="Name12" axis="self" ptType="node" func="revPos" op="gte" val="2">
          <dgm:layoutNode name="hSp">
            <dgm:alg type="sp"/>
            <dgm:shape xmlns:r="http://schemas.openxmlformats.org/officeDocument/2006/relationships" r:blip="">
              <dgm:adjLst/>
            </dgm:shape>
            <dgm:presOf/>
            <dgm:constrLst/>
            <dgm:ruleLst/>
          </dgm:layoutNode>
        </dgm:if>
        <dgm:else name="Name13"/>
      </dgm:choose>
    </dgm:forEach>
  </dgm:layoutNode>
</dgm:layoutDef>
</file>

<file path=xl/diagrams/quickStyle1.xml><?xml version="1.0" encoding="utf-8"?>
<dgm:styleDef xmlns:dgm="http://schemas.openxmlformats.org/drawingml/2006/diagram" xmlns:a="http://schemas.openxmlformats.org/drawingml/2006/main" uniqueId="urn:microsoft.com/office/officeart/2005/8/quickstyle/3d1">
  <dgm:title val=""/>
  <dgm:desc val=""/>
  <dgm:catLst>
    <dgm:cat type="3D" pri="11100"/>
  </dgm:catLst>
  <dgm:scene3d>
    <a:camera prst="orthographicFront"/>
    <a:lightRig rig="threePt" dir="t"/>
  </dgm:scene3d>
  <dgm:styleLbl name="node0">
    <dgm:scene3d>
      <a:camera prst="orthographicFront"/>
      <a:lightRig rig="flat" dir="t"/>
    </dgm:scene3d>
    <dgm:sp3d prstMaterial="plastic">
      <a:bevelT w="120900" h="88900"/>
      <a:bevelB w="88900" h="31750" prst="angle"/>
    </dgm:sp3d>
    <dgm:txPr/>
    <dgm:style>
      <a:lnRef idx="0">
        <a:scrgbClr r="0" g="0" b="0"/>
      </a:lnRef>
      <a:fillRef idx="3">
        <a:scrgbClr r="0" g="0" b="0"/>
      </a:fillRef>
      <a:effectRef idx="2">
        <a:scrgbClr r="0" g="0" b="0"/>
      </a:effectRef>
      <a:fontRef idx="minor">
        <a:schemeClr val="lt1"/>
      </a:fontRef>
    </dgm:style>
  </dgm:styleLbl>
  <dgm:styleLbl name="lnNode1">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vennNode1">
    <dgm:scene3d>
      <a:camera prst="orthographicFront"/>
      <a:lightRig rig="flat" dir="t"/>
    </dgm:scene3d>
    <dgm:sp3d prstMaterial="plastic">
      <a:bevelT w="120900" h="88900"/>
      <a:bevelB w="88900" h="31750" prst="angle"/>
    </dgm:sp3d>
    <dgm:txPr/>
    <dgm:style>
      <a:lnRef idx="0">
        <a:scrgbClr r="0" g="0" b="0"/>
      </a:lnRef>
      <a:fillRef idx="1">
        <a:scrgbClr r="0" g="0" b="0"/>
      </a:fillRef>
      <a:effectRef idx="1">
        <a:scrgbClr r="0" g="0" b="0"/>
      </a:effectRef>
      <a:fontRef idx="minor">
        <a:schemeClr val="tx1"/>
      </a:fontRef>
    </dgm:style>
  </dgm:styleLbl>
  <dgm:styleLbl name="alignNode1">
    <dgm:scene3d>
      <a:camera prst="orthographicFront"/>
      <a:lightRig rig="flat" dir="t"/>
    </dgm:scene3d>
    <dgm:sp3d prstMaterial="plastic">
      <a:bevelT w="120900" h="88900"/>
      <a:bevelB w="88900" h="31750" prst="angle"/>
    </dgm:sp3d>
    <dgm:txPr/>
    <dgm:style>
      <a:lnRef idx="1">
        <a:scrgbClr r="0" g="0" b="0"/>
      </a:lnRef>
      <a:fillRef idx="3">
        <a:scrgbClr r="0" g="0" b="0"/>
      </a:fillRef>
      <a:effectRef idx="2">
        <a:scrgbClr r="0" g="0" b="0"/>
      </a:effectRef>
      <a:fontRef idx="minor">
        <a:schemeClr val="lt1"/>
      </a:fontRef>
    </dgm:style>
  </dgm:styleLbl>
  <dgm:styleLbl name="node1">
    <dgm:scene3d>
      <a:camera prst="orthographicFront"/>
      <a:lightRig rig="flat" dir="t"/>
    </dgm:scene3d>
    <dgm:sp3d prstMaterial="plastic">
      <a:bevelT w="120900" h="88900"/>
      <a:bevelB w="88900" h="31750" prst="angle"/>
    </dgm:sp3d>
    <dgm:txPr/>
    <dgm:style>
      <a:lnRef idx="0">
        <a:scrgbClr r="0" g="0" b="0"/>
      </a:lnRef>
      <a:fillRef idx="3">
        <a:scrgbClr r="0" g="0" b="0"/>
      </a:fillRef>
      <a:effectRef idx="2">
        <a:scrgbClr r="0" g="0" b="0"/>
      </a:effectRef>
      <a:fontRef idx="minor">
        <a:schemeClr val="lt1"/>
      </a:fontRef>
    </dgm:style>
  </dgm:styleLbl>
  <dgm:styleLbl name="node2">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node3">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node4">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fgImgPlace1">
    <dgm:scene3d>
      <a:camera prst="orthographicFront"/>
      <a:lightRig rig="flat" dir="t"/>
    </dgm:scene3d>
    <dgm:sp3d z="127000" prstMaterial="plastic">
      <a:bevelT w="88900" h="88900"/>
      <a:bevelB w="88900" h="31750" prst="angle"/>
    </dgm:sp3d>
    <dgm:txPr/>
    <dgm:style>
      <a:lnRef idx="0">
        <a:scrgbClr r="0" g="0" b="0"/>
      </a:lnRef>
      <a:fillRef idx="3">
        <a:scrgbClr r="0" g="0" b="0"/>
      </a:fillRef>
      <a:effectRef idx="2">
        <a:scrgbClr r="0" g="0" b="0"/>
      </a:effectRef>
      <a:fontRef idx="minor"/>
    </dgm:style>
  </dgm:styleLbl>
  <dgm:styleLbl name="alignImgPlace1">
    <dgm:scene3d>
      <a:camera prst="orthographicFront"/>
      <a:lightRig rig="flat" dir="t"/>
    </dgm:scene3d>
    <dgm:sp3d prstMaterial="plastic">
      <a:bevelT w="88900" h="88900"/>
      <a:bevelB w="88900" h="31750" prst="angle"/>
    </dgm:sp3d>
    <dgm:txPr/>
    <dgm:style>
      <a:lnRef idx="0">
        <a:scrgbClr r="0" g="0" b="0"/>
      </a:lnRef>
      <a:fillRef idx="3">
        <a:scrgbClr r="0" g="0" b="0"/>
      </a:fillRef>
      <a:effectRef idx="2">
        <a:scrgbClr r="0" g="0" b="0"/>
      </a:effectRef>
      <a:fontRef idx="minor"/>
    </dgm:style>
  </dgm:styleLbl>
  <dgm:styleLbl name="bgImgPlace1">
    <dgm:scene3d>
      <a:camera prst="orthographicFront"/>
      <a:lightRig rig="flat" dir="t"/>
    </dgm:scene3d>
    <dgm:sp3d z="-190500" prstMaterial="plastic">
      <a:bevelT w="88900" h="88900"/>
      <a:bevelB w="88900" h="31750" prst="angle"/>
    </dgm:sp3d>
    <dgm:txPr/>
    <dgm:style>
      <a:lnRef idx="0">
        <a:scrgbClr r="0" g="0" b="0"/>
      </a:lnRef>
      <a:fillRef idx="3">
        <a:scrgbClr r="0" g="0" b="0"/>
      </a:fillRef>
      <a:effectRef idx="2">
        <a:scrgbClr r="0" g="0" b="0"/>
      </a:effectRef>
      <a:fontRef idx="minor"/>
    </dgm:style>
  </dgm:styleLbl>
  <dgm:styleLbl name="sibTrans2D1">
    <dgm:scene3d>
      <a:camera prst="orthographicFront"/>
      <a:lightRig rig="flat" dir="t"/>
    </dgm:scene3d>
    <dgm:sp3d z="-80000" prstMaterial="plastic">
      <a:bevelT w="50800" h="50800"/>
      <a:bevelB w="25400" h="25400" prst="angle"/>
    </dgm:sp3d>
    <dgm:txPr/>
    <dgm:style>
      <a:lnRef idx="0">
        <a:scrgbClr r="0" g="0" b="0"/>
      </a:lnRef>
      <a:fillRef idx="3">
        <a:scrgbClr r="0" g="0" b="0"/>
      </a:fillRef>
      <a:effectRef idx="2">
        <a:scrgbClr r="0" g="0" b="0"/>
      </a:effectRef>
      <a:fontRef idx="minor">
        <a:schemeClr val="lt1"/>
      </a:fontRef>
    </dgm:style>
  </dgm:styleLbl>
  <dgm:styleLbl name="fgSibTrans2D1">
    <dgm:scene3d>
      <a:camera prst="orthographicFront"/>
      <a:lightRig rig="flat" dir="t"/>
    </dgm:scene3d>
    <dgm:sp3d z="127000" prstMaterial="plastic">
      <a:bevelT w="50800" h="50800"/>
      <a:bevelB w="25400" h="25400" prst="angle"/>
    </dgm:sp3d>
    <dgm:txPr/>
    <dgm:style>
      <a:lnRef idx="0">
        <a:scrgbClr r="0" g="0" b="0"/>
      </a:lnRef>
      <a:fillRef idx="3">
        <a:scrgbClr r="0" g="0" b="0"/>
      </a:fillRef>
      <a:effectRef idx="2">
        <a:scrgbClr r="0" g="0" b="0"/>
      </a:effectRef>
      <a:fontRef idx="minor">
        <a:schemeClr val="lt1"/>
      </a:fontRef>
    </dgm:style>
  </dgm:styleLbl>
  <dgm:styleLbl name="bgSibTrans2D1">
    <dgm:scene3d>
      <a:camera prst="orthographicFront"/>
      <a:lightRig rig="flat" dir="t"/>
    </dgm:scene3d>
    <dgm:sp3d z="-190500" prstMaterial="plastic">
      <a:bevelT w="50800" h="50800"/>
      <a:bevelB w="25400" h="25400" prst="angle"/>
    </dgm:sp3d>
    <dgm:txPr/>
    <dgm:style>
      <a:lnRef idx="0">
        <a:scrgbClr r="0" g="0" b="0"/>
      </a:lnRef>
      <a:fillRef idx="3">
        <a:scrgbClr r="0" g="0" b="0"/>
      </a:fillRef>
      <a:effectRef idx="2">
        <a:scrgbClr r="0" g="0" b="0"/>
      </a:effectRef>
      <a:fontRef idx="minor">
        <a:schemeClr val="lt1"/>
      </a:fontRef>
    </dgm:style>
  </dgm:styleLbl>
  <dgm:styleLbl name="sibTrans1D1">
    <dgm:scene3d>
      <a:camera prst="orthographicFront"/>
      <a:lightRig rig="flat" dir="t"/>
    </dgm:scene3d>
    <dgm:sp3d z="-40000" prstMaterial="matte"/>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z="127000" prstMaterial="matte"/>
    <dgm:txPr/>
    <dgm:style>
      <a:lnRef idx="2">
        <a:scrgbClr r="0" g="0" b="0"/>
      </a:lnRef>
      <a:fillRef idx="1">
        <a:scrgbClr r="0" g="0" b="0"/>
      </a:fillRef>
      <a:effectRef idx="0">
        <a:scrgbClr r="0" g="0" b="0"/>
      </a:effectRef>
      <a:fontRef idx="minor"/>
    </dgm:style>
  </dgm:styleLbl>
  <dgm:styleLbl name="asst0">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asst1">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asst2">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asst3">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parChTrans2D1">
    <dgm:scene3d>
      <a:camera prst="orthographicFront"/>
      <a:lightRig rig="flat" dir="t"/>
    </dgm:scene3d>
    <dgm:sp3d z="-100000"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parChTrans2D2">
    <dgm:scene3d>
      <a:camera prst="orthographicFront"/>
      <a:lightRig rig="flat" dir="t"/>
    </dgm:scene3d>
    <dgm:sp3d z="-60000"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parChTrans2D3">
    <dgm:scene3d>
      <a:camera prst="orthographicFront"/>
      <a:lightRig rig="flat" dir="t"/>
    </dgm:scene3d>
    <dgm:sp3d z="-60000"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parChTrans2D4">
    <dgm:scene3d>
      <a:camera prst="orthographicFront"/>
      <a:lightRig rig="flat" dir="t"/>
    </dgm:scene3d>
    <dgm:sp3d z="-60000"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parChTrans1D1">
    <dgm:scene3d>
      <a:camera prst="orthographicFront"/>
      <a:lightRig rig="flat" dir="t"/>
    </dgm:scene3d>
    <dgm:sp3d prstMaterial="matte"/>
    <dgm:txPr/>
    <dgm:style>
      <a:lnRef idx="2">
        <a:scrgbClr r="0" g="0" b="0"/>
      </a:lnRef>
      <a:fillRef idx="0">
        <a:scrgbClr r="0" g="0" b="0"/>
      </a:fillRef>
      <a:effectRef idx="0">
        <a:scrgbClr r="0" g="0" b="0"/>
      </a:effectRef>
      <a:fontRef idx="minor"/>
    </dgm:style>
  </dgm:styleLbl>
  <dgm:styleLbl name="parChTrans1D2">
    <dgm:scene3d>
      <a:camera prst="orthographicFront"/>
      <a:lightRig rig="flat" dir="t"/>
    </dgm:scene3d>
    <dgm:sp3d prstMaterial="matte"/>
    <dgm:txPr/>
    <dgm:style>
      <a:lnRef idx="2">
        <a:scrgbClr r="0" g="0" b="0"/>
      </a:lnRef>
      <a:fillRef idx="0">
        <a:scrgbClr r="0" g="0" b="0"/>
      </a:fillRef>
      <a:effectRef idx="0">
        <a:scrgbClr r="0" g="0" b="0"/>
      </a:effectRef>
      <a:fontRef idx="minor"/>
    </dgm:style>
  </dgm:styleLbl>
  <dgm:styleLbl name="parChTrans1D3">
    <dgm:scene3d>
      <a:camera prst="orthographicFront"/>
      <a:lightRig rig="flat" dir="t"/>
    </dgm:scene3d>
    <dgm:sp3d prstMaterial="matte"/>
    <dgm:txPr/>
    <dgm:style>
      <a:lnRef idx="2">
        <a:scrgbClr r="0" g="0" b="0"/>
      </a:lnRef>
      <a:fillRef idx="0">
        <a:scrgbClr r="0" g="0" b="0"/>
      </a:fillRef>
      <a:effectRef idx="0">
        <a:scrgbClr r="0" g="0" b="0"/>
      </a:effectRef>
      <a:fontRef idx="minor"/>
    </dgm:style>
  </dgm:styleLbl>
  <dgm:styleLbl name="parChTrans1D4">
    <dgm:scene3d>
      <a:camera prst="orthographicFront"/>
      <a:lightRig rig="flat" dir="t"/>
    </dgm:scene3d>
    <dgm:sp3d prstMaterial="matte"/>
    <dgm:txPr/>
    <dgm:style>
      <a:lnRef idx="2">
        <a:scrgbClr r="0" g="0" b="0"/>
      </a:lnRef>
      <a:fillRef idx="0">
        <a:scrgbClr r="0" g="0" b="0"/>
      </a:fillRef>
      <a:effectRef idx="0">
        <a:scrgbClr r="0" g="0" b="0"/>
      </a:effectRef>
      <a:fontRef idx="minor"/>
    </dgm:style>
  </dgm:styleLbl>
  <dgm:styleLbl name="fgAcc1">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conFgAcc1">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alignAcc1">
    <dgm:scene3d>
      <a:camera prst="orthographicFront"/>
      <a:lightRig rig="flat" dir="t"/>
    </dgm:scene3d>
    <dgm:sp3d extrusionH="12700" prstMaterial="plastic">
      <a:bevelT w="50800" h="50800"/>
    </dgm:sp3d>
    <dgm:txPr/>
    <dgm:style>
      <a:lnRef idx="1">
        <a:scrgbClr r="0" g="0" b="0"/>
      </a:lnRef>
      <a:fillRef idx="1">
        <a:scrgbClr r="0" g="0" b="0"/>
      </a:fillRef>
      <a:effectRef idx="2">
        <a:scrgbClr r="0" g="0" b="0"/>
      </a:effectRef>
      <a:fontRef idx="minor"/>
    </dgm:style>
  </dgm:styleLbl>
  <dgm:styleLbl name="trAlignAcc1">
    <dgm:scene3d>
      <a:camera prst="orthographicFront"/>
      <a:lightRig rig="flat" dir="t"/>
    </dgm:scene3d>
    <dgm:sp3d extrusionH="12700" prstMaterial="plastic">
      <a:bevelT w="50800" h="50800"/>
    </dgm:sp3d>
    <dgm:txPr/>
    <dgm:style>
      <a:lnRef idx="1">
        <a:scrgbClr r="0" g="0" b="0"/>
      </a:lnRef>
      <a:fillRef idx="1">
        <a:scrgbClr r="0" g="0" b="0"/>
      </a:fillRef>
      <a:effectRef idx="2">
        <a:scrgbClr r="0" g="0" b="0"/>
      </a:effectRef>
      <a:fontRef idx="minor"/>
    </dgm:style>
  </dgm:styleLbl>
  <dgm:styleLbl name="bgAcc1">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solidFgAcc1">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solidAlignAcc1">
    <dgm:scene3d>
      <a:camera prst="orthographicFront"/>
      <a:lightRig rig="flat" dir="t"/>
    </dgm:scene3d>
    <dgm:sp3d extrusionH="12700" prstMaterial="plastic">
      <a:bevelT w="50800" h="50800"/>
    </dgm:sp3d>
    <dgm:txPr/>
    <dgm:style>
      <a:lnRef idx="1">
        <a:scrgbClr r="0" g="0" b="0"/>
      </a:lnRef>
      <a:fillRef idx="1">
        <a:scrgbClr r="0" g="0" b="0"/>
      </a:fillRef>
      <a:effectRef idx="2">
        <a:scrgbClr r="0" g="0" b="0"/>
      </a:effectRef>
      <a:fontRef idx="minor"/>
    </dgm:style>
  </dgm:styleLbl>
  <dgm:styleLbl name="solidBgAcc1">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fgAccFollowNode1">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alignAccFollowNode1">
    <dgm:scene3d>
      <a:camera prst="orthographicFront"/>
      <a:lightRig rig="flat" dir="t"/>
    </dgm:scene3d>
    <dgm:sp3d extrusionH="12700" prstMaterial="plastic">
      <a:bevelT w="50800" h="50800"/>
    </dgm:sp3d>
    <dgm:txPr/>
    <dgm:style>
      <a:lnRef idx="1">
        <a:scrgbClr r="0" g="0" b="0"/>
      </a:lnRef>
      <a:fillRef idx="1">
        <a:scrgbClr r="0" g="0" b="0"/>
      </a:fillRef>
      <a:effectRef idx="2">
        <a:scrgbClr r="0" g="0" b="0"/>
      </a:effectRef>
      <a:fontRef idx="minor"/>
    </dgm:style>
  </dgm:styleLbl>
  <dgm:styleLbl name="bgAccFollowNode1">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fgAcc0">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fgAcc2">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fgAcc3">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fgAcc4">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bgShp">
    <dgm:scene3d>
      <a:camera prst="orthographicFront"/>
      <a:lightRig rig="flat" dir="t"/>
    </dgm:scene3d>
    <dgm:sp3d z="-190500" extrusionH="12700" prstMaterial="plastic">
      <a:bevelT w="50800" h="50800"/>
    </dgm:sp3d>
    <dgm:txPr/>
    <dgm:style>
      <a:lnRef idx="0">
        <a:scrgbClr r="0" g="0" b="0"/>
      </a:lnRef>
      <a:fillRef idx="3">
        <a:scrgbClr r="0" g="0" b="0"/>
      </a:fillRef>
      <a:effectRef idx="0">
        <a:scrgbClr r="0" g="0" b="0"/>
      </a:effectRef>
      <a:fontRef idx="minor"/>
    </dgm:style>
  </dgm:styleLbl>
  <dgm:styleLbl name="dkBgShp">
    <dgm:scene3d>
      <a:camera prst="orthographicFront"/>
      <a:lightRig rig="flat" dir="t"/>
    </dgm:scene3d>
    <dgm:sp3d z="-190500" extrusionH="12700" prstMaterial="plastic">
      <a:bevelT w="50800" h="50800"/>
    </dgm:sp3d>
    <dgm:txPr/>
    <dgm:style>
      <a:lnRef idx="0">
        <a:scrgbClr r="0" g="0" b="0"/>
      </a:lnRef>
      <a:fillRef idx="2">
        <a:scrgbClr r="0" g="0" b="0"/>
      </a:fillRef>
      <a:effectRef idx="0">
        <a:scrgbClr r="0" g="0" b="0"/>
      </a:effectRef>
      <a:fontRef idx="minor"/>
    </dgm:style>
  </dgm:styleLbl>
  <dgm:styleLbl name="trBgShp">
    <dgm:scene3d>
      <a:camera prst="orthographicFront"/>
      <a:lightRig rig="flat" dir="t"/>
    </dgm:scene3d>
    <dgm:sp3d z="-190500" extrusionH="12700" prstMaterial="matte"/>
    <dgm:txPr/>
    <dgm:style>
      <a:lnRef idx="0">
        <a:scrgbClr r="0" g="0" b="0"/>
      </a:lnRef>
      <a:fillRef idx="1">
        <a:scrgbClr r="0" g="0" b="0"/>
      </a:fillRef>
      <a:effectRef idx="0">
        <a:scrgbClr r="0" g="0" b="0"/>
      </a:effectRef>
      <a:fontRef idx="minor"/>
    </dgm:style>
  </dgm:styleLbl>
  <dgm:styleLbl name="fgShp">
    <dgm:scene3d>
      <a:camera prst="orthographicFront"/>
      <a:lightRig rig="flat" dir="t"/>
    </dgm:scene3d>
    <dgm:sp3d z="190500" prstMaterial="plastic">
      <a:bevelT w="120900" h="88900"/>
      <a:bevelB w="88900" h="31750" prst="angle"/>
    </dgm:sp3d>
    <dgm:txPr/>
    <dgm:style>
      <a:lnRef idx="0">
        <a:scrgbClr r="0" g="0" b="0"/>
      </a:lnRef>
      <a:fillRef idx="1">
        <a:scrgbClr r="0" g="0" b="0"/>
      </a:fillRef>
      <a:effectRef idx="3">
        <a:scrgbClr r="0" g="0" b="0"/>
      </a:effectRef>
      <a:fontRef idx="minor">
        <a:schemeClr val="lt1"/>
      </a:fontRef>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rawings/_rels/drawing1.xml.rels><?xml version="1.0" encoding="UTF-8" standalone="yes"?>
<Relationships xmlns="http://schemas.openxmlformats.org/package/2006/relationships"><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1" Type="http://schemas.openxmlformats.org/officeDocument/2006/relationships/image" Target="../media/image2.jpe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hyperlink" Target="#Contenido!A1"/></Relationships>
</file>

<file path=xl/drawings/_rels/drawing5.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hyperlink" Target="#Contenido!A1"/></Relationships>
</file>

<file path=xl/drawings/_rels/drawing6.xml.rels><?xml version="1.0" encoding="UTF-8" standalone="yes"?>
<Relationships xmlns="http://schemas.openxmlformats.org/package/2006/relationships"><Relationship Id="rId3" Type="http://schemas.openxmlformats.org/officeDocument/2006/relationships/diagramData" Target="../diagrams/data1.xml"/><Relationship Id="rId7" Type="http://schemas.microsoft.com/office/2007/relationships/diagramDrawing" Target="../diagrams/drawing1.xml"/><Relationship Id="rId2" Type="http://schemas.openxmlformats.org/officeDocument/2006/relationships/image" Target="../media/image4.png"/><Relationship Id="rId1" Type="http://schemas.openxmlformats.org/officeDocument/2006/relationships/hyperlink" Target="#Contenido!A1"/><Relationship Id="rId6" Type="http://schemas.openxmlformats.org/officeDocument/2006/relationships/diagramColors" Target="../diagrams/colors1.xml"/><Relationship Id="rId5" Type="http://schemas.openxmlformats.org/officeDocument/2006/relationships/diagramQuickStyle" Target="../diagrams/quickStyle1.xml"/><Relationship Id="rId4" Type="http://schemas.openxmlformats.org/officeDocument/2006/relationships/diagramLayout" Target="../diagrams/layout1.xml"/></Relationships>
</file>

<file path=xl/drawings/_rels/drawing7.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4.png"/><Relationship Id="rId1" Type="http://schemas.openxmlformats.org/officeDocument/2006/relationships/hyperlink" Target="#Contenido!A1"/></Relationships>
</file>

<file path=xl/drawings/_rels/drawing8.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4.png"/><Relationship Id="rId1" Type="http://schemas.openxmlformats.org/officeDocument/2006/relationships/hyperlink" Target="#Contenido!A1"/></Relationships>
</file>

<file path=xl/drawings/_rels/drawing9.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hyperlink" Target="#Contenido!A1"/></Relationships>
</file>

<file path=xl/drawings/_rels/drawing10.xml.rels><?xml version="1.0" encoding="UTF-8" standalone="yes"?>
<Relationships xmlns="http://schemas.openxmlformats.org/package/2006/relationships"><Relationship Id="rId1" Type="http://schemas.openxmlformats.org/officeDocument/2006/relationships/image" Target="../media/image4.png"/></Relationships>
</file>

<file path=xl/drawings/_rels/drawing11.xml.rels><?xml version="1.0" encoding="UTF-8" standalone="yes"?>
<Relationships xmlns="http://schemas.openxmlformats.org/package/2006/relationships"><Relationship Id="rId1" Type="http://schemas.openxmlformats.org/officeDocument/2006/relationships/image" Target="../media/image8.jpg"/></Relationships>
</file>

<file path=xl/drawings/_rels/drawing12.xml.rels><?xml version="1.0" encoding="UTF-8" standalone="yes"?>
<Relationships xmlns="http://schemas.openxmlformats.org/package/2006/relationships"><Relationship Id="rId1" Type="http://schemas.openxmlformats.org/officeDocument/2006/relationships/image" Target="../media/image9.jpg"/></Relationships>
</file>

<file path=xl/drawings/_rels/drawing13.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hyperlink" Target="#Contenido!A1"/><Relationship Id="rId1" Type="http://schemas.openxmlformats.org/officeDocument/2006/relationships/chart" Target="../charts/chart1.xml"/></Relationships>
</file>

<file path=xl/drawings/_rels/drawing15.xml.rels><?xml version="1.0" encoding="UTF-8" standalone="yes"?>
<Relationships xmlns="http://schemas.openxmlformats.org/package/2006/relationships"><Relationship Id="rId3" Type="http://schemas.openxmlformats.org/officeDocument/2006/relationships/chart" Target="../charts/chart2.xml"/><Relationship Id="rId2" Type="http://schemas.openxmlformats.org/officeDocument/2006/relationships/image" Target="../media/image4.png"/><Relationship Id="rId1" Type="http://schemas.openxmlformats.org/officeDocument/2006/relationships/hyperlink" Target="#Contenido!A1"/></Relationships>
</file>

<file path=xl/drawings/_rels/drawing17.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hyperlink" Target="#Contenido!A1"/><Relationship Id="rId1" Type="http://schemas.openxmlformats.org/officeDocument/2006/relationships/chart" Target="../charts/chart3.xml"/></Relationships>
</file>

<file path=xl/drawings/_rels/drawing19.xml.rels><?xml version="1.0" encoding="UTF-8" standalone="yes"?>
<Relationships xmlns="http://schemas.openxmlformats.org/package/2006/relationships"><Relationship Id="rId3" Type="http://schemas.openxmlformats.org/officeDocument/2006/relationships/chart" Target="../charts/chart4.xml"/><Relationship Id="rId2" Type="http://schemas.openxmlformats.org/officeDocument/2006/relationships/image" Target="../media/image4.png"/><Relationship Id="rId1" Type="http://schemas.openxmlformats.org/officeDocument/2006/relationships/hyperlink" Target="#HOME!A1"/><Relationship Id="rId4" Type="http://schemas.openxmlformats.org/officeDocument/2006/relationships/hyperlink" Target="#Contenido!A99"/></Relationships>
</file>

<file path=xl/drawings/_rels/drawing21.xml.rels><?xml version="1.0" encoding="UTF-8" standalone="yes"?>
<Relationships xmlns="http://schemas.openxmlformats.org/package/2006/relationships"><Relationship Id="rId3" Type="http://schemas.openxmlformats.org/officeDocument/2006/relationships/chart" Target="../charts/chart5.xml"/><Relationship Id="rId2" Type="http://schemas.openxmlformats.org/officeDocument/2006/relationships/image" Target="../media/image4.png"/><Relationship Id="rId1" Type="http://schemas.openxmlformats.org/officeDocument/2006/relationships/hyperlink" Target="#Contenido!A108"/><Relationship Id="rId4" Type="http://schemas.openxmlformats.org/officeDocument/2006/relationships/chart" Target="../charts/chart6.xml"/></Relationships>
</file>

<file path=xl/drawings/_rels/drawing24.xml.rels><?xml version="1.0" encoding="UTF-8" standalone="yes"?>
<Relationships xmlns="http://schemas.openxmlformats.org/package/2006/relationships"><Relationship Id="rId3" Type="http://schemas.openxmlformats.org/officeDocument/2006/relationships/chart" Target="../charts/chart7.xml"/><Relationship Id="rId2" Type="http://schemas.openxmlformats.org/officeDocument/2006/relationships/image" Target="../media/image4.png"/><Relationship Id="rId1" Type="http://schemas.openxmlformats.org/officeDocument/2006/relationships/hyperlink" Target="#Contenido!A109"/></Relationships>
</file>

<file path=xl/drawings/_rels/drawing26.xml.rels><?xml version="1.0" encoding="UTF-8" standalone="yes"?>
<Relationships xmlns="http://schemas.openxmlformats.org/package/2006/relationships"><Relationship Id="rId1" Type="http://schemas.openxmlformats.org/officeDocument/2006/relationships/image" Target="../media/image4.png"/></Relationships>
</file>

<file path=xl/drawings/_rels/drawing27.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hyperlink" Target="#Contenido!A24"/><Relationship Id="rId1" Type="http://schemas.openxmlformats.org/officeDocument/2006/relationships/chart" Target="../charts/chart8.xml"/></Relationships>
</file>

<file path=xl/drawings/_rels/drawing29.xml.rels><?xml version="1.0" encoding="UTF-8" standalone="yes"?>
<Relationships xmlns="http://schemas.openxmlformats.org/package/2006/relationships"><Relationship Id="rId3" Type="http://schemas.openxmlformats.org/officeDocument/2006/relationships/chart" Target="../charts/chart9.xml"/><Relationship Id="rId2" Type="http://schemas.openxmlformats.org/officeDocument/2006/relationships/image" Target="../media/image4.png"/><Relationship Id="rId1" Type="http://schemas.openxmlformats.org/officeDocument/2006/relationships/hyperlink" Target="#Contenido!A26"/></Relationships>
</file>

<file path=xl/drawings/_rels/drawing31.xml.rels><?xml version="1.0" encoding="UTF-8" standalone="yes"?>
<Relationships xmlns="http://schemas.openxmlformats.org/package/2006/relationships"><Relationship Id="rId3" Type="http://schemas.openxmlformats.org/officeDocument/2006/relationships/chart" Target="../charts/chart10.xml"/><Relationship Id="rId2" Type="http://schemas.openxmlformats.org/officeDocument/2006/relationships/image" Target="../media/image4.png"/><Relationship Id="rId1" Type="http://schemas.openxmlformats.org/officeDocument/2006/relationships/hyperlink" Target="#HOME!A1"/><Relationship Id="rId4" Type="http://schemas.openxmlformats.org/officeDocument/2006/relationships/hyperlink" Target="#Contenido!A99"/></Relationships>
</file>

<file path=xl/drawings/_rels/drawing33.xml.rels><?xml version="1.0" encoding="UTF-8" standalone="yes"?>
<Relationships xmlns="http://schemas.openxmlformats.org/package/2006/relationships"><Relationship Id="rId3" Type="http://schemas.openxmlformats.org/officeDocument/2006/relationships/chart" Target="../charts/chart11.xml"/><Relationship Id="rId2" Type="http://schemas.openxmlformats.org/officeDocument/2006/relationships/image" Target="../media/image4.png"/><Relationship Id="rId1" Type="http://schemas.openxmlformats.org/officeDocument/2006/relationships/hyperlink" Target="#Contenido!A108"/><Relationship Id="rId4" Type="http://schemas.openxmlformats.org/officeDocument/2006/relationships/chart" Target="../charts/chart12.xml"/></Relationships>
</file>

<file path=xl/drawings/_rels/drawing36.xml.rels><?xml version="1.0" encoding="UTF-8" standalone="yes"?>
<Relationships xmlns="http://schemas.openxmlformats.org/package/2006/relationships"><Relationship Id="rId3" Type="http://schemas.openxmlformats.org/officeDocument/2006/relationships/chart" Target="../charts/chart13.xml"/><Relationship Id="rId2" Type="http://schemas.openxmlformats.org/officeDocument/2006/relationships/image" Target="../media/image4.png"/><Relationship Id="rId1" Type="http://schemas.openxmlformats.org/officeDocument/2006/relationships/hyperlink" Target="#Contenido!A109"/></Relationships>
</file>

<file path=xl/drawings/_rels/drawing38.xml.rels><?xml version="1.0" encoding="UTF-8" standalone="yes"?>
<Relationships xmlns="http://schemas.openxmlformats.org/package/2006/relationships"><Relationship Id="rId1" Type="http://schemas.openxmlformats.org/officeDocument/2006/relationships/image" Target="../media/image4.png"/></Relationships>
</file>

<file path=xl/drawings/_rels/drawing39.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hyperlink" Target="#Contenido!A1"/><Relationship Id="rId1" Type="http://schemas.openxmlformats.org/officeDocument/2006/relationships/chart" Target="../charts/chart14.xml"/><Relationship Id="rId4" Type="http://schemas.openxmlformats.org/officeDocument/2006/relationships/chart" Target="../charts/chart15.xml"/></Relationships>
</file>

<file path=xl/drawings/_rels/drawing42.xml.rels><?xml version="1.0" encoding="UTF-8" standalone="yes"?>
<Relationships xmlns="http://schemas.openxmlformats.org/package/2006/relationships"><Relationship Id="rId3" Type="http://schemas.openxmlformats.org/officeDocument/2006/relationships/chart" Target="../charts/chart16.xml"/><Relationship Id="rId2" Type="http://schemas.openxmlformats.org/officeDocument/2006/relationships/image" Target="../media/image4.png"/><Relationship Id="rId1" Type="http://schemas.openxmlformats.org/officeDocument/2006/relationships/hyperlink" Target="#Contenido!A26"/></Relationships>
</file>

<file path=xl/drawings/_rels/drawing44.xml.rels><?xml version="1.0" encoding="UTF-8" standalone="yes"?>
<Relationships xmlns="http://schemas.openxmlformats.org/package/2006/relationships"><Relationship Id="rId3" Type="http://schemas.openxmlformats.org/officeDocument/2006/relationships/chart" Target="../charts/chart17.xml"/><Relationship Id="rId2" Type="http://schemas.openxmlformats.org/officeDocument/2006/relationships/image" Target="../media/image4.png"/><Relationship Id="rId1" Type="http://schemas.openxmlformats.org/officeDocument/2006/relationships/hyperlink" Target="#HOME!A1"/><Relationship Id="rId4" Type="http://schemas.openxmlformats.org/officeDocument/2006/relationships/hyperlink" Target="#Contenido!A99"/></Relationships>
</file>

<file path=xl/drawings/_rels/drawing46.xml.rels><?xml version="1.0" encoding="UTF-8" standalone="yes"?>
<Relationships xmlns="http://schemas.openxmlformats.org/package/2006/relationships"><Relationship Id="rId3" Type="http://schemas.openxmlformats.org/officeDocument/2006/relationships/chart" Target="../charts/chart18.xml"/><Relationship Id="rId2" Type="http://schemas.openxmlformats.org/officeDocument/2006/relationships/image" Target="../media/image4.png"/><Relationship Id="rId1" Type="http://schemas.openxmlformats.org/officeDocument/2006/relationships/hyperlink" Target="#Contenido!A108"/><Relationship Id="rId4" Type="http://schemas.openxmlformats.org/officeDocument/2006/relationships/chart" Target="../charts/chart19.xml"/></Relationships>
</file>

<file path=xl/drawings/_rels/drawing49.xml.rels><?xml version="1.0" encoding="UTF-8" standalone="yes"?>
<Relationships xmlns="http://schemas.openxmlformats.org/package/2006/relationships"><Relationship Id="rId3" Type="http://schemas.openxmlformats.org/officeDocument/2006/relationships/chart" Target="../charts/chart20.xml"/><Relationship Id="rId2" Type="http://schemas.openxmlformats.org/officeDocument/2006/relationships/image" Target="../media/image4.png"/><Relationship Id="rId1" Type="http://schemas.openxmlformats.org/officeDocument/2006/relationships/hyperlink" Target="#Contenido!A109"/></Relationships>
</file>

<file path=xl/drawings/_rels/drawing51.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hyperlink" Target="#Contenido!A1"/></Relationships>
</file>

<file path=xl/drawings/_rels/drawing52.xml.rels><?xml version="1.0" encoding="UTF-8" standalone="yes"?>
<Relationships xmlns="http://schemas.openxmlformats.org/package/2006/relationships"><Relationship Id="rId3" Type="http://schemas.openxmlformats.org/officeDocument/2006/relationships/chart" Target="../charts/chart21.xml"/><Relationship Id="rId2" Type="http://schemas.openxmlformats.org/officeDocument/2006/relationships/image" Target="../media/image10.png"/><Relationship Id="rId1" Type="http://schemas.openxmlformats.org/officeDocument/2006/relationships/hyperlink" Target="#Contenido!A60"/></Relationships>
</file>

<file path=xl/drawings/_rels/drawing54.xml.rels><?xml version="1.0" encoding="UTF-8" standalone="yes"?>
<Relationships xmlns="http://schemas.openxmlformats.org/package/2006/relationships"><Relationship Id="rId3" Type="http://schemas.openxmlformats.org/officeDocument/2006/relationships/chart" Target="../charts/chart22.xml"/><Relationship Id="rId2" Type="http://schemas.openxmlformats.org/officeDocument/2006/relationships/image" Target="../media/image4.png"/><Relationship Id="rId1" Type="http://schemas.openxmlformats.org/officeDocument/2006/relationships/hyperlink" Target="#Contenido!A108"/></Relationships>
</file>

<file path=xl/drawings/_rels/drawing56.xml.rels><?xml version="1.0" encoding="UTF-8" standalone="yes"?>
<Relationships xmlns="http://schemas.openxmlformats.org/package/2006/relationships"><Relationship Id="rId3" Type="http://schemas.openxmlformats.org/officeDocument/2006/relationships/chart" Target="../charts/chart23.xml"/><Relationship Id="rId2" Type="http://schemas.openxmlformats.org/officeDocument/2006/relationships/image" Target="../media/image4.png"/><Relationship Id="rId1" Type="http://schemas.openxmlformats.org/officeDocument/2006/relationships/hyperlink" Target="#Contenido!A108"/></Relationships>
</file>

<file path=xl/drawings/_rels/drawing58.xml.rels><?xml version="1.0" encoding="UTF-8" standalone="yes"?>
<Relationships xmlns="http://schemas.openxmlformats.org/package/2006/relationships"><Relationship Id="rId1" Type="http://schemas.openxmlformats.org/officeDocument/2006/relationships/image" Target="../media/image4.png"/></Relationships>
</file>

<file path=xl/drawings/_rels/drawing59.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hyperlink" Target="#Contenido!A1"/></Relationships>
</file>

<file path=xl/drawings/_rels/drawing60.xml.rels><?xml version="1.0" encoding="UTF-8" standalone="yes"?>
<Relationships xmlns="http://schemas.openxmlformats.org/package/2006/relationships"><Relationship Id="rId3" Type="http://schemas.openxmlformats.org/officeDocument/2006/relationships/chart" Target="../charts/chart24.xml"/><Relationship Id="rId2" Type="http://schemas.openxmlformats.org/officeDocument/2006/relationships/image" Target="../media/image11.png"/><Relationship Id="rId1" Type="http://schemas.openxmlformats.org/officeDocument/2006/relationships/hyperlink" Target="#Contenido!A134"/></Relationships>
</file>

<file path=xl/drawings/_rels/drawing62.xml.rels><?xml version="1.0" encoding="UTF-8" standalone="yes"?>
<Relationships xmlns="http://schemas.openxmlformats.org/package/2006/relationships"><Relationship Id="rId3" Type="http://schemas.openxmlformats.org/officeDocument/2006/relationships/chart" Target="../charts/chart25.xml"/><Relationship Id="rId2" Type="http://schemas.openxmlformats.org/officeDocument/2006/relationships/image" Target="../media/image4.png"/><Relationship Id="rId1" Type="http://schemas.openxmlformats.org/officeDocument/2006/relationships/hyperlink" Target="#Contenido!A107"/></Relationships>
</file>

<file path=xl/drawings/_rels/drawing63.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hyperlink" Target="#Contenido!A98"/><Relationship Id="rId1" Type="http://schemas.openxmlformats.org/officeDocument/2006/relationships/chart" Target="../charts/chart26.xml"/></Relationships>
</file>

<file path=xl/drawings/_rels/drawing65.xml.rels><?xml version="1.0" encoding="UTF-8" standalone="yes"?>
<Relationships xmlns="http://schemas.openxmlformats.org/package/2006/relationships"><Relationship Id="rId3" Type="http://schemas.openxmlformats.org/officeDocument/2006/relationships/chart" Target="../charts/chart27.xml"/><Relationship Id="rId2" Type="http://schemas.openxmlformats.org/officeDocument/2006/relationships/image" Target="../media/image4.png"/><Relationship Id="rId1" Type="http://schemas.openxmlformats.org/officeDocument/2006/relationships/hyperlink" Target="#HOME!A1"/><Relationship Id="rId4" Type="http://schemas.openxmlformats.org/officeDocument/2006/relationships/hyperlink" Target="#Contenido!A99"/></Relationships>
</file>

<file path=xl/drawings/_rels/drawing67.xml.rels><?xml version="1.0" encoding="UTF-8" standalone="yes"?>
<Relationships xmlns="http://schemas.openxmlformats.org/package/2006/relationships"><Relationship Id="rId1" Type="http://schemas.openxmlformats.org/officeDocument/2006/relationships/image" Target="../media/image4.png"/></Relationships>
</file>

<file path=xl/drawings/_rels/drawing68.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hyperlink" Target="#Contenido!A1"/></Relationships>
</file>

<file path=xl/drawings/_rels/drawing69.xml.rels><?xml version="1.0" encoding="UTF-8" standalone="yes"?>
<Relationships xmlns="http://schemas.openxmlformats.org/package/2006/relationships"><Relationship Id="rId3" Type="http://schemas.openxmlformats.org/officeDocument/2006/relationships/chart" Target="../charts/chart28.xml"/><Relationship Id="rId2" Type="http://schemas.openxmlformats.org/officeDocument/2006/relationships/image" Target="../media/image4.png"/><Relationship Id="rId1" Type="http://schemas.openxmlformats.org/officeDocument/2006/relationships/hyperlink" Target="#HOME!A1"/><Relationship Id="rId4" Type="http://schemas.openxmlformats.org/officeDocument/2006/relationships/hyperlink" Target="#Contenido!A74"/></Relationships>
</file>

<file path=xl/drawings/_rels/drawing71.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hyperlink" Target="#Contenido!A75"/><Relationship Id="rId1" Type="http://schemas.openxmlformats.org/officeDocument/2006/relationships/chart" Target="../charts/chart29.xml"/></Relationships>
</file>

<file path=xl/drawings/_rels/drawing73.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hyperlink" Target="#Contenido!A78"/><Relationship Id="rId1" Type="http://schemas.openxmlformats.org/officeDocument/2006/relationships/chart" Target="../charts/chart30.xml"/></Relationships>
</file>

<file path=xl/drawings/_rels/drawing75.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hyperlink" Target="#Contenido!A79"/><Relationship Id="rId1" Type="http://schemas.openxmlformats.org/officeDocument/2006/relationships/chart" Target="../charts/chart31.xml"/></Relationships>
</file>

<file path=xl/drawings/_rels/drawing77.xml.rels><?xml version="1.0" encoding="UTF-8" standalone="yes"?>
<Relationships xmlns="http://schemas.openxmlformats.org/package/2006/relationships"><Relationship Id="rId3" Type="http://schemas.openxmlformats.org/officeDocument/2006/relationships/chart" Target="../charts/chart32.xml"/><Relationship Id="rId2" Type="http://schemas.openxmlformats.org/officeDocument/2006/relationships/image" Target="../media/image4.png"/><Relationship Id="rId1" Type="http://schemas.openxmlformats.org/officeDocument/2006/relationships/hyperlink" Target="#Contenido!A78"/><Relationship Id="rId5" Type="http://schemas.openxmlformats.org/officeDocument/2006/relationships/hyperlink" Target="#HOME!A1"/><Relationship Id="rId4" Type="http://schemas.openxmlformats.org/officeDocument/2006/relationships/chart" Target="../charts/chart33.xml"/></Relationships>
</file>

<file path=xl/drawings/_rels/drawing80.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hyperlink" Target="#HOME!A1"/><Relationship Id="rId1" Type="http://schemas.openxmlformats.org/officeDocument/2006/relationships/chart" Target="../charts/chart34.xml"/><Relationship Id="rId5" Type="http://schemas.openxmlformats.org/officeDocument/2006/relationships/image" Target="../media/image12.png"/><Relationship Id="rId4" Type="http://schemas.openxmlformats.org/officeDocument/2006/relationships/hyperlink" Target="#Contenido!A1"/></Relationships>
</file>

<file path=xl/drawings/_rels/drawing82.xml.rels><?xml version="1.0" encoding="UTF-8" standalone="yes"?>
<Relationships xmlns="http://schemas.openxmlformats.org/package/2006/relationships"><Relationship Id="rId3" Type="http://schemas.openxmlformats.org/officeDocument/2006/relationships/hyperlink" Target="#Contenido!A87"/><Relationship Id="rId2" Type="http://schemas.openxmlformats.org/officeDocument/2006/relationships/chart" Target="../charts/chart36.xml"/><Relationship Id="rId1" Type="http://schemas.openxmlformats.org/officeDocument/2006/relationships/chart" Target="../charts/chart35.xml"/><Relationship Id="rId4" Type="http://schemas.openxmlformats.org/officeDocument/2006/relationships/image" Target="../media/image4.png"/></Relationships>
</file>

<file path=xl/drawings/_rels/drawing83.xml.rels><?xml version="1.0" encoding="UTF-8" standalone="yes"?>
<Relationships xmlns="http://schemas.openxmlformats.org/package/2006/relationships"><Relationship Id="rId3" Type="http://schemas.openxmlformats.org/officeDocument/2006/relationships/hyperlink" Target="#Contenido!A88"/><Relationship Id="rId2" Type="http://schemas.openxmlformats.org/officeDocument/2006/relationships/chart" Target="../charts/chart38.xml"/><Relationship Id="rId1" Type="http://schemas.openxmlformats.org/officeDocument/2006/relationships/chart" Target="../charts/chart37.xml"/><Relationship Id="rId4" Type="http://schemas.openxmlformats.org/officeDocument/2006/relationships/image" Target="../media/image13.png"/></Relationships>
</file>

<file path=xl/drawings/_rels/drawing86.xml.rels><?xml version="1.0" encoding="UTF-8" standalone="yes"?>
<Relationships xmlns="http://schemas.openxmlformats.org/package/2006/relationships"><Relationship Id="rId3" Type="http://schemas.openxmlformats.org/officeDocument/2006/relationships/hyperlink" Target="#Contenido!A89"/><Relationship Id="rId2" Type="http://schemas.openxmlformats.org/officeDocument/2006/relationships/chart" Target="../charts/chart40.xml"/><Relationship Id="rId1" Type="http://schemas.openxmlformats.org/officeDocument/2006/relationships/chart" Target="../charts/chart39.xml"/><Relationship Id="rId4" Type="http://schemas.openxmlformats.org/officeDocument/2006/relationships/image" Target="../media/image4.png"/></Relationships>
</file>

<file path=xl/drawings/_rels/drawing88.xml.rels><?xml version="1.0" encoding="UTF-8" standalone="yes"?>
<Relationships xmlns="http://schemas.openxmlformats.org/package/2006/relationships"><Relationship Id="rId1" Type="http://schemas.openxmlformats.org/officeDocument/2006/relationships/image" Target="../media/image14.jpg"/></Relationships>
</file>

<file path=xl/drawings/_rels/drawing89.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hyperlink" Target="#Contenido!A1"/></Relationships>
</file>

<file path=xl/drawings/_rels/drawing90.xml.rels><?xml version="1.0" encoding="UTF-8" standalone="yes"?>
<Relationships xmlns="http://schemas.openxmlformats.org/package/2006/relationships"><Relationship Id="rId1" Type="http://schemas.openxmlformats.org/officeDocument/2006/relationships/image" Target="../media/image4.png"/></Relationships>
</file>

<file path=xl/drawings/_rels/drawing91.xml.rels><?xml version="1.0" encoding="UTF-8" standalone="yes"?>
<Relationships xmlns="http://schemas.openxmlformats.org/package/2006/relationships"><Relationship Id="rId1" Type="http://schemas.openxmlformats.org/officeDocument/2006/relationships/image" Target="../media/image4.png"/></Relationships>
</file>

<file path=xl/drawings/_rels/drawing92.xml.rels><?xml version="1.0" encoding="UTF-8" standalone="yes"?>
<Relationships xmlns="http://schemas.openxmlformats.org/package/2006/relationships"><Relationship Id="rId3" Type="http://schemas.openxmlformats.org/officeDocument/2006/relationships/chart" Target="../charts/chart41.xml"/><Relationship Id="rId2" Type="http://schemas.openxmlformats.org/officeDocument/2006/relationships/image" Target="../media/image15.png"/><Relationship Id="rId1" Type="http://schemas.openxmlformats.org/officeDocument/2006/relationships/hyperlink" Target="#Contenido!A58"/></Relationships>
</file>

<file path=xl/drawings/_rels/drawing94.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hyperlink" Target="#Contenido!A43"/><Relationship Id="rId1" Type="http://schemas.openxmlformats.org/officeDocument/2006/relationships/chart" Target="../charts/chart42.xml"/></Relationships>
</file>

<file path=xl/drawings/_rels/drawing96.xml.rels><?xml version="1.0" encoding="UTF-8" standalone="yes"?>
<Relationships xmlns="http://schemas.openxmlformats.org/package/2006/relationships"><Relationship Id="rId3" Type="http://schemas.openxmlformats.org/officeDocument/2006/relationships/chart" Target="../charts/chart43.xml"/><Relationship Id="rId2" Type="http://schemas.openxmlformats.org/officeDocument/2006/relationships/image" Target="../media/image4.png"/><Relationship Id="rId1" Type="http://schemas.openxmlformats.org/officeDocument/2006/relationships/hyperlink" Target="#Contenido!A47"/></Relationships>
</file>

<file path=xl/drawings/_rels/drawing97.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hyperlink" Target="#Contenido!A46"/><Relationship Id="rId1" Type="http://schemas.openxmlformats.org/officeDocument/2006/relationships/chart" Target="../charts/chart44.xml"/></Relationships>
</file>

<file path=xl/drawings/_rels/drawing98.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hyperlink" Target="#Contenido!A58"/><Relationship Id="rId1" Type="http://schemas.openxmlformats.org/officeDocument/2006/relationships/chart" Target="../charts/chart45.xml"/></Relationships>
</file>

<file path=xl/drawings/_rels/drawing100.xml.rels><?xml version="1.0" encoding="UTF-8" standalone="yes"?>
<Relationships xmlns="http://schemas.openxmlformats.org/package/2006/relationships"><Relationship Id="rId1" Type="http://schemas.openxmlformats.org/officeDocument/2006/relationships/image" Target="../media/image4.png"/></Relationships>
</file>

<file path=xl/drawings/_rels/drawing101.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hyperlink" Target="#Contenido!A83"/><Relationship Id="rId1" Type="http://schemas.openxmlformats.org/officeDocument/2006/relationships/chart" Target="../charts/chart46.xml"/></Relationships>
</file>

<file path=xl/drawings/_rels/drawing103.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hyperlink" Target="#Contenido!A84"/><Relationship Id="rId1" Type="http://schemas.openxmlformats.org/officeDocument/2006/relationships/chart" Target="../charts/chart47.xml"/></Relationships>
</file>

<file path=xl/drawings/_rels/drawing105.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hyperlink" Target="#Contenido!A58"/><Relationship Id="rId1" Type="http://schemas.openxmlformats.org/officeDocument/2006/relationships/chart" Target="../charts/chart48.xml"/></Relationships>
</file>

<file path=xl/drawings/_rels/drawing106.xml.rels><?xml version="1.0" encoding="UTF-8" standalone="yes"?>
<Relationships xmlns="http://schemas.openxmlformats.org/package/2006/relationships"><Relationship Id="rId3" Type="http://schemas.openxmlformats.org/officeDocument/2006/relationships/chart" Target="../charts/chart49.xml"/><Relationship Id="rId2" Type="http://schemas.openxmlformats.org/officeDocument/2006/relationships/image" Target="../media/image4.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3" Type="http://schemas.openxmlformats.org/officeDocument/2006/relationships/chart" Target="../charts/chart50.xml"/><Relationship Id="rId2" Type="http://schemas.openxmlformats.org/officeDocument/2006/relationships/image" Target="../media/image4.png"/><Relationship Id="rId1" Type="http://schemas.openxmlformats.org/officeDocument/2006/relationships/hyperlink" Target="#Contenido!A134"/></Relationships>
</file>

<file path=xl/drawings/_rels/drawing109.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hyperlink" Target="#Contenido!A95"/><Relationship Id="rId1" Type="http://schemas.openxmlformats.org/officeDocument/2006/relationships/chart" Target="../charts/chart51.xml"/></Relationships>
</file>

<file path=xl/drawings/_rels/drawing111.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hyperlink" Target="#Contenido!A95"/><Relationship Id="rId1" Type="http://schemas.openxmlformats.org/officeDocument/2006/relationships/chart" Target="../charts/chart52.xml"/></Relationships>
</file>

<file path=xl/drawings/_rels/drawing113.xml.rels><?xml version="1.0" encoding="UTF-8" standalone="yes"?>
<Relationships xmlns="http://schemas.openxmlformats.org/package/2006/relationships"><Relationship Id="rId1" Type="http://schemas.openxmlformats.org/officeDocument/2006/relationships/image" Target="../media/image16.jpg"/></Relationships>
</file>

<file path=xl/drawings/_rels/drawing114.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hyperlink" Target="#Contenido!A91"/><Relationship Id="rId1" Type="http://schemas.openxmlformats.org/officeDocument/2006/relationships/chart" Target="../charts/chart53.xml"/></Relationships>
</file>

<file path=xl/drawings/_rels/drawing115.xml.rels><?xml version="1.0" encoding="UTF-8" standalone="yes"?>
<Relationships xmlns="http://schemas.openxmlformats.org/package/2006/relationships"><Relationship Id="rId3" Type="http://schemas.openxmlformats.org/officeDocument/2006/relationships/chart" Target="../charts/chart54.xml"/><Relationship Id="rId2" Type="http://schemas.openxmlformats.org/officeDocument/2006/relationships/image" Target="../media/image4.png"/><Relationship Id="rId1" Type="http://schemas.openxmlformats.org/officeDocument/2006/relationships/hyperlink" Target="#Contenido!A58"/><Relationship Id="rId4" Type="http://schemas.openxmlformats.org/officeDocument/2006/relationships/image" Target="../media/image17.png"/></Relationships>
</file>

<file path=xl/drawings/_rels/drawing117.xml.rels><?xml version="1.0" encoding="UTF-8" standalone="yes"?>
<Relationships xmlns="http://schemas.openxmlformats.org/package/2006/relationships"><Relationship Id="rId3" Type="http://schemas.openxmlformats.org/officeDocument/2006/relationships/chart" Target="../charts/chart55.xml"/><Relationship Id="rId2" Type="http://schemas.openxmlformats.org/officeDocument/2006/relationships/image" Target="../media/image4.png"/><Relationship Id="rId1" Type="http://schemas.openxmlformats.org/officeDocument/2006/relationships/hyperlink" Target="#Contenido!A58"/></Relationships>
</file>

<file path=xl/drawings/_rels/drawing119.xml.rels><?xml version="1.0" encoding="UTF-8" standalone="yes"?>
<Relationships xmlns="http://schemas.openxmlformats.org/package/2006/relationships"><Relationship Id="rId3" Type="http://schemas.openxmlformats.org/officeDocument/2006/relationships/chart" Target="../charts/chart56.xml"/><Relationship Id="rId2" Type="http://schemas.openxmlformats.org/officeDocument/2006/relationships/image" Target="../media/image4.png"/><Relationship Id="rId1" Type="http://schemas.openxmlformats.org/officeDocument/2006/relationships/hyperlink" Target="#Contenido!A58"/></Relationships>
</file>

<file path=xl/drawings/_rels/drawing121.xml.rels><?xml version="1.0" encoding="UTF-8" standalone="yes"?>
<Relationships xmlns="http://schemas.openxmlformats.org/package/2006/relationships"><Relationship Id="rId1" Type="http://schemas.openxmlformats.org/officeDocument/2006/relationships/image" Target="../media/image4.png"/></Relationships>
</file>

<file path=xl/drawings/_rels/drawing12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hyperlink" Target="#Contenido!A102"/><Relationship Id="rId1" Type="http://schemas.openxmlformats.org/officeDocument/2006/relationships/chart" Target="../charts/chart57.xml"/></Relationships>
</file>

<file path=xl/drawings/_rels/drawing124.xml.rels><?xml version="1.0" encoding="UTF-8" standalone="yes"?>
<Relationships xmlns="http://schemas.openxmlformats.org/package/2006/relationships"><Relationship Id="rId3" Type="http://schemas.openxmlformats.org/officeDocument/2006/relationships/image" Target="../media/image18.png"/><Relationship Id="rId2" Type="http://schemas.openxmlformats.org/officeDocument/2006/relationships/hyperlink" Target="#Contenido!A106"/><Relationship Id="rId1" Type="http://schemas.openxmlformats.org/officeDocument/2006/relationships/chart" Target="../charts/chart58.xml"/></Relationships>
</file>

<file path=xl/drawings/_rels/drawing125.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hyperlink" Target="#Contenido!A108"/><Relationship Id="rId1" Type="http://schemas.openxmlformats.org/officeDocument/2006/relationships/chart" Target="../charts/chart59.xml"/></Relationships>
</file>

<file path=xl/drawings/_rels/drawing127.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hyperlink" Target="#Contenido!A117"/><Relationship Id="rId1" Type="http://schemas.openxmlformats.org/officeDocument/2006/relationships/chart" Target="../charts/chart60.xml"/></Relationships>
</file>

<file path=xl/drawings/_rels/drawing129.xml.rels><?xml version="1.0" encoding="UTF-8" standalone="yes"?>
<Relationships xmlns="http://schemas.openxmlformats.org/package/2006/relationships"><Relationship Id="rId3" Type="http://schemas.openxmlformats.org/officeDocument/2006/relationships/chart" Target="../charts/chart61.xml"/><Relationship Id="rId2" Type="http://schemas.openxmlformats.org/officeDocument/2006/relationships/image" Target="../media/image18.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chart" Target="../charts/chart62.xml"/></Relationships>
</file>

<file path=xl/drawings/_rels/drawing133.xml.rels><?xml version="1.0" encoding="UTF-8" standalone="yes"?>
<Relationships xmlns="http://schemas.openxmlformats.org/package/2006/relationships"><Relationship Id="rId1" Type="http://schemas.openxmlformats.org/officeDocument/2006/relationships/image" Target="../media/image19.jpg"/></Relationships>
</file>

<file path=xl/drawings/_rels/drawing134.xml.rels><?xml version="1.0" encoding="UTF-8" standalone="yes"?>
<Relationships xmlns="http://schemas.openxmlformats.org/package/2006/relationships"><Relationship Id="rId3" Type="http://schemas.openxmlformats.org/officeDocument/2006/relationships/chart" Target="../charts/chart63.xml"/><Relationship Id="rId2" Type="http://schemas.openxmlformats.org/officeDocument/2006/relationships/image" Target="../media/image20.png"/><Relationship Id="rId1" Type="http://schemas.openxmlformats.org/officeDocument/2006/relationships/hyperlink" Target="#Contenido!A148"/></Relationships>
</file>

<file path=xl/drawings/_rels/drawing136.xml.rels><?xml version="1.0" encoding="UTF-8" standalone="yes"?>
<Relationships xmlns="http://schemas.openxmlformats.org/package/2006/relationships"><Relationship Id="rId3" Type="http://schemas.openxmlformats.org/officeDocument/2006/relationships/chart" Target="../charts/chart64.xml"/><Relationship Id="rId2" Type="http://schemas.openxmlformats.org/officeDocument/2006/relationships/image" Target="../media/image4.png"/><Relationship Id="rId1" Type="http://schemas.openxmlformats.org/officeDocument/2006/relationships/hyperlink" Target="#Contenido!A148"/><Relationship Id="rId4" Type="http://schemas.openxmlformats.org/officeDocument/2006/relationships/chart" Target="../charts/chart65.xml"/></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1066800</xdr:colOff>
      <xdr:row>104</xdr:row>
      <xdr:rowOff>952500</xdr:rowOff>
    </xdr:to>
    <xdr:pic>
      <xdr:nvPicPr>
        <xdr:cNvPr id="4" name="Imagen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8211800" cy="27317700"/>
        </a:xfrm>
        <a:prstGeom prst="rect">
          <a:avLst/>
        </a:prstGeom>
      </xdr:spPr>
    </xdr:pic>
    <xdr:clientData/>
  </xdr:twoCellAnchor>
  <xdr:twoCellAnchor>
    <xdr:from>
      <xdr:col>7</xdr:col>
      <xdr:colOff>76200</xdr:colOff>
      <xdr:row>7</xdr:row>
      <xdr:rowOff>76200</xdr:rowOff>
    </xdr:from>
    <xdr:to>
      <xdr:col>11</xdr:col>
      <xdr:colOff>371473</xdr:colOff>
      <xdr:row>13</xdr:row>
      <xdr:rowOff>133349</xdr:rowOff>
    </xdr:to>
    <xdr:sp macro="" textlink="">
      <xdr:nvSpPr>
        <xdr:cNvPr id="5" name="3 Rectángulo">
          <a:extLst>
            <a:ext uri="{FF2B5EF4-FFF2-40B4-BE49-F238E27FC236}">
              <a16:creationId xmlns:a16="http://schemas.microsoft.com/office/drawing/2014/main" id="{00000000-0008-0000-0000-000005000000}"/>
            </a:ext>
          </a:extLst>
        </xdr:cNvPr>
        <xdr:cNvSpPr/>
      </xdr:nvSpPr>
      <xdr:spPr>
        <a:xfrm>
          <a:off x="12115800" y="1752600"/>
          <a:ext cx="6505573" cy="120014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DO" sz="4800" b="1" i="0" cap="all">
              <a:solidFill>
                <a:schemeClr val="accent1">
                  <a:lumMod val="50000"/>
                </a:schemeClr>
              </a:solidFill>
              <a:effectLst/>
              <a:latin typeface="Arial" panose="020B0604020202020204" pitchFamily="34" charset="0"/>
              <a:ea typeface="+mn-ea"/>
              <a:cs typeface="Arial" panose="020B0604020202020204" pitchFamily="34" charset="0"/>
            </a:rPr>
            <a:t>ENERO 2026</a:t>
          </a:r>
          <a:endParaRPr lang="es-DO" sz="4800" b="1" i="0">
            <a:solidFill>
              <a:schemeClr val="accent1">
                <a:lumMod val="50000"/>
              </a:schemeClr>
            </a:solidFill>
            <a:effectLst/>
            <a:latin typeface="Arial" panose="020B0604020202020204" pitchFamily="34" charset="0"/>
            <a:ea typeface="+mn-ea"/>
            <a:cs typeface="Arial" panose="020B0604020202020204" pitchFamily="34" charset="0"/>
          </a:endParaRPr>
        </a:p>
      </xdr:txBody>
    </xdr:sp>
    <xdr:clientData/>
  </xdr:twoCellAnchor>
  <xdr:twoCellAnchor>
    <xdr:from>
      <xdr:col>0</xdr:col>
      <xdr:colOff>952500</xdr:colOff>
      <xdr:row>105</xdr:row>
      <xdr:rowOff>0</xdr:rowOff>
    </xdr:from>
    <xdr:to>
      <xdr:col>7</xdr:col>
      <xdr:colOff>1643062</xdr:colOff>
      <xdr:row>105</xdr:row>
      <xdr:rowOff>0</xdr:rowOff>
    </xdr:to>
    <xdr:sp macro="" textlink="">
      <xdr:nvSpPr>
        <xdr:cNvPr id="7" name="Cuadro de texto 26">
          <a:extLst>
            <a:ext uri="{FF2B5EF4-FFF2-40B4-BE49-F238E27FC236}">
              <a16:creationId xmlns:a16="http://schemas.microsoft.com/office/drawing/2014/main" id="{00000000-0008-0000-0000-000007000000}"/>
            </a:ext>
          </a:extLst>
        </xdr:cNvPr>
        <xdr:cNvSpPr txBox="1"/>
      </xdr:nvSpPr>
      <xdr:spPr>
        <a:xfrm>
          <a:off x="952500" y="25617488"/>
          <a:ext cx="12920662" cy="1281113"/>
        </a:xfrm>
        <a:prstGeom prst="rect">
          <a:avLst/>
        </a:prstGeom>
        <a:noFill/>
        <a:ln w="6350">
          <a:noFill/>
        </a:ln>
        <a:effectLst/>
      </xdr:spPr>
      <xdr:style>
        <a:lnRef idx="0">
          <a:schemeClr val="accent1"/>
        </a:lnRef>
        <a:fillRef idx="0">
          <a:schemeClr val="accent1"/>
        </a:fillRef>
        <a:effectRef idx="0">
          <a:schemeClr val="accent1"/>
        </a:effectRef>
        <a:fontRef idx="minor">
          <a:schemeClr val="dk1"/>
        </a:fontRef>
      </xdr:style>
      <xdr:txBody>
        <a:bodyPr rot="0" spcFirstLastPara="0" vert="horz" wrap="square" lIns="1600200" tIns="0" rIns="685800" bIns="0" numCol="1" spcCol="0" rtlCol="0" fromWordArt="0" anchor="b" anchorCtr="0" forceAA="0" compatLnSpc="1">
          <a:prstTxWarp prst="textNoShape">
            <a:avLst/>
          </a:prstTxWarp>
          <a:noAutofit/>
        </a:bodyPr>
        <a:lstStyle/>
        <a:p>
          <a:pPr algn="r">
            <a:spcAft>
              <a:spcPts val="0"/>
            </a:spcAft>
          </a:pPr>
          <a:endParaRPr lang="es-DO" sz="6600">
            <a:effectLst/>
            <a:ea typeface="Calibri" panose="020F0502020204030204" pitchFamily="34" charset="0"/>
            <a:cs typeface="Times New Roman" panose="02020603050405020304" pitchFamily="18" charset="0"/>
          </a:endParaRP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27421</xdr:colOff>
      <xdr:row>0</xdr:row>
      <xdr:rowOff>0</xdr:rowOff>
    </xdr:from>
    <xdr:to>
      <xdr:col>11</xdr:col>
      <xdr:colOff>71434</xdr:colOff>
      <xdr:row>35</xdr:row>
      <xdr:rowOff>357187</xdr:rowOff>
    </xdr:to>
    <xdr:pic>
      <xdr:nvPicPr>
        <xdr:cNvPr id="5" name="Imagen 4">
          <a:extLst>
            <a:ext uri="{FF2B5EF4-FFF2-40B4-BE49-F238E27FC236}">
              <a16:creationId xmlns:a16="http://schemas.microsoft.com/office/drawing/2014/main" id="{4939301C-F660-B5E1-A31F-72162184DFBF}"/>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946" r="769" b="331"/>
        <a:stretch>
          <a:fillRect/>
        </a:stretch>
      </xdr:blipFill>
      <xdr:spPr>
        <a:xfrm>
          <a:off x="27421" y="0"/>
          <a:ext cx="14093388" cy="18264187"/>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0</xdr:row>
      <xdr:rowOff>1</xdr:rowOff>
    </xdr:from>
    <xdr:to>
      <xdr:col>1</xdr:col>
      <xdr:colOff>0</xdr:colOff>
      <xdr:row>2</xdr:row>
      <xdr:rowOff>168519</xdr:rowOff>
    </xdr:to>
    <xdr:sp macro="" textlink="">
      <xdr:nvSpPr>
        <xdr:cNvPr id="2" name="3 Rectángulo redondeado">
          <a:extLst>
            <a:ext uri="{FF2B5EF4-FFF2-40B4-BE49-F238E27FC236}">
              <a16:creationId xmlns:a16="http://schemas.microsoft.com/office/drawing/2014/main" id="{00000000-0008-0000-0200-000002000000}"/>
            </a:ext>
          </a:extLst>
        </xdr:cNvPr>
        <xdr:cNvSpPr/>
      </xdr:nvSpPr>
      <xdr:spPr>
        <a:xfrm>
          <a:off x="0" y="1"/>
          <a:ext cx="8172450" cy="549518"/>
        </a:xfrm>
        <a:prstGeom prst="roundRect">
          <a:avLst/>
        </a:prstGeom>
        <a:solidFill>
          <a:schemeClr val="accent1">
            <a:lumMod val="50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DO" sz="2400" b="1">
              <a:solidFill>
                <a:schemeClr val="lt1"/>
              </a:solidFill>
              <a:effectLst/>
              <a:latin typeface="+mn-lt"/>
              <a:ea typeface="+mn-ea"/>
              <a:cs typeface="+mn-cs"/>
            </a:rPr>
            <a:t> Sistema Dominicano Seguridad Social (SDSS)</a:t>
          </a:r>
          <a:endParaRPr lang="en-US" sz="3200" b="1"/>
        </a:p>
      </xdr:txBody>
    </xdr:sp>
    <xdr:clientData/>
  </xdr:twoCellAnchor>
  <xdr:twoCellAnchor editAs="oneCell">
    <xdr:from>
      <xdr:col>0</xdr:col>
      <xdr:colOff>198528</xdr:colOff>
      <xdr:row>0</xdr:row>
      <xdr:rowOff>104618</xdr:rowOff>
    </xdr:from>
    <xdr:to>
      <xdr:col>0</xdr:col>
      <xdr:colOff>868371</xdr:colOff>
      <xdr:row>3</xdr:row>
      <xdr:rowOff>47625</xdr:rowOff>
    </xdr:to>
    <xdr:pic>
      <xdr:nvPicPr>
        <xdr:cNvPr id="3" name="1 Imagen" descr="Logo_2x4.bmp">
          <a:extLst>
            <a:ext uri="{FF2B5EF4-FFF2-40B4-BE49-F238E27FC236}">
              <a16:creationId xmlns:a16="http://schemas.microsoft.com/office/drawing/2014/main" id="{00000000-0008-0000-0200-00000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8063" t="10325" r="3969" b="15109"/>
        <a:stretch/>
      </xdr:blipFill>
      <xdr:spPr bwMode="auto">
        <a:xfrm>
          <a:off x="198528" y="104618"/>
          <a:ext cx="669843" cy="428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0</xdr:col>
      <xdr:colOff>1</xdr:colOff>
      <xdr:row>0</xdr:row>
      <xdr:rowOff>0</xdr:rowOff>
    </xdr:from>
    <xdr:to>
      <xdr:col>0</xdr:col>
      <xdr:colOff>403412</xdr:colOff>
      <xdr:row>0</xdr:row>
      <xdr:rowOff>6723</xdr:rowOff>
    </xdr:to>
    <xdr:cxnSp macro="">
      <xdr:nvCxnSpPr>
        <xdr:cNvPr id="2" name="23 Conector recto">
          <a:extLst>
            <a:ext uri="{FF2B5EF4-FFF2-40B4-BE49-F238E27FC236}">
              <a16:creationId xmlns:a16="http://schemas.microsoft.com/office/drawing/2014/main" id="{00000000-0008-0000-0400-000002000000}"/>
            </a:ext>
          </a:extLst>
        </xdr:cNvPr>
        <xdr:cNvCxnSpPr/>
      </xdr:nvCxnSpPr>
      <xdr:spPr>
        <a:xfrm>
          <a:off x="1" y="0"/>
          <a:ext cx="403411" cy="6723"/>
        </a:xfrm>
        <a:prstGeom prst="line">
          <a:avLst/>
        </a:prstGeom>
        <a:ln w="28575"/>
      </xdr:spPr>
      <xdr:style>
        <a:lnRef idx="1">
          <a:schemeClr val="dk1"/>
        </a:lnRef>
        <a:fillRef idx="0">
          <a:schemeClr val="dk1"/>
        </a:fillRef>
        <a:effectRef idx="0">
          <a:schemeClr val="dk1"/>
        </a:effectRef>
        <a:fontRef idx="minor">
          <a:schemeClr val="tx1"/>
        </a:fontRef>
      </xdr:style>
    </xdr:cxnSp>
    <xdr:clientData/>
  </xdr:twoCellAnchor>
  <xdr:twoCellAnchor>
    <xdr:from>
      <xdr:col>0</xdr:col>
      <xdr:colOff>0</xdr:colOff>
      <xdr:row>0</xdr:row>
      <xdr:rowOff>0</xdr:rowOff>
    </xdr:from>
    <xdr:to>
      <xdr:col>13</xdr:col>
      <xdr:colOff>11205</xdr:colOff>
      <xdr:row>5</xdr:row>
      <xdr:rowOff>38020</xdr:rowOff>
    </xdr:to>
    <xdr:sp macro="" textlink="">
      <xdr:nvSpPr>
        <xdr:cNvPr id="3" name="21 Rectángulo redondeado">
          <a:extLst>
            <a:ext uri="{FF2B5EF4-FFF2-40B4-BE49-F238E27FC236}">
              <a16:creationId xmlns:a16="http://schemas.microsoft.com/office/drawing/2014/main" id="{00000000-0008-0000-0400-000003000000}"/>
            </a:ext>
          </a:extLst>
        </xdr:cNvPr>
        <xdr:cNvSpPr/>
      </xdr:nvSpPr>
      <xdr:spPr>
        <a:xfrm>
          <a:off x="0" y="0"/>
          <a:ext cx="11336430" cy="990520"/>
        </a:xfrm>
        <a:prstGeom prst="roundRect">
          <a:avLst/>
        </a:prstGeom>
        <a:solidFill>
          <a:schemeClr val="accent3">
            <a:lumMod val="7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lvl="0" algn="ctr"/>
          <a:r>
            <a:rPr lang="es-DO" sz="2000" b="1">
              <a:solidFill>
                <a:schemeClr val="lt1"/>
              </a:solidFill>
              <a:effectLst/>
              <a:latin typeface="+mn-lt"/>
              <a:ea typeface="+mn-ea"/>
              <a:cs typeface="+mn-cs"/>
            </a:rPr>
            <a:t>LEY 87-01.  LINEA DE TIEMPO DEL SISTEMA DE SEGURIDAD SOCIAL</a:t>
          </a:r>
          <a:endParaRPr lang="es-DO" sz="2000">
            <a:solidFill>
              <a:schemeClr val="lt1"/>
            </a:solidFill>
            <a:effectLst/>
            <a:latin typeface="+mn-lt"/>
            <a:ea typeface="+mn-ea"/>
            <a:cs typeface="+mn-cs"/>
          </a:endParaRPr>
        </a:p>
      </xdr:txBody>
    </xdr:sp>
    <xdr:clientData/>
  </xdr:twoCellAnchor>
  <xdr:twoCellAnchor editAs="oneCell">
    <xdr:from>
      <xdr:col>0</xdr:col>
      <xdr:colOff>405014</xdr:colOff>
      <xdr:row>1</xdr:row>
      <xdr:rowOff>25613</xdr:rowOff>
    </xdr:from>
    <xdr:to>
      <xdr:col>1</xdr:col>
      <xdr:colOff>335294</xdr:colOff>
      <xdr:row>3</xdr:row>
      <xdr:rowOff>134470</xdr:rowOff>
    </xdr:to>
    <xdr:pic>
      <xdr:nvPicPr>
        <xdr:cNvPr id="4" name="40 Imagen" descr="Logo_2x4.bmp">
          <a:hlinkClick xmlns:r="http://schemas.openxmlformats.org/officeDocument/2006/relationships" r:id="rId1"/>
          <a:extLst>
            <a:ext uri="{FF2B5EF4-FFF2-40B4-BE49-F238E27FC236}">
              <a16:creationId xmlns:a16="http://schemas.microsoft.com/office/drawing/2014/main" id="{00000000-0008-0000-0400-000004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063" t="10325" r="3969" b="15109"/>
        <a:stretch/>
      </xdr:blipFill>
      <xdr:spPr bwMode="auto">
        <a:xfrm>
          <a:off x="405014" y="216113"/>
          <a:ext cx="692280" cy="489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89648</xdr:colOff>
      <xdr:row>7</xdr:row>
      <xdr:rowOff>179293</xdr:rowOff>
    </xdr:from>
    <xdr:to>
      <xdr:col>12</xdr:col>
      <xdr:colOff>313765</xdr:colOff>
      <xdr:row>29</xdr:row>
      <xdr:rowOff>67236</xdr:rowOff>
    </xdr:to>
    <xdr:pic>
      <xdr:nvPicPr>
        <xdr:cNvPr id="5" name="Imagen 4">
          <a:extLst>
            <a:ext uri="{FF2B5EF4-FFF2-40B4-BE49-F238E27FC236}">
              <a16:creationId xmlns:a16="http://schemas.microsoft.com/office/drawing/2014/main" id="{00000000-0008-0000-0400-000005000000}"/>
            </a:ext>
          </a:extLst>
        </xdr:cNvPr>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1656" r="1873"/>
        <a:stretch/>
      </xdr:blipFill>
      <xdr:spPr bwMode="auto">
        <a:xfrm>
          <a:off x="89648" y="2095499"/>
          <a:ext cx="10791264" cy="4078943"/>
        </a:xfrm>
        <a:prstGeom prst="rect">
          <a:avLst/>
        </a:prstGeom>
        <a:ln>
          <a:noFill/>
        </a:ln>
        <a:extLst>
          <a:ext uri="{53640926-AAD7-44D8-BBD7-CCE9431645EC}">
            <a14:shadowObscured xmlns:a14="http://schemas.microsoft.com/office/drawing/2010/main"/>
          </a:ext>
        </a:extLst>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259772</xdr:colOff>
      <xdr:row>12</xdr:row>
      <xdr:rowOff>34636</xdr:rowOff>
    </xdr:from>
    <xdr:to>
      <xdr:col>16</xdr:col>
      <xdr:colOff>606136</xdr:colOff>
      <xdr:row>54</xdr:row>
      <xdr:rowOff>103910</xdr:rowOff>
    </xdr:to>
    <xdr:grpSp>
      <xdr:nvGrpSpPr>
        <xdr:cNvPr id="26" name="Grupo 25">
          <a:extLst>
            <a:ext uri="{FF2B5EF4-FFF2-40B4-BE49-F238E27FC236}">
              <a16:creationId xmlns:a16="http://schemas.microsoft.com/office/drawing/2014/main" id="{00000000-0008-0000-0500-00001A000000}"/>
            </a:ext>
          </a:extLst>
        </xdr:cNvPr>
        <xdr:cNvGrpSpPr/>
      </xdr:nvGrpSpPr>
      <xdr:grpSpPr>
        <a:xfrm>
          <a:off x="278441" y="2883259"/>
          <a:ext cx="14856762" cy="7816468"/>
          <a:chOff x="259772" y="3117272"/>
          <a:chExt cx="13837228" cy="8070274"/>
        </a:xfrm>
      </xdr:grpSpPr>
      <xdr:sp macro="" textlink="">
        <xdr:nvSpPr>
          <xdr:cNvPr id="3" name="37 Rectángulo redondeado">
            <a:extLst>
              <a:ext uri="{FF2B5EF4-FFF2-40B4-BE49-F238E27FC236}">
                <a16:creationId xmlns:a16="http://schemas.microsoft.com/office/drawing/2014/main" id="{00000000-0008-0000-0500-000003000000}"/>
              </a:ext>
            </a:extLst>
          </xdr:cNvPr>
          <xdr:cNvSpPr/>
        </xdr:nvSpPr>
        <xdr:spPr>
          <a:xfrm>
            <a:off x="259772" y="5865206"/>
            <a:ext cx="2955343" cy="3381385"/>
          </a:xfrm>
          <a:prstGeom prst="roundRect">
            <a:avLst/>
          </a:prstGeom>
          <a:solidFill>
            <a:srgbClr val="002060"/>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a:t>Sistema Dominicano de Seguridad Social</a:t>
            </a:r>
          </a:p>
          <a:p>
            <a:pPr algn="ctr"/>
            <a:r>
              <a:rPr lang="en-US" sz="2800" b="1"/>
              <a:t>(SDSS)</a:t>
            </a:r>
          </a:p>
        </xdr:txBody>
      </xdr:sp>
      <xdr:sp macro="" textlink="">
        <xdr:nvSpPr>
          <xdr:cNvPr id="4" name="38 Rectángulo redondeado">
            <a:extLst>
              <a:ext uri="{FF2B5EF4-FFF2-40B4-BE49-F238E27FC236}">
                <a16:creationId xmlns:a16="http://schemas.microsoft.com/office/drawing/2014/main" id="{00000000-0008-0000-0500-000004000000}"/>
              </a:ext>
            </a:extLst>
          </xdr:cNvPr>
          <xdr:cNvSpPr/>
        </xdr:nvSpPr>
        <xdr:spPr>
          <a:xfrm>
            <a:off x="3648782" y="3770609"/>
            <a:ext cx="2939282" cy="1623828"/>
          </a:xfrm>
          <a:prstGeom prst="roundRect">
            <a:avLst/>
          </a:prstGeom>
          <a:solidFill>
            <a:srgbClr val="0070C0"/>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a:t>Contributivo (RC)</a:t>
            </a:r>
          </a:p>
        </xdr:txBody>
      </xdr:sp>
      <xdr:sp macro="" textlink="">
        <xdr:nvSpPr>
          <xdr:cNvPr id="5" name="39 Rectángulo redondeado">
            <a:extLst>
              <a:ext uri="{FF2B5EF4-FFF2-40B4-BE49-F238E27FC236}">
                <a16:creationId xmlns:a16="http://schemas.microsoft.com/office/drawing/2014/main" id="{00000000-0008-0000-0500-000005000000}"/>
              </a:ext>
            </a:extLst>
          </xdr:cNvPr>
          <xdr:cNvSpPr/>
        </xdr:nvSpPr>
        <xdr:spPr>
          <a:xfrm>
            <a:off x="3568471" y="6610257"/>
            <a:ext cx="3003529" cy="1681142"/>
          </a:xfrm>
          <a:prstGeom prst="roundRect">
            <a:avLst/>
          </a:prstGeom>
          <a:solidFill>
            <a:srgbClr val="0070C0"/>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ctr"/>
            <a:r>
              <a:rPr lang="en-US" sz="2800" b="1">
                <a:solidFill>
                  <a:schemeClr val="lt1"/>
                </a:solidFill>
                <a:latin typeface="+mn-lt"/>
                <a:ea typeface="+mn-ea"/>
                <a:cs typeface="+mn-cs"/>
              </a:rPr>
              <a:t>Subsidiado</a:t>
            </a:r>
          </a:p>
          <a:p>
            <a:pPr marL="0" indent="0" algn="ctr"/>
            <a:r>
              <a:rPr lang="en-US" sz="2800" b="1">
                <a:solidFill>
                  <a:schemeClr val="lt1"/>
                </a:solidFill>
                <a:latin typeface="+mn-lt"/>
                <a:ea typeface="+mn-ea"/>
                <a:cs typeface="+mn-cs"/>
              </a:rPr>
              <a:t>(RS)</a:t>
            </a:r>
          </a:p>
        </xdr:txBody>
      </xdr:sp>
      <xdr:sp macro="" textlink="">
        <xdr:nvSpPr>
          <xdr:cNvPr id="6" name="40 Rectángulo redondeado">
            <a:extLst>
              <a:ext uri="{FF2B5EF4-FFF2-40B4-BE49-F238E27FC236}">
                <a16:creationId xmlns:a16="http://schemas.microsoft.com/office/drawing/2014/main" id="{00000000-0008-0000-0500-000006000000}"/>
              </a:ext>
            </a:extLst>
          </xdr:cNvPr>
          <xdr:cNvSpPr/>
        </xdr:nvSpPr>
        <xdr:spPr>
          <a:xfrm>
            <a:off x="3721341" y="9469186"/>
            <a:ext cx="2929647" cy="1593264"/>
          </a:xfrm>
          <a:prstGeom prst="roundRect">
            <a:avLst/>
          </a:prstGeom>
          <a:solidFill>
            <a:srgbClr val="0070C0"/>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ctr"/>
            <a:r>
              <a:rPr lang="en-US" sz="2800" b="1">
                <a:solidFill>
                  <a:schemeClr val="lt1"/>
                </a:solidFill>
                <a:latin typeface="+mn-lt"/>
                <a:ea typeface="+mn-ea"/>
                <a:cs typeface="+mn-cs"/>
              </a:rPr>
              <a:t>Contributivo Subsidiado </a:t>
            </a:r>
          </a:p>
          <a:p>
            <a:pPr marL="0" indent="0" algn="ctr"/>
            <a:r>
              <a:rPr lang="en-US" sz="2800" b="1">
                <a:solidFill>
                  <a:schemeClr val="lt1"/>
                </a:solidFill>
                <a:latin typeface="+mn-lt"/>
                <a:ea typeface="+mn-ea"/>
                <a:cs typeface="+mn-cs"/>
              </a:rPr>
              <a:t>(RCS)</a:t>
            </a:r>
          </a:p>
        </xdr:txBody>
      </xdr:sp>
      <xdr:cxnSp macro="">
        <xdr:nvCxnSpPr>
          <xdr:cNvPr id="7" name="42 Conector recto">
            <a:extLst>
              <a:ext uri="{FF2B5EF4-FFF2-40B4-BE49-F238E27FC236}">
                <a16:creationId xmlns:a16="http://schemas.microsoft.com/office/drawing/2014/main" id="{00000000-0008-0000-0500-000007000000}"/>
              </a:ext>
            </a:extLst>
          </xdr:cNvPr>
          <xdr:cNvCxnSpPr/>
        </xdr:nvCxnSpPr>
        <xdr:spPr>
          <a:xfrm flipV="1">
            <a:off x="2497522" y="5158362"/>
            <a:ext cx="1151255" cy="731968"/>
          </a:xfrm>
          <a:prstGeom prst="line">
            <a:avLst/>
          </a:prstGeom>
          <a:ln w="28575"/>
        </xdr:spPr>
        <xdr:style>
          <a:lnRef idx="1">
            <a:schemeClr val="dk1"/>
          </a:lnRef>
          <a:fillRef idx="0">
            <a:schemeClr val="dk1"/>
          </a:fillRef>
          <a:effectRef idx="0">
            <a:schemeClr val="dk1"/>
          </a:effectRef>
          <a:fontRef idx="minor">
            <a:schemeClr val="tx1"/>
          </a:fontRef>
        </xdr:style>
      </xdr:cxnSp>
      <xdr:sp macro="" textlink="">
        <xdr:nvSpPr>
          <xdr:cNvPr id="8" name="54 Rectángulo redondeado">
            <a:extLst>
              <a:ext uri="{FF2B5EF4-FFF2-40B4-BE49-F238E27FC236}">
                <a16:creationId xmlns:a16="http://schemas.microsoft.com/office/drawing/2014/main" id="{00000000-0008-0000-0500-000008000000}"/>
              </a:ext>
            </a:extLst>
          </xdr:cNvPr>
          <xdr:cNvSpPr/>
        </xdr:nvSpPr>
        <xdr:spPr>
          <a:xfrm>
            <a:off x="7183666" y="3117272"/>
            <a:ext cx="6794078" cy="706844"/>
          </a:xfrm>
          <a:prstGeom prst="roundRect">
            <a:avLst/>
          </a:prstGeom>
          <a:solidFill>
            <a:schemeClr val="accent3">
              <a:lumMod val="7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400" b="1"/>
              <a:t>Seguro de Vejez, Discapacidad y  Sobrevivencia</a:t>
            </a:r>
          </a:p>
        </xdr:txBody>
      </xdr:sp>
      <xdr:sp macro="" textlink="">
        <xdr:nvSpPr>
          <xdr:cNvPr id="9" name="55 Rectángulo redondeado">
            <a:extLst>
              <a:ext uri="{FF2B5EF4-FFF2-40B4-BE49-F238E27FC236}">
                <a16:creationId xmlns:a16="http://schemas.microsoft.com/office/drawing/2014/main" id="{00000000-0008-0000-0500-000009000000}"/>
              </a:ext>
            </a:extLst>
          </xdr:cNvPr>
          <xdr:cNvSpPr/>
        </xdr:nvSpPr>
        <xdr:spPr>
          <a:xfrm>
            <a:off x="7166282" y="4136826"/>
            <a:ext cx="6842262" cy="700095"/>
          </a:xfrm>
          <a:prstGeom prst="roundRect">
            <a:avLst/>
          </a:prstGeom>
          <a:solidFill>
            <a:schemeClr val="accent3">
              <a:lumMod val="7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400" b="1"/>
              <a:t>Seguro Familiar de Salud</a:t>
            </a:r>
            <a:endParaRPr lang="en-US" sz="3200" b="1"/>
          </a:p>
        </xdr:txBody>
      </xdr:sp>
      <xdr:sp macro="" textlink="">
        <xdr:nvSpPr>
          <xdr:cNvPr id="10" name="56 Rectángulo redondeado">
            <a:extLst>
              <a:ext uri="{FF2B5EF4-FFF2-40B4-BE49-F238E27FC236}">
                <a16:creationId xmlns:a16="http://schemas.microsoft.com/office/drawing/2014/main" id="{00000000-0008-0000-0500-00000A000000}"/>
              </a:ext>
            </a:extLst>
          </xdr:cNvPr>
          <xdr:cNvSpPr/>
        </xdr:nvSpPr>
        <xdr:spPr>
          <a:xfrm>
            <a:off x="7197150" y="5287421"/>
            <a:ext cx="6778016" cy="741230"/>
          </a:xfrm>
          <a:prstGeom prst="roundRect">
            <a:avLst/>
          </a:prstGeom>
          <a:solidFill>
            <a:schemeClr val="accent3">
              <a:lumMod val="7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400" b="1"/>
              <a:t>Seguro de Riesgos Laborales</a:t>
            </a:r>
            <a:endParaRPr lang="en-US" sz="3200" b="1"/>
          </a:p>
        </xdr:txBody>
      </xdr:sp>
      <xdr:cxnSp macro="">
        <xdr:nvCxnSpPr>
          <xdr:cNvPr id="11" name="62 Conector recto">
            <a:extLst>
              <a:ext uri="{FF2B5EF4-FFF2-40B4-BE49-F238E27FC236}">
                <a16:creationId xmlns:a16="http://schemas.microsoft.com/office/drawing/2014/main" id="{00000000-0008-0000-0500-00000B000000}"/>
              </a:ext>
            </a:extLst>
          </xdr:cNvPr>
          <xdr:cNvCxnSpPr/>
        </xdr:nvCxnSpPr>
        <xdr:spPr>
          <a:xfrm flipV="1">
            <a:off x="6588062" y="3531682"/>
            <a:ext cx="588214" cy="958043"/>
          </a:xfrm>
          <a:prstGeom prst="line">
            <a:avLst/>
          </a:prstGeom>
          <a:ln w="28575"/>
        </xdr:spPr>
        <xdr:style>
          <a:lnRef idx="1">
            <a:schemeClr val="dk1"/>
          </a:lnRef>
          <a:fillRef idx="0">
            <a:schemeClr val="dk1"/>
          </a:fillRef>
          <a:effectRef idx="0">
            <a:schemeClr val="dk1"/>
          </a:effectRef>
          <a:fontRef idx="minor">
            <a:schemeClr val="tx1"/>
          </a:fontRef>
        </xdr:style>
      </xdr:cxnSp>
      <xdr:cxnSp macro="">
        <xdr:nvCxnSpPr>
          <xdr:cNvPr id="12" name="63 Conector recto">
            <a:extLst>
              <a:ext uri="{FF2B5EF4-FFF2-40B4-BE49-F238E27FC236}">
                <a16:creationId xmlns:a16="http://schemas.microsoft.com/office/drawing/2014/main" id="{00000000-0008-0000-0500-00000C000000}"/>
              </a:ext>
            </a:extLst>
          </xdr:cNvPr>
          <xdr:cNvCxnSpPr>
            <a:endCxn id="5" idx="1"/>
          </xdr:cNvCxnSpPr>
        </xdr:nvCxnSpPr>
        <xdr:spPr>
          <a:xfrm>
            <a:off x="3215114" y="7450826"/>
            <a:ext cx="353357" cy="2"/>
          </a:xfrm>
          <a:prstGeom prst="line">
            <a:avLst/>
          </a:prstGeom>
          <a:ln w="28575"/>
        </xdr:spPr>
        <xdr:style>
          <a:lnRef idx="1">
            <a:schemeClr val="dk1"/>
          </a:lnRef>
          <a:fillRef idx="0">
            <a:schemeClr val="dk1"/>
          </a:fillRef>
          <a:effectRef idx="0">
            <a:schemeClr val="dk1"/>
          </a:effectRef>
          <a:fontRef idx="minor">
            <a:schemeClr val="tx1"/>
          </a:fontRef>
        </xdr:style>
      </xdr:cxnSp>
      <xdr:cxnSp macro="">
        <xdr:nvCxnSpPr>
          <xdr:cNvPr id="13" name="70 Conector recto">
            <a:extLst>
              <a:ext uri="{FF2B5EF4-FFF2-40B4-BE49-F238E27FC236}">
                <a16:creationId xmlns:a16="http://schemas.microsoft.com/office/drawing/2014/main" id="{00000000-0008-0000-0500-00000D000000}"/>
              </a:ext>
            </a:extLst>
          </xdr:cNvPr>
          <xdr:cNvCxnSpPr/>
        </xdr:nvCxnSpPr>
        <xdr:spPr>
          <a:xfrm flipH="1" flipV="1">
            <a:off x="2741640" y="9262685"/>
            <a:ext cx="1115944" cy="461505"/>
          </a:xfrm>
          <a:prstGeom prst="line">
            <a:avLst/>
          </a:prstGeom>
          <a:ln w="28575"/>
        </xdr:spPr>
        <xdr:style>
          <a:lnRef idx="1">
            <a:schemeClr val="dk1"/>
          </a:lnRef>
          <a:fillRef idx="0">
            <a:schemeClr val="dk1"/>
          </a:fillRef>
          <a:effectRef idx="0">
            <a:schemeClr val="dk1"/>
          </a:effectRef>
          <a:fontRef idx="minor">
            <a:schemeClr val="tx1"/>
          </a:fontRef>
        </xdr:style>
      </xdr:cxnSp>
      <xdr:cxnSp macro="">
        <xdr:nvCxnSpPr>
          <xdr:cNvPr id="14" name="78 Conector recto">
            <a:extLst>
              <a:ext uri="{FF2B5EF4-FFF2-40B4-BE49-F238E27FC236}">
                <a16:creationId xmlns:a16="http://schemas.microsoft.com/office/drawing/2014/main" id="{00000000-0008-0000-0500-00000E000000}"/>
              </a:ext>
            </a:extLst>
          </xdr:cNvPr>
          <xdr:cNvCxnSpPr>
            <a:endCxn id="9" idx="1"/>
          </xdr:cNvCxnSpPr>
        </xdr:nvCxnSpPr>
        <xdr:spPr>
          <a:xfrm flipV="1">
            <a:off x="6555938" y="4486872"/>
            <a:ext cx="610343" cy="89344"/>
          </a:xfrm>
          <a:prstGeom prst="line">
            <a:avLst/>
          </a:prstGeom>
          <a:ln w="28575"/>
        </xdr:spPr>
        <xdr:style>
          <a:lnRef idx="1">
            <a:schemeClr val="dk1"/>
          </a:lnRef>
          <a:fillRef idx="0">
            <a:schemeClr val="dk1"/>
          </a:fillRef>
          <a:effectRef idx="0">
            <a:schemeClr val="dk1"/>
          </a:effectRef>
          <a:fontRef idx="minor">
            <a:schemeClr val="tx1"/>
          </a:fontRef>
        </xdr:style>
      </xdr:cxnSp>
      <xdr:cxnSp macro="">
        <xdr:nvCxnSpPr>
          <xdr:cNvPr id="15" name="87 Conector recto">
            <a:extLst>
              <a:ext uri="{FF2B5EF4-FFF2-40B4-BE49-F238E27FC236}">
                <a16:creationId xmlns:a16="http://schemas.microsoft.com/office/drawing/2014/main" id="{00000000-0008-0000-0500-00000F000000}"/>
              </a:ext>
            </a:extLst>
          </xdr:cNvPr>
          <xdr:cNvCxnSpPr>
            <a:stCxn id="10" idx="1"/>
          </xdr:cNvCxnSpPr>
        </xdr:nvCxnSpPr>
        <xdr:spPr>
          <a:xfrm flipH="1" flipV="1">
            <a:off x="6570744" y="4733415"/>
            <a:ext cx="626405" cy="924623"/>
          </a:xfrm>
          <a:prstGeom prst="line">
            <a:avLst/>
          </a:prstGeom>
          <a:ln w="28575"/>
        </xdr:spPr>
        <xdr:style>
          <a:lnRef idx="1">
            <a:schemeClr val="dk1"/>
          </a:lnRef>
          <a:fillRef idx="0">
            <a:schemeClr val="dk1"/>
          </a:fillRef>
          <a:effectRef idx="0">
            <a:schemeClr val="dk1"/>
          </a:effectRef>
          <a:fontRef idx="minor">
            <a:schemeClr val="tx1"/>
          </a:fontRef>
        </xdr:style>
      </xdr:cxnSp>
      <xdr:sp macro="" textlink="">
        <xdr:nvSpPr>
          <xdr:cNvPr id="16" name="95 Rectángulo redondeado">
            <a:extLst>
              <a:ext uri="{FF2B5EF4-FFF2-40B4-BE49-F238E27FC236}">
                <a16:creationId xmlns:a16="http://schemas.microsoft.com/office/drawing/2014/main" id="{00000000-0008-0000-0500-000010000000}"/>
              </a:ext>
            </a:extLst>
          </xdr:cNvPr>
          <xdr:cNvSpPr/>
        </xdr:nvSpPr>
        <xdr:spPr>
          <a:xfrm>
            <a:off x="7306762" y="6658421"/>
            <a:ext cx="6665585" cy="687738"/>
          </a:xfrm>
          <a:prstGeom prst="roundRect">
            <a:avLst/>
          </a:prstGeom>
          <a:solidFill>
            <a:schemeClr val="accent3">
              <a:lumMod val="7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400" b="1"/>
              <a:t>Seguro de Vejez</a:t>
            </a:r>
            <a:r>
              <a:rPr lang="en-US" sz="1400" b="1">
                <a:solidFill>
                  <a:schemeClr val="lt1"/>
                </a:solidFill>
                <a:effectLst/>
                <a:latin typeface="+mn-lt"/>
                <a:ea typeface="+mn-ea"/>
                <a:cs typeface="+mn-cs"/>
              </a:rPr>
              <a:t>, </a:t>
            </a:r>
            <a:r>
              <a:rPr lang="en-US" sz="2400" b="1"/>
              <a:t>Discapacidad y  Sobrevivencia</a:t>
            </a:r>
          </a:p>
        </xdr:txBody>
      </xdr:sp>
      <xdr:sp macro="" textlink="">
        <xdr:nvSpPr>
          <xdr:cNvPr id="17" name="98 Rectángulo redondeado">
            <a:extLst>
              <a:ext uri="{FF2B5EF4-FFF2-40B4-BE49-F238E27FC236}">
                <a16:creationId xmlns:a16="http://schemas.microsoft.com/office/drawing/2014/main" id="{00000000-0008-0000-0500-000011000000}"/>
              </a:ext>
            </a:extLst>
          </xdr:cNvPr>
          <xdr:cNvSpPr/>
        </xdr:nvSpPr>
        <xdr:spPr>
          <a:xfrm>
            <a:off x="7262654" y="7756492"/>
            <a:ext cx="6713765" cy="687737"/>
          </a:xfrm>
          <a:prstGeom prst="roundRect">
            <a:avLst/>
          </a:prstGeom>
          <a:solidFill>
            <a:schemeClr val="accent3">
              <a:lumMod val="7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400" b="1"/>
              <a:t>Seguro Familiar de Salud</a:t>
            </a:r>
          </a:p>
        </xdr:txBody>
      </xdr:sp>
      <xdr:cxnSp macro="">
        <xdr:nvCxnSpPr>
          <xdr:cNvPr id="18" name="99 Conector recto">
            <a:extLst>
              <a:ext uri="{FF2B5EF4-FFF2-40B4-BE49-F238E27FC236}">
                <a16:creationId xmlns:a16="http://schemas.microsoft.com/office/drawing/2014/main" id="{00000000-0008-0000-0500-000012000000}"/>
              </a:ext>
            </a:extLst>
          </xdr:cNvPr>
          <xdr:cNvCxnSpPr>
            <a:stCxn id="5" idx="3"/>
          </xdr:cNvCxnSpPr>
        </xdr:nvCxnSpPr>
        <xdr:spPr>
          <a:xfrm flipV="1">
            <a:off x="6572000" y="7030545"/>
            <a:ext cx="770959" cy="420283"/>
          </a:xfrm>
          <a:prstGeom prst="line">
            <a:avLst/>
          </a:prstGeom>
          <a:ln w="28575"/>
        </xdr:spPr>
        <xdr:style>
          <a:lnRef idx="1">
            <a:schemeClr val="dk1"/>
          </a:lnRef>
          <a:fillRef idx="0">
            <a:schemeClr val="dk1"/>
          </a:fillRef>
          <a:effectRef idx="0">
            <a:schemeClr val="dk1"/>
          </a:effectRef>
          <a:fontRef idx="minor">
            <a:schemeClr val="tx1"/>
          </a:fontRef>
        </xdr:style>
      </xdr:cxnSp>
      <xdr:cxnSp macro="">
        <xdr:nvCxnSpPr>
          <xdr:cNvPr id="19" name="102 Conector recto">
            <a:extLst>
              <a:ext uri="{FF2B5EF4-FFF2-40B4-BE49-F238E27FC236}">
                <a16:creationId xmlns:a16="http://schemas.microsoft.com/office/drawing/2014/main" id="{00000000-0008-0000-0500-000013000000}"/>
              </a:ext>
            </a:extLst>
          </xdr:cNvPr>
          <xdr:cNvCxnSpPr>
            <a:endCxn id="17" idx="1"/>
          </xdr:cNvCxnSpPr>
        </xdr:nvCxnSpPr>
        <xdr:spPr>
          <a:xfrm>
            <a:off x="6539875" y="7469930"/>
            <a:ext cx="722779" cy="630430"/>
          </a:xfrm>
          <a:prstGeom prst="line">
            <a:avLst/>
          </a:prstGeom>
          <a:ln w="28575"/>
        </xdr:spPr>
        <xdr:style>
          <a:lnRef idx="1">
            <a:schemeClr val="dk1"/>
          </a:lnRef>
          <a:fillRef idx="0">
            <a:schemeClr val="dk1"/>
          </a:fillRef>
          <a:effectRef idx="0">
            <a:schemeClr val="dk1"/>
          </a:effectRef>
          <a:fontRef idx="minor">
            <a:schemeClr val="tx1"/>
          </a:fontRef>
        </xdr:style>
      </xdr:cxnSp>
      <xdr:cxnSp macro="">
        <xdr:nvCxnSpPr>
          <xdr:cNvPr id="20" name="124 Conector recto">
            <a:extLst>
              <a:ext uri="{FF2B5EF4-FFF2-40B4-BE49-F238E27FC236}">
                <a16:creationId xmlns:a16="http://schemas.microsoft.com/office/drawing/2014/main" id="{00000000-0008-0000-0500-000014000000}"/>
              </a:ext>
            </a:extLst>
          </xdr:cNvPr>
          <xdr:cNvCxnSpPr/>
        </xdr:nvCxnSpPr>
        <xdr:spPr>
          <a:xfrm>
            <a:off x="6620184" y="10373718"/>
            <a:ext cx="652106" cy="655265"/>
          </a:xfrm>
          <a:prstGeom prst="line">
            <a:avLst/>
          </a:prstGeom>
          <a:ln w="28575"/>
        </xdr:spPr>
        <xdr:style>
          <a:lnRef idx="1">
            <a:schemeClr val="dk1"/>
          </a:lnRef>
          <a:fillRef idx="0">
            <a:schemeClr val="dk1"/>
          </a:fillRef>
          <a:effectRef idx="0">
            <a:schemeClr val="dk1"/>
          </a:effectRef>
          <a:fontRef idx="minor">
            <a:schemeClr val="tx1"/>
          </a:fontRef>
        </xdr:style>
      </xdr:cxnSp>
      <xdr:cxnSp macro="">
        <xdr:nvCxnSpPr>
          <xdr:cNvPr id="21" name="125 Conector recto">
            <a:extLst>
              <a:ext uri="{FF2B5EF4-FFF2-40B4-BE49-F238E27FC236}">
                <a16:creationId xmlns:a16="http://schemas.microsoft.com/office/drawing/2014/main" id="{00000000-0008-0000-0500-000015000000}"/>
              </a:ext>
            </a:extLst>
          </xdr:cNvPr>
          <xdr:cNvCxnSpPr>
            <a:endCxn id="23" idx="1"/>
          </xdr:cNvCxnSpPr>
        </xdr:nvCxnSpPr>
        <xdr:spPr>
          <a:xfrm flipV="1">
            <a:off x="6620184" y="9682679"/>
            <a:ext cx="682739" cy="729250"/>
          </a:xfrm>
          <a:prstGeom prst="line">
            <a:avLst/>
          </a:prstGeom>
          <a:ln w="28575"/>
        </xdr:spPr>
        <xdr:style>
          <a:lnRef idx="1">
            <a:schemeClr val="dk1"/>
          </a:lnRef>
          <a:fillRef idx="0">
            <a:schemeClr val="dk1"/>
          </a:fillRef>
          <a:effectRef idx="0">
            <a:schemeClr val="dk1"/>
          </a:effectRef>
          <a:fontRef idx="minor">
            <a:schemeClr val="tx1"/>
          </a:fontRef>
        </xdr:style>
      </xdr:cxnSp>
      <xdr:sp macro="" textlink="">
        <xdr:nvSpPr>
          <xdr:cNvPr id="22" name="127 Rectángulo redondeado">
            <a:extLst>
              <a:ext uri="{FF2B5EF4-FFF2-40B4-BE49-F238E27FC236}">
                <a16:creationId xmlns:a16="http://schemas.microsoft.com/office/drawing/2014/main" id="{00000000-0008-0000-0500-000016000000}"/>
              </a:ext>
            </a:extLst>
          </xdr:cNvPr>
          <xdr:cNvSpPr/>
        </xdr:nvSpPr>
        <xdr:spPr>
          <a:xfrm>
            <a:off x="7272290" y="10526549"/>
            <a:ext cx="6800501" cy="660997"/>
          </a:xfrm>
          <a:prstGeom prst="roundRect">
            <a:avLst/>
          </a:prstGeom>
          <a:solidFill>
            <a:schemeClr val="accent3">
              <a:lumMod val="7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400" b="1"/>
              <a:t>Seguro Familiar de Salud</a:t>
            </a:r>
          </a:p>
        </xdr:txBody>
      </xdr:sp>
      <xdr:sp macro="" textlink="">
        <xdr:nvSpPr>
          <xdr:cNvPr id="23" name="129 Rectángulo redondeado">
            <a:extLst>
              <a:ext uri="{FF2B5EF4-FFF2-40B4-BE49-F238E27FC236}">
                <a16:creationId xmlns:a16="http://schemas.microsoft.com/office/drawing/2014/main" id="{00000000-0008-0000-0500-000017000000}"/>
              </a:ext>
            </a:extLst>
          </xdr:cNvPr>
          <xdr:cNvSpPr/>
        </xdr:nvSpPr>
        <xdr:spPr>
          <a:xfrm>
            <a:off x="7302923" y="9367465"/>
            <a:ext cx="6794077" cy="630428"/>
          </a:xfrm>
          <a:prstGeom prst="roundRect">
            <a:avLst/>
          </a:prstGeom>
          <a:solidFill>
            <a:schemeClr val="accent3">
              <a:lumMod val="7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400" b="1"/>
              <a:t>Seguro de Vejez, Discapacidad y  Sobrevivencia</a:t>
            </a:r>
          </a:p>
        </xdr:txBody>
      </xdr:sp>
    </xdr:grpSp>
    <xdr:clientData/>
  </xdr:twoCellAnchor>
  <xdr:twoCellAnchor>
    <xdr:from>
      <xdr:col>0</xdr:col>
      <xdr:colOff>17318</xdr:colOff>
      <xdr:row>0</xdr:row>
      <xdr:rowOff>0</xdr:rowOff>
    </xdr:from>
    <xdr:to>
      <xdr:col>17</xdr:col>
      <xdr:colOff>3711</xdr:colOff>
      <xdr:row>5</xdr:row>
      <xdr:rowOff>138544</xdr:rowOff>
    </xdr:to>
    <xdr:sp macro="" textlink="">
      <xdr:nvSpPr>
        <xdr:cNvPr id="24" name="25 Rectángulo redondeado">
          <a:extLst>
            <a:ext uri="{FF2B5EF4-FFF2-40B4-BE49-F238E27FC236}">
              <a16:creationId xmlns:a16="http://schemas.microsoft.com/office/drawing/2014/main" id="{00000000-0008-0000-0500-000018000000}"/>
            </a:ext>
          </a:extLst>
        </xdr:cNvPr>
        <xdr:cNvSpPr/>
      </xdr:nvSpPr>
      <xdr:spPr>
        <a:xfrm>
          <a:off x="17318" y="0"/>
          <a:ext cx="14235793" cy="1091044"/>
        </a:xfrm>
        <a:prstGeom prst="roundRect">
          <a:avLst/>
        </a:prstGeom>
        <a:solidFill>
          <a:schemeClr val="accent1">
            <a:lumMod val="50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DO" sz="3600" b="1">
              <a:solidFill>
                <a:schemeClr val="lt1"/>
              </a:solidFill>
              <a:effectLst/>
              <a:latin typeface="+mn-lt"/>
              <a:ea typeface="+mn-ea"/>
              <a:cs typeface="+mn-cs"/>
            </a:rPr>
            <a:t>Regímenes</a:t>
          </a:r>
          <a:r>
            <a:rPr lang="es-DO" sz="3600" b="1" baseline="0">
              <a:solidFill>
                <a:schemeClr val="lt1"/>
              </a:solidFill>
              <a:effectLst/>
              <a:latin typeface="+mn-lt"/>
              <a:ea typeface="+mn-ea"/>
              <a:cs typeface="+mn-cs"/>
            </a:rPr>
            <a:t> y Seguros del SDSS</a:t>
          </a:r>
          <a:endParaRPr lang="en-US" sz="4400" b="1"/>
        </a:p>
      </xdr:txBody>
    </xdr:sp>
    <xdr:clientData/>
  </xdr:twoCellAnchor>
  <xdr:twoCellAnchor editAs="oneCell">
    <xdr:from>
      <xdr:col>0</xdr:col>
      <xdr:colOff>311727</xdr:colOff>
      <xdr:row>0</xdr:row>
      <xdr:rowOff>155863</xdr:rowOff>
    </xdr:from>
    <xdr:to>
      <xdr:col>1</xdr:col>
      <xdr:colOff>530458</xdr:colOff>
      <xdr:row>4</xdr:row>
      <xdr:rowOff>87828</xdr:rowOff>
    </xdr:to>
    <xdr:pic>
      <xdr:nvPicPr>
        <xdr:cNvPr id="25" name="40 Imagen" descr="Logo_2x4.bmp">
          <a:hlinkClick xmlns:r="http://schemas.openxmlformats.org/officeDocument/2006/relationships" r:id="rId1"/>
          <a:extLst>
            <a:ext uri="{FF2B5EF4-FFF2-40B4-BE49-F238E27FC236}">
              <a16:creationId xmlns:a16="http://schemas.microsoft.com/office/drawing/2014/main" id="{00000000-0008-0000-0500-000019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063" t="10325" r="3969" b="15109"/>
        <a:stretch/>
      </xdr:blipFill>
      <xdr:spPr bwMode="auto">
        <a:xfrm>
          <a:off x="311727" y="155863"/>
          <a:ext cx="980731" cy="6939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1</xdr:colOff>
      <xdr:row>0</xdr:row>
      <xdr:rowOff>0</xdr:rowOff>
    </xdr:from>
    <xdr:to>
      <xdr:col>0</xdr:col>
      <xdr:colOff>403412</xdr:colOff>
      <xdr:row>0</xdr:row>
      <xdr:rowOff>6723</xdr:rowOff>
    </xdr:to>
    <xdr:cxnSp macro="">
      <xdr:nvCxnSpPr>
        <xdr:cNvPr id="2" name="23 Conector recto">
          <a:extLst>
            <a:ext uri="{FF2B5EF4-FFF2-40B4-BE49-F238E27FC236}">
              <a16:creationId xmlns:a16="http://schemas.microsoft.com/office/drawing/2014/main" id="{00000000-0008-0000-0600-000002000000}"/>
            </a:ext>
          </a:extLst>
        </xdr:cNvPr>
        <xdr:cNvCxnSpPr/>
      </xdr:nvCxnSpPr>
      <xdr:spPr>
        <a:xfrm>
          <a:off x="1" y="0"/>
          <a:ext cx="403411" cy="6723"/>
        </a:xfrm>
        <a:prstGeom prst="line">
          <a:avLst/>
        </a:prstGeom>
        <a:ln w="28575"/>
      </xdr:spPr>
      <xdr:style>
        <a:lnRef idx="1">
          <a:schemeClr val="dk1"/>
        </a:lnRef>
        <a:fillRef idx="0">
          <a:schemeClr val="dk1"/>
        </a:fillRef>
        <a:effectRef idx="0">
          <a:schemeClr val="dk1"/>
        </a:effectRef>
        <a:fontRef idx="minor">
          <a:schemeClr val="tx1"/>
        </a:fontRef>
      </xdr:style>
    </xdr:cxnSp>
    <xdr:clientData/>
  </xdr:twoCellAnchor>
  <xdr:twoCellAnchor>
    <xdr:from>
      <xdr:col>0</xdr:col>
      <xdr:colOff>0</xdr:colOff>
      <xdr:row>0</xdr:row>
      <xdr:rowOff>0</xdr:rowOff>
    </xdr:from>
    <xdr:to>
      <xdr:col>13</xdr:col>
      <xdr:colOff>11205</xdr:colOff>
      <xdr:row>5</xdr:row>
      <xdr:rowOff>38020</xdr:rowOff>
    </xdr:to>
    <xdr:sp macro="" textlink="">
      <xdr:nvSpPr>
        <xdr:cNvPr id="3" name="21 Rectángulo redondeado">
          <a:extLst>
            <a:ext uri="{FF2B5EF4-FFF2-40B4-BE49-F238E27FC236}">
              <a16:creationId xmlns:a16="http://schemas.microsoft.com/office/drawing/2014/main" id="{00000000-0008-0000-0600-000003000000}"/>
            </a:ext>
          </a:extLst>
        </xdr:cNvPr>
        <xdr:cNvSpPr/>
      </xdr:nvSpPr>
      <xdr:spPr>
        <a:xfrm>
          <a:off x="0" y="0"/>
          <a:ext cx="11336430" cy="990520"/>
        </a:xfrm>
        <a:prstGeom prst="roundRect">
          <a:avLst/>
        </a:prstGeom>
        <a:solidFill>
          <a:schemeClr val="accent3">
            <a:lumMod val="7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eaLnBrk="1" fontAlgn="auto" latinLnBrk="0" hangingPunct="1"/>
          <a:r>
            <a:rPr lang="es-DO" sz="2400" b="1" baseline="0">
              <a:solidFill>
                <a:schemeClr val="lt1"/>
              </a:solidFill>
              <a:effectLst/>
              <a:latin typeface="+mn-lt"/>
              <a:ea typeface="+mn-ea"/>
              <a:cs typeface="+mn-cs"/>
            </a:rPr>
            <a:t>Seguros y Beneficios del</a:t>
          </a:r>
        </a:p>
        <a:p>
          <a:pPr algn="ctr" eaLnBrk="1" fontAlgn="auto" latinLnBrk="0" hangingPunct="1"/>
          <a:r>
            <a:rPr lang="es-DO" sz="2400" b="1" baseline="0">
              <a:solidFill>
                <a:schemeClr val="lt1"/>
              </a:solidFill>
              <a:effectLst/>
              <a:latin typeface="+mn-lt"/>
              <a:ea typeface="+mn-ea"/>
              <a:cs typeface="+mn-cs"/>
            </a:rPr>
            <a:t>Sistema Dominicano Seguridad Social (SDSS)</a:t>
          </a:r>
          <a:endParaRPr lang="es-DO" sz="6600">
            <a:effectLst/>
          </a:endParaRPr>
        </a:p>
      </xdr:txBody>
    </xdr:sp>
    <xdr:clientData/>
  </xdr:twoCellAnchor>
  <xdr:twoCellAnchor editAs="oneCell">
    <xdr:from>
      <xdr:col>0</xdr:col>
      <xdr:colOff>405014</xdr:colOff>
      <xdr:row>1</xdr:row>
      <xdr:rowOff>25613</xdr:rowOff>
    </xdr:from>
    <xdr:to>
      <xdr:col>1</xdr:col>
      <xdr:colOff>335294</xdr:colOff>
      <xdr:row>3</xdr:row>
      <xdr:rowOff>134470</xdr:rowOff>
    </xdr:to>
    <xdr:pic>
      <xdr:nvPicPr>
        <xdr:cNvPr id="4" name="40 Imagen" descr="Logo_2x4.bmp">
          <a:hlinkClick xmlns:r="http://schemas.openxmlformats.org/officeDocument/2006/relationships" r:id="rId1"/>
          <a:extLst>
            <a:ext uri="{FF2B5EF4-FFF2-40B4-BE49-F238E27FC236}">
              <a16:creationId xmlns:a16="http://schemas.microsoft.com/office/drawing/2014/main" id="{00000000-0008-0000-0600-000004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063" t="10325" r="3969" b="15109"/>
        <a:stretch/>
      </xdr:blipFill>
      <xdr:spPr bwMode="auto">
        <a:xfrm>
          <a:off x="405014" y="216113"/>
          <a:ext cx="692280" cy="489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123263</xdr:colOff>
      <xdr:row>8</xdr:row>
      <xdr:rowOff>67234</xdr:rowOff>
    </xdr:from>
    <xdr:to>
      <xdr:col>12</xdr:col>
      <xdr:colOff>593911</xdr:colOff>
      <xdr:row>39</xdr:row>
      <xdr:rowOff>78439</xdr:rowOff>
    </xdr:to>
    <xdr:graphicFrame macro="">
      <xdr:nvGraphicFramePr>
        <xdr:cNvPr id="5" name="Diagrama 4">
          <a:extLst>
            <a:ext uri="{FF2B5EF4-FFF2-40B4-BE49-F238E27FC236}">
              <a16:creationId xmlns:a16="http://schemas.microsoft.com/office/drawing/2014/main" id="{00000000-0008-0000-0600-000005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3" r:lo="rId4" r:qs="rId5" r:cs="rId6"/>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xdr:from>
      <xdr:col>0</xdr:col>
      <xdr:colOff>1</xdr:colOff>
      <xdr:row>0</xdr:row>
      <xdr:rowOff>0</xdr:rowOff>
    </xdr:from>
    <xdr:to>
      <xdr:col>0</xdr:col>
      <xdr:colOff>403412</xdr:colOff>
      <xdr:row>0</xdr:row>
      <xdr:rowOff>6723</xdr:rowOff>
    </xdr:to>
    <xdr:cxnSp macro="">
      <xdr:nvCxnSpPr>
        <xdr:cNvPr id="2" name="23 Conector recto">
          <a:extLst>
            <a:ext uri="{FF2B5EF4-FFF2-40B4-BE49-F238E27FC236}">
              <a16:creationId xmlns:a16="http://schemas.microsoft.com/office/drawing/2014/main" id="{00000000-0008-0000-0700-000002000000}"/>
            </a:ext>
          </a:extLst>
        </xdr:cNvPr>
        <xdr:cNvCxnSpPr/>
      </xdr:nvCxnSpPr>
      <xdr:spPr>
        <a:xfrm>
          <a:off x="1" y="0"/>
          <a:ext cx="403411" cy="6723"/>
        </a:xfrm>
        <a:prstGeom prst="line">
          <a:avLst/>
        </a:prstGeom>
        <a:ln w="28575"/>
      </xdr:spPr>
      <xdr:style>
        <a:lnRef idx="1">
          <a:schemeClr val="dk1"/>
        </a:lnRef>
        <a:fillRef idx="0">
          <a:schemeClr val="dk1"/>
        </a:fillRef>
        <a:effectRef idx="0">
          <a:schemeClr val="dk1"/>
        </a:effectRef>
        <a:fontRef idx="minor">
          <a:schemeClr val="tx1"/>
        </a:fontRef>
      </xdr:style>
    </xdr:cxnSp>
    <xdr:clientData/>
  </xdr:twoCellAnchor>
  <xdr:twoCellAnchor>
    <xdr:from>
      <xdr:col>0</xdr:col>
      <xdr:colOff>0</xdr:colOff>
      <xdr:row>0</xdr:row>
      <xdr:rowOff>0</xdr:rowOff>
    </xdr:from>
    <xdr:to>
      <xdr:col>13</xdr:col>
      <xdr:colOff>11205</xdr:colOff>
      <xdr:row>5</xdr:row>
      <xdr:rowOff>38020</xdr:rowOff>
    </xdr:to>
    <xdr:sp macro="" textlink="">
      <xdr:nvSpPr>
        <xdr:cNvPr id="3" name="21 Rectángulo redondeado">
          <a:extLst>
            <a:ext uri="{FF2B5EF4-FFF2-40B4-BE49-F238E27FC236}">
              <a16:creationId xmlns:a16="http://schemas.microsoft.com/office/drawing/2014/main" id="{00000000-0008-0000-0700-000003000000}"/>
            </a:ext>
          </a:extLst>
        </xdr:cNvPr>
        <xdr:cNvSpPr/>
      </xdr:nvSpPr>
      <xdr:spPr>
        <a:xfrm>
          <a:off x="0" y="0"/>
          <a:ext cx="11336430" cy="990520"/>
        </a:xfrm>
        <a:prstGeom prst="roundRect">
          <a:avLst/>
        </a:prstGeom>
        <a:solidFill>
          <a:schemeClr val="accent3">
            <a:lumMod val="7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lvl="0" algn="ctr"/>
          <a:r>
            <a:rPr lang="es-DO" sz="2000" b="1">
              <a:solidFill>
                <a:schemeClr val="lt1"/>
              </a:solidFill>
              <a:effectLst/>
              <a:latin typeface="+mn-lt"/>
              <a:ea typeface="+mn-ea"/>
              <a:cs typeface="+mn-cs"/>
            </a:rPr>
            <a:t>ORGANIZACIÓN DEL SISTEMA DOMINICANO DE SEGURIDAD SOCIAL (SDSS) </a:t>
          </a:r>
          <a:endParaRPr lang="es-DO" sz="2000">
            <a:solidFill>
              <a:schemeClr val="lt1"/>
            </a:solidFill>
            <a:effectLst/>
            <a:latin typeface="+mn-lt"/>
            <a:ea typeface="+mn-ea"/>
            <a:cs typeface="+mn-cs"/>
          </a:endParaRPr>
        </a:p>
      </xdr:txBody>
    </xdr:sp>
    <xdr:clientData/>
  </xdr:twoCellAnchor>
  <xdr:twoCellAnchor editAs="oneCell">
    <xdr:from>
      <xdr:col>0</xdr:col>
      <xdr:colOff>405014</xdr:colOff>
      <xdr:row>1</xdr:row>
      <xdr:rowOff>25613</xdr:rowOff>
    </xdr:from>
    <xdr:to>
      <xdr:col>1</xdr:col>
      <xdr:colOff>335294</xdr:colOff>
      <xdr:row>3</xdr:row>
      <xdr:rowOff>134470</xdr:rowOff>
    </xdr:to>
    <xdr:pic>
      <xdr:nvPicPr>
        <xdr:cNvPr id="4" name="40 Imagen" descr="Logo_2x4.bmp">
          <a:hlinkClick xmlns:r="http://schemas.openxmlformats.org/officeDocument/2006/relationships" r:id="rId1"/>
          <a:extLst>
            <a:ext uri="{FF2B5EF4-FFF2-40B4-BE49-F238E27FC236}">
              <a16:creationId xmlns:a16="http://schemas.microsoft.com/office/drawing/2014/main" id="{00000000-0008-0000-0700-000004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063" t="10325" r="3969" b="15109"/>
        <a:stretch/>
      </xdr:blipFill>
      <xdr:spPr bwMode="auto">
        <a:xfrm>
          <a:off x="405014" y="216113"/>
          <a:ext cx="692280" cy="489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224119</xdr:colOff>
      <xdr:row>7</xdr:row>
      <xdr:rowOff>67235</xdr:rowOff>
    </xdr:from>
    <xdr:to>
      <xdr:col>12</xdr:col>
      <xdr:colOff>381000</xdr:colOff>
      <xdr:row>30</xdr:row>
      <xdr:rowOff>705969</xdr:rowOff>
    </xdr:to>
    <xdr:pic>
      <xdr:nvPicPr>
        <xdr:cNvPr id="5" name="Imagen 4">
          <a:extLst>
            <a:ext uri="{FF2B5EF4-FFF2-40B4-BE49-F238E27FC236}">
              <a16:creationId xmlns:a16="http://schemas.microsoft.com/office/drawing/2014/main" id="{00000000-0008-0000-0700-000005000000}"/>
            </a:ext>
          </a:extLst>
        </xdr:cNvPr>
        <xdr:cNvPicPr/>
      </xdr:nvPicPr>
      <xdr:blipFill rotWithShape="1">
        <a:blip xmlns:r="http://schemas.openxmlformats.org/officeDocument/2006/relationships" r:embed="rId3"/>
        <a:srcRect l="2473" t="5411" r="-291"/>
        <a:stretch/>
      </xdr:blipFill>
      <xdr:spPr bwMode="auto">
        <a:xfrm>
          <a:off x="224119" y="1804147"/>
          <a:ext cx="10724028" cy="5020234"/>
        </a:xfrm>
        <a:prstGeom prst="rect">
          <a:avLst/>
        </a:prstGeom>
        <a:ln>
          <a:noFill/>
        </a:ln>
        <a:extLst>
          <a:ext uri="{53640926-AAD7-44D8-BBD7-CCE9431645EC}">
            <a14:shadowObscured xmlns:a14="http://schemas.microsoft.com/office/drawing/2010/main"/>
          </a:ext>
        </a:extLst>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1</xdr:colOff>
      <xdr:row>0</xdr:row>
      <xdr:rowOff>0</xdr:rowOff>
    </xdr:from>
    <xdr:to>
      <xdr:col>0</xdr:col>
      <xdr:colOff>403412</xdr:colOff>
      <xdr:row>0</xdr:row>
      <xdr:rowOff>6723</xdr:rowOff>
    </xdr:to>
    <xdr:cxnSp macro="">
      <xdr:nvCxnSpPr>
        <xdr:cNvPr id="2" name="23 Conector recto">
          <a:extLst>
            <a:ext uri="{FF2B5EF4-FFF2-40B4-BE49-F238E27FC236}">
              <a16:creationId xmlns:a16="http://schemas.microsoft.com/office/drawing/2014/main" id="{00000000-0008-0000-0800-000002000000}"/>
            </a:ext>
          </a:extLst>
        </xdr:cNvPr>
        <xdr:cNvCxnSpPr/>
      </xdr:nvCxnSpPr>
      <xdr:spPr>
        <a:xfrm>
          <a:off x="1" y="0"/>
          <a:ext cx="403411" cy="6723"/>
        </a:xfrm>
        <a:prstGeom prst="line">
          <a:avLst/>
        </a:prstGeom>
        <a:ln w="28575"/>
      </xdr:spPr>
      <xdr:style>
        <a:lnRef idx="1">
          <a:schemeClr val="dk1"/>
        </a:lnRef>
        <a:fillRef idx="0">
          <a:schemeClr val="dk1"/>
        </a:fillRef>
        <a:effectRef idx="0">
          <a:schemeClr val="dk1"/>
        </a:effectRef>
        <a:fontRef idx="minor">
          <a:schemeClr val="tx1"/>
        </a:fontRef>
      </xdr:style>
    </xdr:cxnSp>
    <xdr:clientData/>
  </xdr:twoCellAnchor>
  <xdr:twoCellAnchor>
    <xdr:from>
      <xdr:col>0</xdr:col>
      <xdr:colOff>0</xdr:colOff>
      <xdr:row>0</xdr:row>
      <xdr:rowOff>0</xdr:rowOff>
    </xdr:from>
    <xdr:to>
      <xdr:col>13</xdr:col>
      <xdr:colOff>11205</xdr:colOff>
      <xdr:row>5</xdr:row>
      <xdr:rowOff>38020</xdr:rowOff>
    </xdr:to>
    <xdr:sp macro="" textlink="">
      <xdr:nvSpPr>
        <xdr:cNvPr id="3" name="21 Rectángulo redondeado">
          <a:extLst>
            <a:ext uri="{FF2B5EF4-FFF2-40B4-BE49-F238E27FC236}">
              <a16:creationId xmlns:a16="http://schemas.microsoft.com/office/drawing/2014/main" id="{00000000-0008-0000-0800-000003000000}"/>
            </a:ext>
          </a:extLst>
        </xdr:cNvPr>
        <xdr:cNvSpPr/>
      </xdr:nvSpPr>
      <xdr:spPr>
        <a:xfrm>
          <a:off x="0" y="0"/>
          <a:ext cx="11336430" cy="990520"/>
        </a:xfrm>
        <a:prstGeom prst="roundRect">
          <a:avLst/>
        </a:prstGeom>
        <a:solidFill>
          <a:schemeClr val="accent3">
            <a:lumMod val="7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lvl="0" algn="ctr"/>
          <a:r>
            <a:rPr lang="es-DO" sz="2800" b="1">
              <a:solidFill>
                <a:schemeClr val="lt1"/>
              </a:solidFill>
              <a:effectLst/>
              <a:latin typeface="+mn-lt"/>
              <a:ea typeface="+mn-ea"/>
              <a:cs typeface="+mn-cs"/>
            </a:rPr>
            <a:t>GOBERNANZA DEL CONSEJO DE SEGURIDAD SOCIAL</a:t>
          </a:r>
          <a:endParaRPr lang="es-DO" sz="2800">
            <a:solidFill>
              <a:schemeClr val="lt1"/>
            </a:solidFill>
            <a:effectLst/>
            <a:latin typeface="+mn-lt"/>
            <a:ea typeface="+mn-ea"/>
            <a:cs typeface="+mn-cs"/>
          </a:endParaRPr>
        </a:p>
      </xdr:txBody>
    </xdr:sp>
    <xdr:clientData/>
  </xdr:twoCellAnchor>
  <xdr:twoCellAnchor editAs="oneCell">
    <xdr:from>
      <xdr:col>0</xdr:col>
      <xdr:colOff>405014</xdr:colOff>
      <xdr:row>1</xdr:row>
      <xdr:rowOff>25613</xdr:rowOff>
    </xdr:from>
    <xdr:to>
      <xdr:col>1</xdr:col>
      <xdr:colOff>335294</xdr:colOff>
      <xdr:row>3</xdr:row>
      <xdr:rowOff>134470</xdr:rowOff>
    </xdr:to>
    <xdr:pic>
      <xdr:nvPicPr>
        <xdr:cNvPr id="4" name="40 Imagen" descr="Logo_2x4.bmp">
          <a:hlinkClick xmlns:r="http://schemas.openxmlformats.org/officeDocument/2006/relationships" r:id="rId1"/>
          <a:extLst>
            <a:ext uri="{FF2B5EF4-FFF2-40B4-BE49-F238E27FC236}">
              <a16:creationId xmlns:a16="http://schemas.microsoft.com/office/drawing/2014/main" id="{00000000-0008-0000-0800-000004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063" t="10325" r="3969" b="15109"/>
        <a:stretch/>
      </xdr:blipFill>
      <xdr:spPr bwMode="auto">
        <a:xfrm>
          <a:off x="405014" y="216113"/>
          <a:ext cx="692280" cy="489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22412</xdr:colOff>
      <xdr:row>7</xdr:row>
      <xdr:rowOff>67234</xdr:rowOff>
    </xdr:from>
    <xdr:to>
      <xdr:col>12</xdr:col>
      <xdr:colOff>459441</xdr:colOff>
      <xdr:row>30</xdr:row>
      <xdr:rowOff>571499</xdr:rowOff>
    </xdr:to>
    <xdr:pic>
      <xdr:nvPicPr>
        <xdr:cNvPr id="5" name="Imagen 4" descr="C:\Users\francis.encarnacion\AppData\Local\Microsoft\Windows\INetCache\Content.Word\Mesa sesiones CNSS-01-01.png">
          <a:extLst>
            <a:ext uri="{FF2B5EF4-FFF2-40B4-BE49-F238E27FC236}">
              <a16:creationId xmlns:a16="http://schemas.microsoft.com/office/drawing/2014/main" id="{00000000-0008-0000-0800-000005000000}"/>
            </a:ext>
          </a:extLst>
        </xdr:cNvPr>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100" t="7344" r="1166" b="8347"/>
        <a:stretch/>
      </xdr:blipFill>
      <xdr:spPr bwMode="auto">
        <a:xfrm>
          <a:off x="22412" y="2151528"/>
          <a:ext cx="11004176" cy="4885765"/>
        </a:xfrm>
        <a:prstGeom prst="rect">
          <a:avLst/>
        </a:prstGeom>
        <a:noFill/>
        <a:ln>
          <a:noFill/>
        </a:ln>
        <a:extLst>
          <a:ext uri="{53640926-AAD7-44D8-BBD7-CCE9431645EC}">
            <a14:shadowObscured xmlns:a14="http://schemas.microsoft.com/office/drawing/2010/main"/>
          </a:ext>
        </a:extLst>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11206</xdr:colOff>
      <xdr:row>0</xdr:row>
      <xdr:rowOff>0</xdr:rowOff>
    </xdr:from>
    <xdr:to>
      <xdr:col>13</xdr:col>
      <xdr:colOff>11206</xdr:colOff>
      <xdr:row>4</xdr:row>
      <xdr:rowOff>259773</xdr:rowOff>
    </xdr:to>
    <xdr:sp macro="" textlink="">
      <xdr:nvSpPr>
        <xdr:cNvPr id="4" name="3 Rectángulo redondeado">
          <a:extLst>
            <a:ext uri="{FF2B5EF4-FFF2-40B4-BE49-F238E27FC236}">
              <a16:creationId xmlns:a16="http://schemas.microsoft.com/office/drawing/2014/main" id="{00000000-0008-0000-0900-000004000000}"/>
            </a:ext>
          </a:extLst>
        </xdr:cNvPr>
        <xdr:cNvSpPr/>
      </xdr:nvSpPr>
      <xdr:spPr>
        <a:xfrm>
          <a:off x="11206" y="0"/>
          <a:ext cx="10442864" cy="952500"/>
        </a:xfrm>
        <a:prstGeom prst="roundRect">
          <a:avLst/>
        </a:prstGeom>
        <a:solidFill>
          <a:schemeClr val="accent1">
            <a:lumMod val="50000"/>
          </a:schemeClr>
        </a:solidFill>
        <a:ln>
          <a:noFill/>
        </a:ln>
      </xdr:spPr>
      <xdr:style>
        <a:lnRef idx="0">
          <a:scrgbClr r="0" g="0" b="0"/>
        </a:lnRef>
        <a:fillRef idx="0">
          <a:scrgbClr r="0" g="0" b="0"/>
        </a:fillRef>
        <a:effectRef idx="0">
          <a:scrgbClr r="0" g="0" b="0"/>
        </a:effectRef>
        <a:fontRef idx="minor">
          <a:schemeClr val="lt1"/>
        </a:fontRef>
      </xdr:style>
      <xdr:txBody>
        <a:bodyPr vertOverflow="clip" horzOverflow="clip" rtlCol="0" anchor="ctr"/>
        <a:lstStyle/>
        <a:p>
          <a:pPr algn="ctr" eaLnBrk="1" fontAlgn="auto" latinLnBrk="0" hangingPunct="1"/>
          <a:r>
            <a:rPr lang="es-DO" sz="4000" b="1">
              <a:solidFill>
                <a:schemeClr val="lt1"/>
              </a:solidFill>
              <a:effectLst/>
              <a:latin typeface="Arial" panose="020B0604020202020204" pitchFamily="34" charset="0"/>
              <a:ea typeface="+mn-ea"/>
              <a:cs typeface="Arial" panose="020B0604020202020204" pitchFamily="34" charset="0"/>
            </a:rPr>
            <a:t>Afiliación al Seguro Familiar de Salud (SFS) </a:t>
          </a:r>
          <a:endParaRPr lang="es-DO" sz="7200">
            <a:effectLst/>
            <a:latin typeface="Arial" panose="020B0604020202020204" pitchFamily="34" charset="0"/>
            <a:cs typeface="Arial" panose="020B0604020202020204" pitchFamily="34" charset="0"/>
          </a:endParaRPr>
        </a:p>
      </xdr:txBody>
    </xdr:sp>
    <xdr:clientData/>
  </xdr:twoCellAnchor>
  <xdr:twoCellAnchor editAs="oneCell">
    <xdr:from>
      <xdr:col>0</xdr:col>
      <xdr:colOff>557238</xdr:colOff>
      <xdr:row>0</xdr:row>
      <xdr:rowOff>146695</xdr:rowOff>
    </xdr:from>
    <xdr:to>
      <xdr:col>1</xdr:col>
      <xdr:colOff>945406</xdr:colOff>
      <xdr:row>4</xdr:row>
      <xdr:rowOff>0</xdr:rowOff>
    </xdr:to>
    <xdr:pic>
      <xdr:nvPicPr>
        <xdr:cNvPr id="5" name="1 Imagen" descr="Logo_2x4.bmp">
          <a:hlinkClick xmlns:r="http://schemas.openxmlformats.org/officeDocument/2006/relationships" r:id="rId1"/>
          <a:extLst>
            <a:ext uri="{FF2B5EF4-FFF2-40B4-BE49-F238E27FC236}">
              <a16:creationId xmlns:a16="http://schemas.microsoft.com/office/drawing/2014/main" id="{00000000-0008-0000-0900-000005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7333" t="10324" r="3243" b="11557"/>
        <a:stretch/>
      </xdr:blipFill>
      <xdr:spPr bwMode="auto">
        <a:xfrm>
          <a:off x="557238" y="146695"/>
          <a:ext cx="1150168" cy="75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0</xdr:row>
      <xdr:rowOff>1</xdr:rowOff>
    </xdr:from>
    <xdr:to>
      <xdr:col>11</xdr:col>
      <xdr:colOff>13607</xdr:colOff>
      <xdr:row>3</xdr:row>
      <xdr:rowOff>190501</xdr:rowOff>
    </xdr:to>
    <xdr:sp macro="" textlink="">
      <xdr:nvSpPr>
        <xdr:cNvPr id="4" name="3 Rectángulo redondeado">
          <a:extLst>
            <a:ext uri="{FF2B5EF4-FFF2-40B4-BE49-F238E27FC236}">
              <a16:creationId xmlns:a16="http://schemas.microsoft.com/office/drawing/2014/main" id="{00000000-0008-0000-0A00-000004000000}"/>
            </a:ext>
          </a:extLst>
        </xdr:cNvPr>
        <xdr:cNvSpPr/>
      </xdr:nvSpPr>
      <xdr:spPr>
        <a:xfrm>
          <a:off x="0" y="1"/>
          <a:ext cx="24570789" cy="1108364"/>
        </a:xfrm>
        <a:prstGeom prst="roundRect">
          <a:avLst/>
        </a:prstGeom>
        <a:solidFill>
          <a:schemeClr val="accent1">
            <a:lumMod val="50000"/>
          </a:schemeClr>
        </a:solidFill>
        <a:ln>
          <a:noFill/>
        </a:ln>
      </xdr:spPr>
      <xdr:style>
        <a:lnRef idx="0">
          <a:scrgbClr r="0" g="0" b="0"/>
        </a:lnRef>
        <a:fillRef idx="0">
          <a:scrgbClr r="0" g="0" b="0"/>
        </a:fillRef>
        <a:effectRef idx="0">
          <a:scrgbClr r="0" g="0" b="0"/>
        </a:effectRef>
        <a:fontRef idx="minor">
          <a:schemeClr val="lt1"/>
        </a:fontRef>
      </xdr:style>
      <xdr:txBody>
        <a:bodyPr vertOverflow="clip" horzOverflow="clip" rtlCol="0" anchor="ctr"/>
        <a:lstStyle/>
        <a:p>
          <a:pPr algn="ctr" eaLnBrk="1" fontAlgn="auto" latinLnBrk="0" hangingPunct="1"/>
          <a:r>
            <a:rPr lang="es-DO" sz="4000" b="1">
              <a:solidFill>
                <a:schemeClr val="lt1"/>
              </a:solidFill>
              <a:effectLst/>
              <a:latin typeface="Arial" panose="020B0604020202020204" pitchFamily="34" charset="0"/>
              <a:ea typeface="+mn-ea"/>
              <a:cs typeface="Arial" panose="020B0604020202020204" pitchFamily="34" charset="0"/>
            </a:rPr>
            <a:t>Afiliación al Seguro Familiar de Salud (SFS) </a:t>
          </a:r>
          <a:endParaRPr lang="es-DO" sz="4000">
            <a:effectLst/>
            <a:latin typeface="Arial" panose="020B0604020202020204" pitchFamily="34" charset="0"/>
            <a:cs typeface="Arial" panose="020B0604020202020204" pitchFamily="34" charset="0"/>
          </a:endParaRPr>
        </a:p>
      </xdr:txBody>
    </xdr:sp>
    <xdr:clientData/>
  </xdr:twoCellAnchor>
  <xdr:twoCellAnchor editAs="oneCell">
    <xdr:from>
      <xdr:col>0</xdr:col>
      <xdr:colOff>481850</xdr:colOff>
      <xdr:row>1</xdr:row>
      <xdr:rowOff>44824</xdr:rowOff>
    </xdr:from>
    <xdr:to>
      <xdr:col>1</xdr:col>
      <xdr:colOff>526670</xdr:colOff>
      <xdr:row>2</xdr:row>
      <xdr:rowOff>369795</xdr:rowOff>
    </xdr:to>
    <xdr:pic>
      <xdr:nvPicPr>
        <xdr:cNvPr id="5" name="1 Imagen" descr="Logo_2x4.bmp">
          <a:extLst>
            <a:ext uri="{FF2B5EF4-FFF2-40B4-BE49-F238E27FC236}">
              <a16:creationId xmlns:a16="http://schemas.microsoft.com/office/drawing/2014/main" id="{00000000-0008-0000-0A00-000005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1095" t="10323" r="18088" b="23349"/>
        <a:stretch/>
      </xdr:blipFill>
      <xdr:spPr bwMode="auto">
        <a:xfrm>
          <a:off x="481850" y="224118"/>
          <a:ext cx="806820" cy="605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748393</xdr:colOff>
      <xdr:row>56</xdr:row>
      <xdr:rowOff>17318</xdr:rowOff>
    </xdr:to>
    <xdr:pic>
      <xdr:nvPicPr>
        <xdr:cNvPr id="2" name="Imagen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7744938" cy="10685318"/>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0</xdr:colOff>
      <xdr:row>0</xdr:row>
      <xdr:rowOff>71437</xdr:rowOff>
    </xdr:from>
    <xdr:to>
      <xdr:col>12</xdr:col>
      <xdr:colOff>238124</xdr:colOff>
      <xdr:row>71</xdr:row>
      <xdr:rowOff>166687</xdr:rowOff>
    </xdr:to>
    <xdr:pic>
      <xdr:nvPicPr>
        <xdr:cNvPr id="4" name="Imagen 3">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71437"/>
          <a:ext cx="9548812" cy="1362075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xdr:from>
      <xdr:col>0</xdr:col>
      <xdr:colOff>0</xdr:colOff>
      <xdr:row>25</xdr:row>
      <xdr:rowOff>23812</xdr:rowOff>
    </xdr:from>
    <xdr:to>
      <xdr:col>10</xdr:col>
      <xdr:colOff>2047875</xdr:colOff>
      <xdr:row>60</xdr:row>
      <xdr:rowOff>23812</xdr:rowOff>
    </xdr:to>
    <xdr:graphicFrame macro="">
      <xdr:nvGraphicFramePr>
        <xdr:cNvPr id="7" name="6 Gráfico">
          <a:extLst>
            <a:ext uri="{FF2B5EF4-FFF2-40B4-BE49-F238E27FC236}">
              <a16:creationId xmlns:a16="http://schemas.microsoft.com/office/drawing/2014/main" id="{00000000-0008-0000-0D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489239</xdr:colOff>
      <xdr:row>0</xdr:row>
      <xdr:rowOff>372341</xdr:rowOff>
    </xdr:from>
    <xdr:to>
      <xdr:col>0</xdr:col>
      <xdr:colOff>2226649</xdr:colOff>
      <xdr:row>1</xdr:row>
      <xdr:rowOff>328429</xdr:rowOff>
    </xdr:to>
    <xdr:pic>
      <xdr:nvPicPr>
        <xdr:cNvPr id="5" name="2 Imagen" descr="logo_2x4.bmp">
          <a:hlinkClick xmlns:r="http://schemas.openxmlformats.org/officeDocument/2006/relationships" r:id="rId2"/>
          <a:extLst>
            <a:ext uri="{FF2B5EF4-FFF2-40B4-BE49-F238E27FC236}">
              <a16:creationId xmlns:a16="http://schemas.microsoft.com/office/drawing/2014/main" id="{00000000-0008-0000-0D00-000005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6267" t="8001" r="4194" b="15499"/>
        <a:stretch/>
      </xdr:blipFill>
      <xdr:spPr bwMode="auto">
        <a:xfrm>
          <a:off x="489239" y="372341"/>
          <a:ext cx="1737410" cy="1122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xml><?xml version="1.0" encoding="utf-8"?>
<c:userShapes xmlns:c="http://schemas.openxmlformats.org/drawingml/2006/chart">
  <cdr:relSizeAnchor xmlns:cdr="http://schemas.openxmlformats.org/drawingml/2006/chartDrawing">
    <cdr:from>
      <cdr:x>0.00463</cdr:x>
      <cdr:y>0.90339</cdr:y>
    </cdr:from>
    <cdr:to>
      <cdr:x>1</cdr:x>
      <cdr:y>0.98668</cdr:y>
    </cdr:to>
    <cdr:sp macro="" textlink="">
      <cdr:nvSpPr>
        <cdr:cNvPr id="2" name="2 CuadroTexto"/>
        <cdr:cNvSpPr txBox="1"/>
      </cdr:nvSpPr>
      <cdr:spPr>
        <a:xfrm xmlns:a="http://schemas.openxmlformats.org/drawingml/2006/main">
          <a:off x="118170" y="11872590"/>
          <a:ext cx="25404500" cy="1094625"/>
        </a:xfrm>
        <a:prstGeom xmlns:a="http://schemas.openxmlformats.org/drawingml/2006/main" prst="rect">
          <a:avLst/>
        </a:prstGeom>
        <a:noFill xmlns:a="http://schemas.openxmlformats.org/drawingml/2006/main"/>
        <a:ln xmlns:a="http://schemas.openxmlformats.org/drawingml/2006/main" w="9525" cmpd="sng">
          <a:solidFill>
            <a:schemeClr val="bg1"/>
          </a:solid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DO" sz="2800" b="1">
              <a:solidFill>
                <a:schemeClr val="dk1"/>
              </a:solidFill>
              <a:effectLst/>
              <a:latin typeface="+mn-lt"/>
              <a:ea typeface="+mn-ea"/>
              <a:cs typeface="+mn-cs"/>
            </a:rPr>
            <a:t>Fuente</a:t>
          </a:r>
          <a:r>
            <a:rPr lang="es-DO" sz="2800">
              <a:solidFill>
                <a:schemeClr val="dk1"/>
              </a:solidFill>
              <a:effectLst/>
              <a:latin typeface="+mn-lt"/>
              <a:ea typeface="+mn-ea"/>
              <a:cs typeface="+mn-cs"/>
            </a:rPr>
            <a:t>: Estimaciones y Proyecciones de población por la Oficina Nacional de Estadísticas (ONE)</a:t>
          </a:r>
          <a:r>
            <a:rPr lang="es-DO" sz="2800" baseline="0">
              <a:solidFill>
                <a:schemeClr val="dk1"/>
              </a:solidFill>
              <a:effectLst/>
              <a:latin typeface="+mn-lt"/>
              <a:ea typeface="+mn-ea"/>
              <a:cs typeface="+mn-cs"/>
            </a:rPr>
            <a:t>, una vez la ONE actualice sus proyecciones estos datos seran ajustados.  </a:t>
          </a:r>
          <a:r>
            <a:rPr lang="es-DO" sz="2800">
              <a:solidFill>
                <a:schemeClr val="dk1"/>
              </a:solidFill>
              <a:effectLst/>
              <a:latin typeface="+mn-lt"/>
              <a:ea typeface="+mn-ea"/>
              <a:cs typeface="+mn-cs"/>
            </a:rPr>
            <a:t>Superintendencia de Salud y Riesgos Laborables</a:t>
          </a:r>
          <a:r>
            <a:rPr lang="es-DO" sz="2800" baseline="0">
              <a:solidFill>
                <a:schemeClr val="dk1"/>
              </a:solidFill>
              <a:effectLst/>
              <a:latin typeface="+mn-lt"/>
              <a:ea typeface="+mn-ea"/>
              <a:cs typeface="+mn-cs"/>
            </a:rPr>
            <a:t> (SISALRIL).</a:t>
          </a:r>
          <a:endParaRPr lang="es-DO" sz="6600">
            <a:effectLst/>
          </a:endParaRPr>
        </a:p>
      </cdr:txBody>
    </cdr:sp>
  </cdr:relSizeAnchor>
</c:userShapes>
</file>

<file path=xl/drawings/drawing15.xml><?xml version="1.0" encoding="utf-8"?>
<xdr:wsDr xmlns:xdr="http://schemas.openxmlformats.org/drawingml/2006/spreadsheetDrawing" xmlns:a="http://schemas.openxmlformats.org/drawingml/2006/main">
  <xdr:twoCellAnchor editAs="oneCell">
    <xdr:from>
      <xdr:col>0</xdr:col>
      <xdr:colOff>171450</xdr:colOff>
      <xdr:row>0</xdr:row>
      <xdr:rowOff>124437</xdr:rowOff>
    </xdr:from>
    <xdr:to>
      <xdr:col>0</xdr:col>
      <xdr:colOff>907983</xdr:colOff>
      <xdr:row>1</xdr:row>
      <xdr:rowOff>57449</xdr:rowOff>
    </xdr:to>
    <xdr:pic>
      <xdr:nvPicPr>
        <xdr:cNvPr id="3" name="2 Imagen" descr="logo_2x4.bmp">
          <a:hlinkClick xmlns:r="http://schemas.openxmlformats.org/officeDocument/2006/relationships" r:id="rId1"/>
          <a:extLst>
            <a:ext uri="{FF2B5EF4-FFF2-40B4-BE49-F238E27FC236}">
              <a16:creationId xmlns:a16="http://schemas.microsoft.com/office/drawing/2014/main" id="{00000000-0008-0000-0E00-000003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6267" t="8001" r="4194" b="15499"/>
        <a:stretch/>
      </xdr:blipFill>
      <xdr:spPr bwMode="auto">
        <a:xfrm>
          <a:off x="171450" y="124437"/>
          <a:ext cx="736533" cy="523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67233</xdr:colOff>
      <xdr:row>25</xdr:row>
      <xdr:rowOff>123264</xdr:rowOff>
    </xdr:from>
    <xdr:to>
      <xdr:col>10</xdr:col>
      <xdr:colOff>806823</xdr:colOff>
      <xdr:row>42</xdr:row>
      <xdr:rowOff>201705</xdr:rowOff>
    </xdr:to>
    <xdr:graphicFrame macro="">
      <xdr:nvGraphicFramePr>
        <xdr:cNvPr id="5" name="Gráfico 4">
          <a:extLst>
            <a:ext uri="{FF2B5EF4-FFF2-40B4-BE49-F238E27FC236}">
              <a16:creationId xmlns:a16="http://schemas.microsoft.com/office/drawing/2014/main" id="{00000000-0008-0000-0E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6.xml><?xml version="1.0" encoding="utf-8"?>
<c:userShapes xmlns:c="http://schemas.openxmlformats.org/drawingml/2006/chart">
  <cdr:relSizeAnchor xmlns:cdr="http://schemas.openxmlformats.org/drawingml/2006/chartDrawing">
    <cdr:from>
      <cdr:x>0.03467</cdr:x>
      <cdr:y>0.95717</cdr:y>
    </cdr:from>
    <cdr:to>
      <cdr:x>0.51961</cdr:x>
      <cdr:y>1</cdr:y>
    </cdr:to>
    <cdr:sp macro="" textlink="">
      <cdr:nvSpPr>
        <cdr:cNvPr id="2" name="CuadroTexto 5"/>
        <cdr:cNvSpPr txBox="1"/>
      </cdr:nvSpPr>
      <cdr:spPr>
        <a:xfrm xmlns:a="http://schemas.openxmlformats.org/drawingml/2006/main">
          <a:off x="386976" y="5759821"/>
          <a:ext cx="5412442" cy="257736"/>
        </a:xfrm>
        <a:prstGeom xmlns:a="http://schemas.openxmlformats.org/drawingml/2006/main" prst="rect">
          <a:avLst/>
        </a:prstGeom>
        <a:solidFill xmlns:a="http://schemas.openxmlformats.org/drawingml/2006/main">
          <a:schemeClr val="lt1"/>
        </a:solidFill>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DO" sz="1100"/>
            <a:t>Fuente: Superintendencia de Salud y Riesgos Laborales (SISALRIL). </a:t>
          </a:r>
        </a:p>
      </cdr:txBody>
    </cdr:sp>
  </cdr:relSizeAnchor>
</c:userShapes>
</file>

<file path=xl/drawings/drawing17.xml><?xml version="1.0" encoding="utf-8"?>
<xdr:wsDr xmlns:xdr="http://schemas.openxmlformats.org/drawingml/2006/spreadsheetDrawing" xmlns:a="http://schemas.openxmlformats.org/drawingml/2006/main">
  <xdr:twoCellAnchor>
    <xdr:from>
      <xdr:col>0</xdr:col>
      <xdr:colOff>133990</xdr:colOff>
      <xdr:row>25</xdr:row>
      <xdr:rowOff>95251</xdr:rowOff>
    </xdr:from>
    <xdr:to>
      <xdr:col>15</xdr:col>
      <xdr:colOff>707571</xdr:colOff>
      <xdr:row>43</xdr:row>
      <xdr:rowOff>122464</xdr:rowOff>
    </xdr:to>
    <xdr:graphicFrame macro="">
      <xdr:nvGraphicFramePr>
        <xdr:cNvPr id="9" name="8 Gráfico">
          <a:extLst>
            <a:ext uri="{FF2B5EF4-FFF2-40B4-BE49-F238E27FC236}">
              <a16:creationId xmlns:a16="http://schemas.microsoft.com/office/drawing/2014/main" id="{00000000-0008-0000-0F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317841</xdr:colOff>
      <xdr:row>0</xdr:row>
      <xdr:rowOff>146288</xdr:rowOff>
    </xdr:from>
    <xdr:to>
      <xdr:col>1</xdr:col>
      <xdr:colOff>87431</xdr:colOff>
      <xdr:row>0</xdr:row>
      <xdr:rowOff>756557</xdr:rowOff>
    </xdr:to>
    <xdr:pic>
      <xdr:nvPicPr>
        <xdr:cNvPr id="6" name="2 Imagen" descr="logo_2x4.bmp">
          <a:hlinkClick xmlns:r="http://schemas.openxmlformats.org/officeDocument/2006/relationships" r:id="rId2"/>
          <a:extLst>
            <a:ext uri="{FF2B5EF4-FFF2-40B4-BE49-F238E27FC236}">
              <a16:creationId xmlns:a16="http://schemas.microsoft.com/office/drawing/2014/main" id="{00000000-0008-0000-0F00-000006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6267" t="8001" r="4194" b="15499"/>
        <a:stretch/>
      </xdr:blipFill>
      <xdr:spPr bwMode="auto">
        <a:xfrm>
          <a:off x="317841" y="146288"/>
          <a:ext cx="998315" cy="61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8.xml><?xml version="1.0" encoding="utf-8"?>
<c:userShapes xmlns:c="http://schemas.openxmlformats.org/drawingml/2006/chart">
  <cdr:relSizeAnchor xmlns:cdr="http://schemas.openxmlformats.org/drawingml/2006/chartDrawing">
    <cdr:from>
      <cdr:x>0.05477</cdr:x>
      <cdr:y>0.90705</cdr:y>
    </cdr:from>
    <cdr:to>
      <cdr:x>0.96789</cdr:x>
      <cdr:y>0.98747</cdr:y>
    </cdr:to>
    <cdr:sp macro="" textlink="">
      <cdr:nvSpPr>
        <cdr:cNvPr id="2" name="1 CuadroTexto"/>
        <cdr:cNvSpPr txBox="1"/>
      </cdr:nvSpPr>
      <cdr:spPr>
        <a:xfrm xmlns:a="http://schemas.openxmlformats.org/drawingml/2006/main">
          <a:off x="1004455" y="8399319"/>
          <a:ext cx="16746681" cy="744681"/>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n-US" sz="1100"/>
        </a:p>
      </cdr:txBody>
    </cdr:sp>
  </cdr:relSizeAnchor>
  <cdr:relSizeAnchor xmlns:cdr="http://schemas.openxmlformats.org/drawingml/2006/chartDrawing">
    <cdr:from>
      <cdr:x>0.01128</cdr:x>
      <cdr:y>0.9345</cdr:y>
    </cdr:from>
    <cdr:to>
      <cdr:x>0.63899</cdr:x>
      <cdr:y>0.99176</cdr:y>
    </cdr:to>
    <cdr:sp macro="" textlink="">
      <cdr:nvSpPr>
        <cdr:cNvPr id="3" name="2 CuadroTexto"/>
        <cdr:cNvSpPr txBox="1"/>
      </cdr:nvSpPr>
      <cdr:spPr>
        <a:xfrm xmlns:a="http://schemas.openxmlformats.org/drawingml/2006/main">
          <a:off x="198791" y="6675844"/>
          <a:ext cx="11062341" cy="40905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US" sz="1600" b="1"/>
            <a:t>Fuente: </a:t>
          </a:r>
          <a:r>
            <a:rPr lang="en-US" sz="1600"/>
            <a:t>Superintendencia de Salud y Riesgos Laborales (SISALRIL)</a:t>
          </a:r>
        </a:p>
      </cdr:txBody>
    </cdr:sp>
  </cdr:relSizeAnchor>
</c:userShapes>
</file>

<file path=xl/drawings/drawing19.xml><?xml version="1.0" encoding="utf-8"?>
<xdr:wsDr xmlns:xdr="http://schemas.openxmlformats.org/drawingml/2006/spreadsheetDrawing" xmlns:a="http://schemas.openxmlformats.org/drawingml/2006/main">
  <xdr:twoCellAnchor editAs="oneCell">
    <xdr:from>
      <xdr:col>1</xdr:col>
      <xdr:colOff>257175</xdr:colOff>
      <xdr:row>0</xdr:row>
      <xdr:rowOff>49886</xdr:rowOff>
    </xdr:from>
    <xdr:to>
      <xdr:col>1</xdr:col>
      <xdr:colOff>1324112</xdr:colOff>
      <xdr:row>0</xdr:row>
      <xdr:rowOff>207351</xdr:rowOff>
    </xdr:to>
    <xdr:pic>
      <xdr:nvPicPr>
        <xdr:cNvPr id="2" name="1 Imagen" descr="Logo_2x4.bmp">
          <a:hlinkClick xmlns:r="http://schemas.openxmlformats.org/officeDocument/2006/relationships" r:id="rId1"/>
          <a:extLst>
            <a:ext uri="{FF2B5EF4-FFF2-40B4-BE49-F238E27FC236}">
              <a16:creationId xmlns:a16="http://schemas.microsoft.com/office/drawing/2014/main" id="{00000000-0008-0000-1000-000002000000}"/>
            </a:ext>
          </a:extLst>
        </xdr:cNvPr>
        <xdr:cNvPicPr>
          <a:picLocks noChangeAspect="1"/>
        </xdr:cNvPicPr>
      </xdr:nvPicPr>
      <xdr:blipFill>
        <a:blip xmlns:r="http://schemas.openxmlformats.org/officeDocument/2006/relationships" r:embed="rId2" cstate="print"/>
        <a:stretch>
          <a:fillRect/>
        </a:stretch>
      </xdr:blipFill>
      <xdr:spPr>
        <a:xfrm>
          <a:off x="3276600" y="49886"/>
          <a:ext cx="1066937" cy="157465"/>
        </a:xfrm>
        <a:prstGeom prst="rect">
          <a:avLst/>
        </a:prstGeom>
        <a:ln>
          <a:noFill/>
        </a:ln>
        <a:effectLst>
          <a:softEdge rad="112500"/>
        </a:effectLst>
      </xdr:spPr>
    </xdr:pic>
    <xdr:clientData/>
  </xdr:twoCellAnchor>
  <xdr:twoCellAnchor editAs="oneCell">
    <xdr:from>
      <xdr:col>1</xdr:col>
      <xdr:colOff>257175</xdr:colOff>
      <xdr:row>0</xdr:row>
      <xdr:rowOff>49886</xdr:rowOff>
    </xdr:from>
    <xdr:to>
      <xdr:col>1</xdr:col>
      <xdr:colOff>1324112</xdr:colOff>
      <xdr:row>0</xdr:row>
      <xdr:rowOff>207351</xdr:rowOff>
    </xdr:to>
    <xdr:pic>
      <xdr:nvPicPr>
        <xdr:cNvPr id="3" name="2 Imagen" descr="Logo_2x4.bmp">
          <a:hlinkClick xmlns:r="http://schemas.openxmlformats.org/officeDocument/2006/relationships" r:id="rId1"/>
          <a:extLst>
            <a:ext uri="{FF2B5EF4-FFF2-40B4-BE49-F238E27FC236}">
              <a16:creationId xmlns:a16="http://schemas.microsoft.com/office/drawing/2014/main" id="{00000000-0008-0000-1000-000003000000}"/>
            </a:ext>
          </a:extLst>
        </xdr:cNvPr>
        <xdr:cNvPicPr>
          <a:picLocks noChangeAspect="1"/>
        </xdr:cNvPicPr>
      </xdr:nvPicPr>
      <xdr:blipFill>
        <a:blip xmlns:r="http://schemas.openxmlformats.org/officeDocument/2006/relationships" r:embed="rId2" cstate="print"/>
        <a:stretch>
          <a:fillRect/>
        </a:stretch>
      </xdr:blipFill>
      <xdr:spPr>
        <a:xfrm>
          <a:off x="3276600" y="49886"/>
          <a:ext cx="1066937" cy="157465"/>
        </a:xfrm>
        <a:prstGeom prst="rect">
          <a:avLst/>
        </a:prstGeom>
        <a:ln>
          <a:noFill/>
        </a:ln>
        <a:effectLst>
          <a:softEdge rad="112500"/>
        </a:effectLst>
      </xdr:spPr>
    </xdr:pic>
    <xdr:clientData/>
  </xdr:twoCellAnchor>
  <xdr:twoCellAnchor>
    <xdr:from>
      <xdr:col>0</xdr:col>
      <xdr:colOff>762000</xdr:colOff>
      <xdr:row>29</xdr:row>
      <xdr:rowOff>152400</xdr:rowOff>
    </xdr:from>
    <xdr:to>
      <xdr:col>10</xdr:col>
      <xdr:colOff>228600</xdr:colOff>
      <xdr:row>77</xdr:row>
      <xdr:rowOff>38100</xdr:rowOff>
    </xdr:to>
    <xdr:graphicFrame macro="">
      <xdr:nvGraphicFramePr>
        <xdr:cNvPr id="4" name="1 Gráfico">
          <a:extLst>
            <a:ext uri="{FF2B5EF4-FFF2-40B4-BE49-F238E27FC236}">
              <a16:creationId xmlns:a16="http://schemas.microsoft.com/office/drawing/2014/main" id="{00000000-0008-0000-10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0</xdr:col>
      <xdr:colOff>477980</xdr:colOff>
      <xdr:row>0</xdr:row>
      <xdr:rowOff>589809</xdr:rowOff>
    </xdr:from>
    <xdr:to>
      <xdr:col>1</xdr:col>
      <xdr:colOff>342899</xdr:colOff>
      <xdr:row>1</xdr:row>
      <xdr:rowOff>231299</xdr:rowOff>
    </xdr:to>
    <xdr:pic>
      <xdr:nvPicPr>
        <xdr:cNvPr id="5" name="8 Imagen" descr="logo_2x4.bmp">
          <a:hlinkClick xmlns:r="http://schemas.openxmlformats.org/officeDocument/2006/relationships" r:id="rId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77980" y="589809"/>
          <a:ext cx="2884344" cy="2060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0.xml><?xml version="1.0" encoding="utf-8"?>
<c:userShapes xmlns:c="http://schemas.openxmlformats.org/drawingml/2006/chart">
  <cdr:relSizeAnchor xmlns:cdr="http://schemas.openxmlformats.org/drawingml/2006/chartDrawing">
    <cdr:from>
      <cdr:x>0.06971</cdr:x>
      <cdr:y>0.95255</cdr:y>
    </cdr:from>
    <cdr:to>
      <cdr:x>0.33711</cdr:x>
      <cdr:y>1</cdr:y>
    </cdr:to>
    <cdr:sp macro="" textlink="">
      <cdr:nvSpPr>
        <cdr:cNvPr id="2" name="CuadroTexto 1"/>
        <cdr:cNvSpPr txBox="1"/>
      </cdr:nvSpPr>
      <cdr:spPr>
        <a:xfrm xmlns:a="http://schemas.openxmlformats.org/drawingml/2006/main">
          <a:off x="2326690" y="18763044"/>
          <a:ext cx="8924635" cy="934656"/>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DO" sz="4800" b="1">
              <a:latin typeface="Arial" panose="020B0604020202020204" pitchFamily="34" charset="0"/>
              <a:cs typeface="Arial" panose="020B0604020202020204" pitchFamily="34" charset="0"/>
            </a:rPr>
            <a:t>Fuente: </a:t>
          </a:r>
          <a:r>
            <a:rPr lang="es-DO" sz="4800">
              <a:latin typeface="Arial" panose="020B0604020202020204" pitchFamily="34" charset="0"/>
              <a:cs typeface="Arial" panose="020B0604020202020204" pitchFamily="34" charset="0"/>
            </a:rPr>
            <a:t>SISALRIL</a:t>
          </a:r>
        </a:p>
      </cdr:txBody>
    </cdr:sp>
  </cdr:relSizeAnchor>
</c:userShapes>
</file>

<file path=xl/drawings/drawing21.xml><?xml version="1.0" encoding="utf-8"?>
<xdr:wsDr xmlns:xdr="http://schemas.openxmlformats.org/drawingml/2006/spreadsheetDrawing" xmlns:a="http://schemas.openxmlformats.org/drawingml/2006/main">
  <xdr:twoCellAnchor editAs="oneCell">
    <xdr:from>
      <xdr:col>0</xdr:col>
      <xdr:colOff>394126</xdr:colOff>
      <xdr:row>0</xdr:row>
      <xdr:rowOff>139211</xdr:rowOff>
    </xdr:from>
    <xdr:to>
      <xdr:col>0</xdr:col>
      <xdr:colOff>1062404</xdr:colOff>
      <xdr:row>1</xdr:row>
      <xdr:rowOff>147827</xdr:rowOff>
    </xdr:to>
    <xdr:pic>
      <xdr:nvPicPr>
        <xdr:cNvPr id="2" name="9 Imagen" descr="logo_2x4.bmp">
          <a:hlinkClick xmlns:r="http://schemas.openxmlformats.org/officeDocument/2006/relationships" r:id="rId1"/>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94126" y="139211"/>
          <a:ext cx="668278" cy="503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926226</xdr:colOff>
      <xdr:row>3</xdr:row>
      <xdr:rowOff>1120587</xdr:rowOff>
    </xdr:from>
    <xdr:to>
      <xdr:col>8</xdr:col>
      <xdr:colOff>1019735</xdr:colOff>
      <xdr:row>22</xdr:row>
      <xdr:rowOff>134470</xdr:rowOff>
    </xdr:to>
    <xdr:graphicFrame macro="">
      <xdr:nvGraphicFramePr>
        <xdr:cNvPr id="3" name="Gráfico 2">
          <a:extLst>
            <a:ext uri="{FF2B5EF4-FFF2-40B4-BE49-F238E27FC236}">
              <a16:creationId xmlns:a16="http://schemas.microsoft.com/office/drawing/2014/main" id="{00000000-0008-0000-11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xdr:col>
      <xdr:colOff>470684</xdr:colOff>
      <xdr:row>23</xdr:row>
      <xdr:rowOff>44824</xdr:rowOff>
    </xdr:from>
    <xdr:to>
      <xdr:col>8</xdr:col>
      <xdr:colOff>1355911</xdr:colOff>
      <xdr:row>44</xdr:row>
      <xdr:rowOff>47627</xdr:rowOff>
    </xdr:to>
    <xdr:graphicFrame macro="">
      <xdr:nvGraphicFramePr>
        <xdr:cNvPr id="4" name="Gráfico 3">
          <a:extLst>
            <a:ext uri="{FF2B5EF4-FFF2-40B4-BE49-F238E27FC236}">
              <a16:creationId xmlns:a16="http://schemas.microsoft.com/office/drawing/2014/main" id="{00000000-0008-0000-11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22.xml><?xml version="1.0" encoding="utf-8"?>
<c:userShapes xmlns:c="http://schemas.openxmlformats.org/drawingml/2006/chart">
  <cdr:relSizeAnchor xmlns:cdr="http://schemas.openxmlformats.org/drawingml/2006/chartDrawing">
    <cdr:from>
      <cdr:x>0.0399</cdr:x>
      <cdr:y>0.91624</cdr:y>
    </cdr:from>
    <cdr:to>
      <cdr:x>0.30614</cdr:x>
      <cdr:y>0.9809</cdr:y>
    </cdr:to>
    <cdr:sp macro="" textlink="">
      <cdr:nvSpPr>
        <cdr:cNvPr id="2" name="CuadroTexto 1"/>
        <cdr:cNvSpPr txBox="1"/>
      </cdr:nvSpPr>
      <cdr:spPr>
        <a:xfrm xmlns:a="http://schemas.openxmlformats.org/drawingml/2006/main">
          <a:off x="175993" y="2736718"/>
          <a:ext cx="1174451" cy="193131"/>
        </a:xfrm>
        <a:prstGeom xmlns:a="http://schemas.openxmlformats.org/drawingml/2006/main" prst="rect">
          <a:avLst/>
        </a:prstGeom>
        <a:ln xmlns:a="http://schemas.openxmlformats.org/drawingml/2006/main">
          <a:noFill/>
        </a:ln>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DO" sz="1000" b="1"/>
            <a:t>Fuente: </a:t>
          </a:r>
          <a:r>
            <a:rPr lang="es-DO" sz="1000"/>
            <a:t>SISALRIL</a:t>
          </a:r>
        </a:p>
      </cdr:txBody>
    </cdr:sp>
  </cdr:relSizeAnchor>
</c:userShapes>
</file>

<file path=xl/drawings/drawing23.xml><?xml version="1.0" encoding="utf-8"?>
<c:userShapes xmlns:c="http://schemas.openxmlformats.org/drawingml/2006/chart">
  <cdr:relSizeAnchor xmlns:cdr="http://schemas.openxmlformats.org/drawingml/2006/chartDrawing">
    <cdr:from>
      <cdr:x>0.03159</cdr:x>
      <cdr:y>0.92947</cdr:y>
    </cdr:from>
    <cdr:to>
      <cdr:x>0.29783</cdr:x>
      <cdr:y>1</cdr:y>
    </cdr:to>
    <cdr:sp macro="" textlink="">
      <cdr:nvSpPr>
        <cdr:cNvPr id="2" name="CuadroTexto 1"/>
        <cdr:cNvSpPr txBox="1"/>
      </cdr:nvSpPr>
      <cdr:spPr>
        <a:xfrm xmlns:a="http://schemas.openxmlformats.org/drawingml/2006/main">
          <a:off x="146050" y="2703634"/>
          <a:ext cx="1230924" cy="205153"/>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DO" sz="1000" b="1"/>
            <a:t>Fuente: </a:t>
          </a:r>
          <a:r>
            <a:rPr lang="es-DO" sz="1000"/>
            <a:t>SISALRIL</a:t>
          </a:r>
        </a:p>
      </cdr:txBody>
    </cdr:sp>
  </cdr:relSizeAnchor>
</c:userShapes>
</file>

<file path=xl/drawings/drawing24.xml><?xml version="1.0" encoding="utf-8"?>
<xdr:wsDr xmlns:xdr="http://schemas.openxmlformats.org/drawingml/2006/spreadsheetDrawing" xmlns:a="http://schemas.openxmlformats.org/drawingml/2006/main">
  <xdr:twoCellAnchor editAs="oneCell">
    <xdr:from>
      <xdr:col>1</xdr:col>
      <xdr:colOff>40822</xdr:colOff>
      <xdr:row>0</xdr:row>
      <xdr:rowOff>204107</xdr:rowOff>
    </xdr:from>
    <xdr:to>
      <xdr:col>2</xdr:col>
      <xdr:colOff>293849</xdr:colOff>
      <xdr:row>0</xdr:row>
      <xdr:rowOff>1034143</xdr:rowOff>
    </xdr:to>
    <xdr:pic>
      <xdr:nvPicPr>
        <xdr:cNvPr id="2" name="9 Imagen" descr="logo_2x4.bmp">
          <a:hlinkClick xmlns:r="http://schemas.openxmlformats.org/officeDocument/2006/relationships" r:id="rId1"/>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40179" y="204107"/>
          <a:ext cx="1205527" cy="8300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68036</xdr:colOff>
      <xdr:row>10</xdr:row>
      <xdr:rowOff>136071</xdr:rowOff>
    </xdr:from>
    <xdr:to>
      <xdr:col>9</xdr:col>
      <xdr:colOff>3333750</xdr:colOff>
      <xdr:row>48</xdr:row>
      <xdr:rowOff>54427</xdr:rowOff>
    </xdr:to>
    <xdr:graphicFrame macro="">
      <xdr:nvGraphicFramePr>
        <xdr:cNvPr id="3" name="Gráfico 2">
          <a:extLst>
            <a:ext uri="{FF2B5EF4-FFF2-40B4-BE49-F238E27FC236}">
              <a16:creationId xmlns:a16="http://schemas.microsoft.com/office/drawing/2014/main" id="{00000000-0008-0000-12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25.xml><?xml version="1.0" encoding="utf-8"?>
<c:userShapes xmlns:c="http://schemas.openxmlformats.org/drawingml/2006/chart">
  <cdr:relSizeAnchor xmlns:cdr="http://schemas.openxmlformats.org/drawingml/2006/chartDrawing">
    <cdr:from>
      <cdr:x>0.03146</cdr:x>
      <cdr:y>0.9644</cdr:y>
    </cdr:from>
    <cdr:to>
      <cdr:x>0.4553</cdr:x>
      <cdr:y>1</cdr:y>
    </cdr:to>
    <cdr:sp macro="" textlink="">
      <cdr:nvSpPr>
        <cdr:cNvPr id="2" name="CuadroTexto 1"/>
        <cdr:cNvSpPr txBox="1"/>
      </cdr:nvSpPr>
      <cdr:spPr>
        <a:xfrm xmlns:a="http://schemas.openxmlformats.org/drawingml/2006/main">
          <a:off x="258536" y="8437897"/>
          <a:ext cx="3483429" cy="311496"/>
        </a:xfrm>
        <a:prstGeom xmlns:a="http://schemas.openxmlformats.org/drawingml/2006/main" prst="rect">
          <a:avLst/>
        </a:prstGeom>
        <a:noFill xmlns:a="http://schemas.openxmlformats.org/drawingml/2006/mai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tx1"/>
        </a:fontRef>
      </cdr:style>
      <cdr:txBody>
        <a:bodyPr xmlns:a="http://schemas.openxmlformats.org/drawingml/2006/main" wrap="square" rtlCol="0" anchor="t">
          <a:spAutoFit/>
        </a:bodyPr>
        <a:lstStyle xmlns:a="http://schemas.openxmlformats.org/drawingml/2006/main">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xmlns:a="http://schemas.openxmlformats.org/drawingml/2006/main">
          <a:r>
            <a:rPr lang="es-DO" sz="1400" b="1"/>
            <a:t>Fuente: </a:t>
          </a:r>
          <a:r>
            <a:rPr lang="es-DO" sz="1400"/>
            <a:t>SISALRIL</a:t>
          </a:r>
        </a:p>
      </cdr:txBody>
    </cdr:sp>
  </cdr:relSizeAnchor>
</c:userShapes>
</file>

<file path=xl/drawings/drawing26.xml><?xml version="1.0" encoding="utf-8"?>
<xdr:wsDr xmlns:xdr="http://schemas.openxmlformats.org/drawingml/2006/spreadsheetDrawing" xmlns:a="http://schemas.openxmlformats.org/drawingml/2006/main">
  <xdr:twoCellAnchor>
    <xdr:from>
      <xdr:col>0</xdr:col>
      <xdr:colOff>361788</xdr:colOff>
      <xdr:row>14</xdr:row>
      <xdr:rowOff>187298</xdr:rowOff>
    </xdr:from>
    <xdr:to>
      <xdr:col>10</xdr:col>
      <xdr:colOff>608318</xdr:colOff>
      <xdr:row>28</xdr:row>
      <xdr:rowOff>41622</xdr:rowOff>
    </xdr:to>
    <xdr:sp macro="" textlink="">
      <xdr:nvSpPr>
        <xdr:cNvPr id="3" name="2 CuadroTexto">
          <a:extLst>
            <a:ext uri="{FF2B5EF4-FFF2-40B4-BE49-F238E27FC236}">
              <a16:creationId xmlns:a16="http://schemas.microsoft.com/office/drawing/2014/main" id="{00000000-0008-0000-1300-000003000000}"/>
            </a:ext>
          </a:extLst>
        </xdr:cNvPr>
        <xdr:cNvSpPr txBox="1"/>
      </xdr:nvSpPr>
      <xdr:spPr>
        <a:xfrm>
          <a:off x="361788" y="2854298"/>
          <a:ext cx="9485780" cy="25213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DO" sz="4000" b="1" baseline="0">
              <a:solidFill>
                <a:srgbClr val="0070C0"/>
              </a:solidFill>
              <a:effectLst/>
              <a:latin typeface="+mn-lt"/>
              <a:ea typeface="+mn-ea"/>
              <a:cs typeface="+mn-cs"/>
            </a:rPr>
            <a:t>Sistema Dominicano de Seguridad Social (SDSS)</a:t>
          </a:r>
        </a:p>
        <a:p>
          <a:pPr marL="0" marR="0" indent="0" algn="ctr" defTabSz="914400" eaLnBrk="1" fontAlgn="auto" latinLnBrk="0" hangingPunct="1">
            <a:lnSpc>
              <a:spcPct val="100000"/>
            </a:lnSpc>
            <a:spcBef>
              <a:spcPts val="0"/>
            </a:spcBef>
            <a:spcAft>
              <a:spcPts val="0"/>
            </a:spcAft>
            <a:buClrTx/>
            <a:buSzTx/>
            <a:buFontTx/>
            <a:buNone/>
            <a:tabLst/>
            <a:defRPr/>
          </a:pPr>
          <a:r>
            <a:rPr lang="es-DO" sz="3600" b="1" baseline="0">
              <a:solidFill>
                <a:schemeClr val="accent3">
                  <a:lumMod val="50000"/>
                </a:schemeClr>
              </a:solidFill>
              <a:effectLst/>
              <a:latin typeface="+mn-lt"/>
              <a:ea typeface="+mn-ea"/>
              <a:cs typeface="+mn-cs"/>
            </a:rPr>
            <a:t>Afiliación SFS Régimen Contributivo (RC)</a:t>
          </a:r>
          <a:endParaRPr lang="es-DO" sz="2400" b="1">
            <a:solidFill>
              <a:schemeClr val="accent3">
                <a:lumMod val="50000"/>
              </a:schemeClr>
            </a:solidFill>
          </a:endParaRPr>
        </a:p>
      </xdr:txBody>
    </xdr:sp>
    <xdr:clientData/>
  </xdr:twoCellAnchor>
  <xdr:twoCellAnchor editAs="oneCell">
    <xdr:from>
      <xdr:col>0</xdr:col>
      <xdr:colOff>393806</xdr:colOff>
      <xdr:row>3</xdr:row>
      <xdr:rowOff>27215</xdr:rowOff>
    </xdr:from>
    <xdr:to>
      <xdr:col>1</xdr:col>
      <xdr:colOff>672032</xdr:colOff>
      <xdr:row>7</xdr:row>
      <xdr:rowOff>40822</xdr:rowOff>
    </xdr:to>
    <xdr:pic>
      <xdr:nvPicPr>
        <xdr:cNvPr id="4" name="3 Imagen" descr="logo_2x4.bmp">
          <a:extLst>
            <a:ext uri="{FF2B5EF4-FFF2-40B4-BE49-F238E27FC236}">
              <a16:creationId xmlns:a16="http://schemas.microsoft.com/office/drawing/2014/main" id="{00000000-0008-0000-1300-000004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2051" t="11988" r="19500" b="24910"/>
        <a:stretch/>
      </xdr:blipFill>
      <xdr:spPr bwMode="auto">
        <a:xfrm>
          <a:off x="393806" y="598715"/>
          <a:ext cx="1040226" cy="7756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7.xml><?xml version="1.0" encoding="utf-8"?>
<xdr:wsDr xmlns:xdr="http://schemas.openxmlformats.org/drawingml/2006/spreadsheetDrawing" xmlns:a="http://schemas.openxmlformats.org/drawingml/2006/main">
  <xdr:twoCellAnchor>
    <xdr:from>
      <xdr:col>0</xdr:col>
      <xdr:colOff>95250</xdr:colOff>
      <xdr:row>25</xdr:row>
      <xdr:rowOff>71437</xdr:rowOff>
    </xdr:from>
    <xdr:to>
      <xdr:col>9</xdr:col>
      <xdr:colOff>2476499</xdr:colOff>
      <xdr:row>60</xdr:row>
      <xdr:rowOff>47623</xdr:rowOff>
    </xdr:to>
    <xdr:graphicFrame macro="">
      <xdr:nvGraphicFramePr>
        <xdr:cNvPr id="9" name="8 Gráfico">
          <a:extLst>
            <a:ext uri="{FF2B5EF4-FFF2-40B4-BE49-F238E27FC236}">
              <a16:creationId xmlns:a16="http://schemas.microsoft.com/office/drawing/2014/main" id="{00000000-0008-0000-1400-000009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490346</xdr:colOff>
      <xdr:row>0</xdr:row>
      <xdr:rowOff>238125</xdr:rowOff>
    </xdr:from>
    <xdr:to>
      <xdr:col>0</xdr:col>
      <xdr:colOff>2029922</xdr:colOff>
      <xdr:row>1</xdr:row>
      <xdr:rowOff>240287</xdr:rowOff>
    </xdr:to>
    <xdr:pic>
      <xdr:nvPicPr>
        <xdr:cNvPr id="11" name="10 Imagen" descr="logo_2x4.bmp">
          <a:hlinkClick xmlns:r="http://schemas.openxmlformats.org/officeDocument/2006/relationships" r:id="rId2"/>
          <a:extLst>
            <a:ext uri="{FF2B5EF4-FFF2-40B4-BE49-F238E27FC236}">
              <a16:creationId xmlns:a16="http://schemas.microsoft.com/office/drawing/2014/main" id="{00000000-0008-0000-1400-00000B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0346" y="238125"/>
          <a:ext cx="1541019" cy="113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8.xml><?xml version="1.0" encoding="utf-8"?>
<c:userShapes xmlns:c="http://schemas.openxmlformats.org/drawingml/2006/chart">
  <cdr:relSizeAnchor xmlns:cdr="http://schemas.openxmlformats.org/drawingml/2006/chartDrawing">
    <cdr:from>
      <cdr:x>0.02154</cdr:x>
      <cdr:y>0.94432</cdr:y>
    </cdr:from>
    <cdr:to>
      <cdr:x>0.50049</cdr:x>
      <cdr:y>1</cdr:y>
    </cdr:to>
    <cdr:sp macro="" textlink="">
      <cdr:nvSpPr>
        <cdr:cNvPr id="2" name="CuadroTexto 1"/>
        <cdr:cNvSpPr txBox="1"/>
      </cdr:nvSpPr>
      <cdr:spPr>
        <a:xfrm xmlns:a="http://schemas.openxmlformats.org/drawingml/2006/main">
          <a:off x="666750" y="10096500"/>
          <a:ext cx="14826686" cy="59531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S" sz="2400" b="1"/>
            <a:t>Fuente:</a:t>
          </a:r>
          <a:r>
            <a:rPr lang="es-ES" sz="2400" b="1" baseline="0"/>
            <a:t> </a:t>
          </a:r>
          <a:r>
            <a:rPr lang="es-ES" sz="2400" baseline="0"/>
            <a:t>SISALRIL</a:t>
          </a:r>
          <a:endParaRPr lang="es-ES" sz="2400"/>
        </a:p>
      </cdr:txBody>
    </cdr:sp>
  </cdr:relSizeAnchor>
</c:userShapes>
</file>

<file path=xl/drawings/drawing29.xml><?xml version="1.0" encoding="utf-8"?>
<xdr:wsDr xmlns:xdr="http://schemas.openxmlformats.org/drawingml/2006/spreadsheetDrawing" xmlns:a="http://schemas.openxmlformats.org/drawingml/2006/main">
  <xdr:twoCellAnchor editAs="oneCell">
    <xdr:from>
      <xdr:col>0</xdr:col>
      <xdr:colOff>779318</xdr:colOff>
      <xdr:row>0</xdr:row>
      <xdr:rowOff>294408</xdr:rowOff>
    </xdr:from>
    <xdr:to>
      <xdr:col>1</xdr:col>
      <xdr:colOff>554182</xdr:colOff>
      <xdr:row>1</xdr:row>
      <xdr:rowOff>280456</xdr:rowOff>
    </xdr:to>
    <xdr:pic>
      <xdr:nvPicPr>
        <xdr:cNvPr id="4" name="3 Imagen" descr="logo_2x4.bmp">
          <a:hlinkClick xmlns:r="http://schemas.openxmlformats.org/officeDocument/2006/relationships" r:id="rId1"/>
          <a:extLst>
            <a:ext uri="{FF2B5EF4-FFF2-40B4-BE49-F238E27FC236}">
              <a16:creationId xmlns:a16="http://schemas.microsoft.com/office/drawing/2014/main" id="{00000000-0008-0000-1500-00000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79318" y="294408"/>
          <a:ext cx="1298864" cy="9731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17317</xdr:colOff>
      <xdr:row>22</xdr:row>
      <xdr:rowOff>304057</xdr:rowOff>
    </xdr:from>
    <xdr:to>
      <xdr:col>11</xdr:col>
      <xdr:colOff>1766454</xdr:colOff>
      <xdr:row>49</xdr:row>
      <xdr:rowOff>86590</xdr:rowOff>
    </xdr:to>
    <xdr:graphicFrame macro="">
      <xdr:nvGraphicFramePr>
        <xdr:cNvPr id="3" name="Gráfico 2">
          <a:extLst>
            <a:ext uri="{FF2B5EF4-FFF2-40B4-BE49-F238E27FC236}">
              <a16:creationId xmlns:a16="http://schemas.microsoft.com/office/drawing/2014/main" id="{00000000-0008-0000-15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30.xml><?xml version="1.0" encoding="utf-8"?>
<c:userShapes xmlns:c="http://schemas.openxmlformats.org/drawingml/2006/chart">
  <cdr:relSizeAnchor xmlns:cdr="http://schemas.openxmlformats.org/drawingml/2006/chartDrawing">
    <cdr:from>
      <cdr:x>0.01545</cdr:x>
      <cdr:y>0.95479</cdr:y>
    </cdr:from>
    <cdr:to>
      <cdr:x>0.62399</cdr:x>
      <cdr:y>0.98909</cdr:y>
    </cdr:to>
    <cdr:sp macro="" textlink="">
      <cdr:nvSpPr>
        <cdr:cNvPr id="2" name="7 CuadroTexto">
          <a:extLst xmlns:a="http://schemas.openxmlformats.org/drawingml/2006/main">
            <a:ext uri="{FF2B5EF4-FFF2-40B4-BE49-F238E27FC236}">
              <a16:creationId xmlns:a16="http://schemas.microsoft.com/office/drawing/2014/main" id="{00000000-0008-0000-1B00-000008000000}"/>
            </a:ext>
          </a:extLst>
        </cdr:cNvPr>
        <cdr:cNvSpPr txBox="1"/>
      </cdr:nvSpPr>
      <cdr:spPr>
        <a:xfrm xmlns:a="http://schemas.openxmlformats.org/drawingml/2006/main">
          <a:off x="337130" y="10606397"/>
          <a:ext cx="13278896" cy="381000"/>
        </a:xfrm>
        <a:prstGeom xmlns:a="http://schemas.openxmlformats.org/drawingml/2006/main" prst="rect">
          <a:avLst/>
        </a:prstGeom>
        <a:solidFill xmlns:a="http://schemas.openxmlformats.org/drawingml/2006/main">
          <a:schemeClr val="lt1"/>
        </a:solidFill>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n-US" sz="2400" b="1"/>
            <a:t>Fuente: </a:t>
          </a:r>
          <a:r>
            <a:rPr lang="en-US" sz="2400"/>
            <a:t>Superintendencia de Salud y Riesgos Laborales (SISALRIL)</a:t>
          </a:r>
        </a:p>
      </cdr:txBody>
    </cdr:sp>
  </cdr:relSizeAnchor>
</c:userShapes>
</file>

<file path=xl/drawings/drawing31.xml><?xml version="1.0" encoding="utf-8"?>
<xdr:wsDr xmlns:xdr="http://schemas.openxmlformats.org/drawingml/2006/spreadsheetDrawing" xmlns:a="http://schemas.openxmlformats.org/drawingml/2006/main">
  <xdr:twoCellAnchor editAs="oneCell">
    <xdr:from>
      <xdr:col>1</xdr:col>
      <xdr:colOff>257175</xdr:colOff>
      <xdr:row>0</xdr:row>
      <xdr:rowOff>49886</xdr:rowOff>
    </xdr:from>
    <xdr:to>
      <xdr:col>1</xdr:col>
      <xdr:colOff>1324112</xdr:colOff>
      <xdr:row>0</xdr:row>
      <xdr:rowOff>207351</xdr:rowOff>
    </xdr:to>
    <xdr:pic>
      <xdr:nvPicPr>
        <xdr:cNvPr id="2" name="1 Imagen" descr="Logo_2x4.bmp">
          <a:hlinkClick xmlns:r="http://schemas.openxmlformats.org/officeDocument/2006/relationships" r:id="rId1"/>
          <a:extLst>
            <a:ext uri="{FF2B5EF4-FFF2-40B4-BE49-F238E27FC236}">
              <a16:creationId xmlns:a16="http://schemas.microsoft.com/office/drawing/2014/main" id="{00000000-0008-0000-1600-000002000000}"/>
            </a:ext>
          </a:extLst>
        </xdr:cNvPr>
        <xdr:cNvPicPr>
          <a:picLocks noChangeAspect="1"/>
        </xdr:cNvPicPr>
      </xdr:nvPicPr>
      <xdr:blipFill>
        <a:blip xmlns:r="http://schemas.openxmlformats.org/officeDocument/2006/relationships" r:embed="rId2" cstate="print"/>
        <a:stretch>
          <a:fillRect/>
        </a:stretch>
      </xdr:blipFill>
      <xdr:spPr>
        <a:xfrm>
          <a:off x="3276600" y="49886"/>
          <a:ext cx="1066937" cy="157465"/>
        </a:xfrm>
        <a:prstGeom prst="rect">
          <a:avLst/>
        </a:prstGeom>
        <a:ln>
          <a:noFill/>
        </a:ln>
        <a:effectLst>
          <a:softEdge rad="112500"/>
        </a:effectLst>
      </xdr:spPr>
    </xdr:pic>
    <xdr:clientData/>
  </xdr:twoCellAnchor>
  <xdr:twoCellAnchor editAs="oneCell">
    <xdr:from>
      <xdr:col>1</xdr:col>
      <xdr:colOff>257175</xdr:colOff>
      <xdr:row>0</xdr:row>
      <xdr:rowOff>49886</xdr:rowOff>
    </xdr:from>
    <xdr:to>
      <xdr:col>1</xdr:col>
      <xdr:colOff>1324112</xdr:colOff>
      <xdr:row>0</xdr:row>
      <xdr:rowOff>207351</xdr:rowOff>
    </xdr:to>
    <xdr:pic>
      <xdr:nvPicPr>
        <xdr:cNvPr id="3" name="2 Imagen" descr="Logo_2x4.bmp">
          <a:hlinkClick xmlns:r="http://schemas.openxmlformats.org/officeDocument/2006/relationships" r:id="rId1"/>
          <a:extLst>
            <a:ext uri="{FF2B5EF4-FFF2-40B4-BE49-F238E27FC236}">
              <a16:creationId xmlns:a16="http://schemas.microsoft.com/office/drawing/2014/main" id="{00000000-0008-0000-1600-000003000000}"/>
            </a:ext>
          </a:extLst>
        </xdr:cNvPr>
        <xdr:cNvPicPr>
          <a:picLocks noChangeAspect="1"/>
        </xdr:cNvPicPr>
      </xdr:nvPicPr>
      <xdr:blipFill>
        <a:blip xmlns:r="http://schemas.openxmlformats.org/officeDocument/2006/relationships" r:embed="rId2" cstate="print"/>
        <a:stretch>
          <a:fillRect/>
        </a:stretch>
      </xdr:blipFill>
      <xdr:spPr>
        <a:xfrm>
          <a:off x="3276600" y="49886"/>
          <a:ext cx="1066937" cy="157465"/>
        </a:xfrm>
        <a:prstGeom prst="rect">
          <a:avLst/>
        </a:prstGeom>
        <a:ln>
          <a:noFill/>
        </a:ln>
        <a:effectLst>
          <a:softEdge rad="112500"/>
        </a:effectLst>
      </xdr:spPr>
    </xdr:pic>
    <xdr:clientData/>
  </xdr:twoCellAnchor>
  <xdr:twoCellAnchor>
    <xdr:from>
      <xdr:col>0</xdr:col>
      <xdr:colOff>228600</xdr:colOff>
      <xdr:row>27</xdr:row>
      <xdr:rowOff>342900</xdr:rowOff>
    </xdr:from>
    <xdr:to>
      <xdr:col>11</xdr:col>
      <xdr:colOff>2286000</xdr:colOff>
      <xdr:row>67</xdr:row>
      <xdr:rowOff>2667000</xdr:rowOff>
    </xdr:to>
    <xdr:graphicFrame macro="">
      <xdr:nvGraphicFramePr>
        <xdr:cNvPr id="4" name="1 Gráfico">
          <a:extLst>
            <a:ext uri="{FF2B5EF4-FFF2-40B4-BE49-F238E27FC236}">
              <a16:creationId xmlns:a16="http://schemas.microsoft.com/office/drawing/2014/main" id="{00000000-0008-0000-16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0</xdr:col>
      <xdr:colOff>477980</xdr:colOff>
      <xdr:row>0</xdr:row>
      <xdr:rowOff>589809</xdr:rowOff>
    </xdr:from>
    <xdr:to>
      <xdr:col>1</xdr:col>
      <xdr:colOff>342899</xdr:colOff>
      <xdr:row>1</xdr:row>
      <xdr:rowOff>231299</xdr:rowOff>
    </xdr:to>
    <xdr:pic>
      <xdr:nvPicPr>
        <xdr:cNvPr id="5" name="8 Imagen" descr="logo_2x4.bmp">
          <a:hlinkClick xmlns:r="http://schemas.openxmlformats.org/officeDocument/2006/relationships" r:id="rId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77980" y="589809"/>
          <a:ext cx="2884344" cy="2060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2.xml><?xml version="1.0" encoding="utf-8"?>
<c:userShapes xmlns:c="http://schemas.openxmlformats.org/drawingml/2006/chart">
  <cdr:relSizeAnchor xmlns:cdr="http://schemas.openxmlformats.org/drawingml/2006/chartDrawing">
    <cdr:from>
      <cdr:x>0.06971</cdr:x>
      <cdr:y>0.95255</cdr:y>
    </cdr:from>
    <cdr:to>
      <cdr:x>0.33711</cdr:x>
      <cdr:y>1</cdr:y>
    </cdr:to>
    <cdr:sp macro="" textlink="">
      <cdr:nvSpPr>
        <cdr:cNvPr id="2" name="CuadroTexto 1"/>
        <cdr:cNvSpPr txBox="1"/>
      </cdr:nvSpPr>
      <cdr:spPr>
        <a:xfrm xmlns:a="http://schemas.openxmlformats.org/drawingml/2006/main">
          <a:off x="2326690" y="18763044"/>
          <a:ext cx="8924635" cy="934656"/>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DO" sz="4800" b="1">
              <a:latin typeface="Arial" panose="020B0604020202020204" pitchFamily="34" charset="0"/>
              <a:cs typeface="Arial" panose="020B0604020202020204" pitchFamily="34" charset="0"/>
            </a:rPr>
            <a:t>Fuente: </a:t>
          </a:r>
          <a:r>
            <a:rPr lang="es-DO" sz="4800">
              <a:latin typeface="Arial" panose="020B0604020202020204" pitchFamily="34" charset="0"/>
              <a:cs typeface="Arial" panose="020B0604020202020204" pitchFamily="34" charset="0"/>
            </a:rPr>
            <a:t>SISALRIL</a:t>
          </a:r>
        </a:p>
      </cdr:txBody>
    </cdr:sp>
  </cdr:relSizeAnchor>
</c:userShapes>
</file>

<file path=xl/drawings/drawing33.xml><?xml version="1.0" encoding="utf-8"?>
<xdr:wsDr xmlns:xdr="http://schemas.openxmlformats.org/drawingml/2006/spreadsheetDrawing" xmlns:a="http://schemas.openxmlformats.org/drawingml/2006/main">
  <xdr:twoCellAnchor editAs="oneCell">
    <xdr:from>
      <xdr:col>0</xdr:col>
      <xdr:colOff>394126</xdr:colOff>
      <xdr:row>0</xdr:row>
      <xdr:rowOff>139211</xdr:rowOff>
    </xdr:from>
    <xdr:to>
      <xdr:col>0</xdr:col>
      <xdr:colOff>1062404</xdr:colOff>
      <xdr:row>1</xdr:row>
      <xdr:rowOff>147827</xdr:rowOff>
    </xdr:to>
    <xdr:pic>
      <xdr:nvPicPr>
        <xdr:cNvPr id="3" name="9 Imagen" descr="logo_2x4.bmp">
          <a:hlinkClick xmlns:r="http://schemas.openxmlformats.org/officeDocument/2006/relationships" r:id="rId1"/>
          <a:extLst>
            <a:ext uri="{FF2B5EF4-FFF2-40B4-BE49-F238E27FC236}">
              <a16:creationId xmlns:a16="http://schemas.microsoft.com/office/drawing/2014/main" id="{00000000-0008-0000-17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94126" y="139211"/>
          <a:ext cx="668278" cy="5068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304800</xdr:colOff>
      <xdr:row>5</xdr:row>
      <xdr:rowOff>38100</xdr:rowOff>
    </xdr:from>
    <xdr:to>
      <xdr:col>9</xdr:col>
      <xdr:colOff>600075</xdr:colOff>
      <xdr:row>22</xdr:row>
      <xdr:rowOff>57150</xdr:rowOff>
    </xdr:to>
    <xdr:graphicFrame macro="">
      <xdr:nvGraphicFramePr>
        <xdr:cNvPr id="4" name="Gráfico 3">
          <a:extLst>
            <a:ext uri="{FF2B5EF4-FFF2-40B4-BE49-F238E27FC236}">
              <a16:creationId xmlns:a16="http://schemas.microsoft.com/office/drawing/2014/main" id="{00000000-0008-0000-17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xdr:col>
      <xdr:colOff>410732</xdr:colOff>
      <xdr:row>21</xdr:row>
      <xdr:rowOff>146237</xdr:rowOff>
    </xdr:from>
    <xdr:to>
      <xdr:col>9</xdr:col>
      <xdr:colOff>1061197</xdr:colOff>
      <xdr:row>44</xdr:row>
      <xdr:rowOff>179855</xdr:rowOff>
    </xdr:to>
    <xdr:graphicFrame macro="">
      <xdr:nvGraphicFramePr>
        <xdr:cNvPr id="5" name="Gráfico 4">
          <a:extLst>
            <a:ext uri="{FF2B5EF4-FFF2-40B4-BE49-F238E27FC236}">
              <a16:creationId xmlns:a16="http://schemas.microsoft.com/office/drawing/2014/main" id="{00000000-0008-0000-17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34.xml><?xml version="1.0" encoding="utf-8"?>
<c:userShapes xmlns:c="http://schemas.openxmlformats.org/drawingml/2006/chart">
  <cdr:relSizeAnchor xmlns:cdr="http://schemas.openxmlformats.org/drawingml/2006/chartDrawing">
    <cdr:from>
      <cdr:x>0.16778</cdr:x>
      <cdr:y>0.86051</cdr:y>
    </cdr:from>
    <cdr:to>
      <cdr:x>0.43402</cdr:x>
      <cdr:y>0.92517</cdr:y>
    </cdr:to>
    <cdr:sp macro="" textlink="">
      <cdr:nvSpPr>
        <cdr:cNvPr id="2" name="CuadroTexto 1"/>
        <cdr:cNvSpPr txBox="1"/>
      </cdr:nvSpPr>
      <cdr:spPr>
        <a:xfrm xmlns:a="http://schemas.openxmlformats.org/drawingml/2006/main">
          <a:off x="1311923" y="2975272"/>
          <a:ext cx="2081854" cy="223567"/>
        </a:xfrm>
        <a:prstGeom xmlns:a="http://schemas.openxmlformats.org/drawingml/2006/main" prst="rect">
          <a:avLst/>
        </a:prstGeom>
        <a:ln xmlns:a="http://schemas.openxmlformats.org/drawingml/2006/main">
          <a:noFill/>
        </a:ln>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DO" sz="1000" b="1"/>
            <a:t>Fuente: </a:t>
          </a:r>
          <a:r>
            <a:rPr lang="es-DO" sz="1000"/>
            <a:t>SISALRIL</a:t>
          </a:r>
        </a:p>
      </cdr:txBody>
    </cdr:sp>
  </cdr:relSizeAnchor>
</c:userShapes>
</file>

<file path=xl/drawings/drawing35.xml><?xml version="1.0" encoding="utf-8"?>
<c:userShapes xmlns:c="http://schemas.openxmlformats.org/drawingml/2006/chart">
  <cdr:relSizeAnchor xmlns:cdr="http://schemas.openxmlformats.org/drawingml/2006/chartDrawing">
    <cdr:from>
      <cdr:x>0.13878</cdr:x>
      <cdr:y>0.92724</cdr:y>
    </cdr:from>
    <cdr:to>
      <cdr:x>0.40502</cdr:x>
      <cdr:y>0.99777</cdr:y>
    </cdr:to>
    <cdr:sp macro="" textlink="">
      <cdr:nvSpPr>
        <cdr:cNvPr id="2" name="CuadroTexto 1"/>
        <cdr:cNvSpPr txBox="1"/>
      </cdr:nvSpPr>
      <cdr:spPr>
        <a:xfrm xmlns:a="http://schemas.openxmlformats.org/drawingml/2006/main">
          <a:off x="1134555" y="3961397"/>
          <a:ext cx="2176569" cy="301321"/>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DO" sz="1000" b="1"/>
            <a:t>Fuente: </a:t>
          </a:r>
          <a:r>
            <a:rPr lang="es-DO" sz="1000"/>
            <a:t>SISALRIL</a:t>
          </a:r>
        </a:p>
      </cdr:txBody>
    </cdr:sp>
  </cdr:relSizeAnchor>
</c:userShapes>
</file>

<file path=xl/drawings/drawing36.xml><?xml version="1.0" encoding="utf-8"?>
<xdr:wsDr xmlns:xdr="http://schemas.openxmlformats.org/drawingml/2006/spreadsheetDrawing" xmlns:a="http://schemas.openxmlformats.org/drawingml/2006/main">
  <xdr:twoCellAnchor editAs="oneCell">
    <xdr:from>
      <xdr:col>0</xdr:col>
      <xdr:colOff>204107</xdr:colOff>
      <xdr:row>0</xdr:row>
      <xdr:rowOff>124918</xdr:rowOff>
    </xdr:from>
    <xdr:to>
      <xdr:col>1</xdr:col>
      <xdr:colOff>830035</xdr:colOff>
      <xdr:row>0</xdr:row>
      <xdr:rowOff>762000</xdr:rowOff>
    </xdr:to>
    <xdr:pic>
      <xdr:nvPicPr>
        <xdr:cNvPr id="3" name="9 Imagen" descr="logo_2x4.bmp">
          <a:hlinkClick xmlns:r="http://schemas.openxmlformats.org/officeDocument/2006/relationships" r:id="rId1"/>
          <a:extLst>
            <a:ext uri="{FF2B5EF4-FFF2-40B4-BE49-F238E27FC236}">
              <a16:creationId xmlns:a16="http://schemas.microsoft.com/office/drawing/2014/main" id="{00000000-0008-0000-18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4107" y="124918"/>
          <a:ext cx="925285" cy="6370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190500</xdr:colOff>
      <xdr:row>11</xdr:row>
      <xdr:rowOff>51954</xdr:rowOff>
    </xdr:from>
    <xdr:to>
      <xdr:col>10</xdr:col>
      <xdr:colOff>3290453</xdr:colOff>
      <xdr:row>48</xdr:row>
      <xdr:rowOff>95249</xdr:rowOff>
    </xdr:to>
    <xdr:graphicFrame macro="">
      <xdr:nvGraphicFramePr>
        <xdr:cNvPr id="4" name="Gráfico 3">
          <a:extLst>
            <a:ext uri="{FF2B5EF4-FFF2-40B4-BE49-F238E27FC236}">
              <a16:creationId xmlns:a16="http://schemas.microsoft.com/office/drawing/2014/main" id="{00000000-0008-0000-18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37.xml><?xml version="1.0" encoding="utf-8"?>
<c:userShapes xmlns:c="http://schemas.openxmlformats.org/drawingml/2006/chart">
  <cdr:relSizeAnchor xmlns:cdr="http://schemas.openxmlformats.org/drawingml/2006/chartDrawing">
    <cdr:from>
      <cdr:x>0.03146</cdr:x>
      <cdr:y>0.9644</cdr:y>
    </cdr:from>
    <cdr:to>
      <cdr:x>0.4553</cdr:x>
      <cdr:y>1</cdr:y>
    </cdr:to>
    <cdr:sp macro="" textlink="">
      <cdr:nvSpPr>
        <cdr:cNvPr id="2" name="CuadroTexto 1"/>
        <cdr:cNvSpPr txBox="1"/>
      </cdr:nvSpPr>
      <cdr:spPr>
        <a:xfrm xmlns:a="http://schemas.openxmlformats.org/drawingml/2006/main">
          <a:off x="258536" y="8437897"/>
          <a:ext cx="3483429" cy="311496"/>
        </a:xfrm>
        <a:prstGeom xmlns:a="http://schemas.openxmlformats.org/drawingml/2006/main" prst="rect">
          <a:avLst/>
        </a:prstGeom>
        <a:noFill xmlns:a="http://schemas.openxmlformats.org/drawingml/2006/mai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tx1"/>
        </a:fontRef>
      </cdr:style>
      <cdr:txBody>
        <a:bodyPr xmlns:a="http://schemas.openxmlformats.org/drawingml/2006/main" wrap="square" rtlCol="0" anchor="t">
          <a:spAutoFit/>
        </a:bodyPr>
        <a:lstStyle xmlns:a="http://schemas.openxmlformats.org/drawingml/2006/main">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xmlns:a="http://schemas.openxmlformats.org/drawingml/2006/main">
          <a:r>
            <a:rPr lang="es-DO" sz="1400" b="1"/>
            <a:t>Fuente: </a:t>
          </a:r>
          <a:r>
            <a:rPr lang="es-DO" sz="1400"/>
            <a:t>SISALRIL</a:t>
          </a:r>
        </a:p>
      </cdr:txBody>
    </cdr:sp>
  </cdr:relSizeAnchor>
</c:userShapes>
</file>

<file path=xl/drawings/drawing38.xml><?xml version="1.0" encoding="utf-8"?>
<xdr:wsDr xmlns:xdr="http://schemas.openxmlformats.org/drawingml/2006/spreadsheetDrawing" xmlns:a="http://schemas.openxmlformats.org/drawingml/2006/main">
  <xdr:twoCellAnchor>
    <xdr:from>
      <xdr:col>0</xdr:col>
      <xdr:colOff>446394</xdr:colOff>
      <xdr:row>9</xdr:row>
      <xdr:rowOff>40819</xdr:rowOff>
    </xdr:from>
    <xdr:to>
      <xdr:col>12</xdr:col>
      <xdr:colOff>26174</xdr:colOff>
      <xdr:row>28</xdr:row>
      <xdr:rowOff>165686</xdr:rowOff>
    </xdr:to>
    <xdr:sp macro="" textlink="">
      <xdr:nvSpPr>
        <xdr:cNvPr id="3" name="2 CuadroTexto">
          <a:extLst>
            <a:ext uri="{FF2B5EF4-FFF2-40B4-BE49-F238E27FC236}">
              <a16:creationId xmlns:a16="http://schemas.microsoft.com/office/drawing/2014/main" id="{00000000-0008-0000-1900-000003000000}"/>
            </a:ext>
          </a:extLst>
        </xdr:cNvPr>
        <xdr:cNvSpPr txBox="1"/>
      </xdr:nvSpPr>
      <xdr:spPr>
        <a:xfrm>
          <a:off x="446394" y="1755319"/>
          <a:ext cx="8904755" cy="374436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DO" sz="3600" b="1" baseline="0">
              <a:solidFill>
                <a:srgbClr val="0070C0"/>
              </a:solidFill>
              <a:effectLst/>
              <a:latin typeface="+mn-lt"/>
              <a:ea typeface="+mn-ea"/>
              <a:cs typeface="+mn-cs"/>
            </a:rPr>
            <a:t>Sistema Dominicano de Seguridad Social (SDSS)</a:t>
          </a:r>
          <a:endParaRPr lang="es-ES" sz="5400" b="1" baseline="0">
            <a:solidFill>
              <a:srgbClr val="0070C0"/>
            </a:solidFill>
            <a:effectLst/>
            <a:latin typeface="+mn-lt"/>
            <a:ea typeface="+mn-ea"/>
            <a:cs typeface="+mn-cs"/>
          </a:endParaRPr>
        </a:p>
        <a:p>
          <a:pPr marL="0" marR="0" indent="0" algn="ctr" defTabSz="914400" eaLnBrk="1" fontAlgn="auto" latinLnBrk="0" hangingPunct="1">
            <a:lnSpc>
              <a:spcPct val="100000"/>
            </a:lnSpc>
            <a:spcBef>
              <a:spcPts val="0"/>
            </a:spcBef>
            <a:spcAft>
              <a:spcPts val="0"/>
            </a:spcAft>
            <a:buClrTx/>
            <a:buSzTx/>
            <a:buFontTx/>
            <a:buNone/>
            <a:tabLst/>
            <a:defRPr/>
          </a:pPr>
          <a:r>
            <a:rPr lang="es-DO" sz="4000" b="1" baseline="0">
              <a:solidFill>
                <a:schemeClr val="accent3">
                  <a:lumMod val="75000"/>
                </a:schemeClr>
              </a:solidFill>
              <a:effectLst/>
              <a:latin typeface="+mn-lt"/>
              <a:ea typeface="+mn-ea"/>
              <a:cs typeface="+mn-cs"/>
            </a:rPr>
            <a:t>Afiliación Régimen Subsidiado (RS)</a:t>
          </a:r>
          <a:endParaRPr lang="es-DO" sz="3600" b="1">
            <a:solidFill>
              <a:schemeClr val="accent3">
                <a:lumMod val="75000"/>
              </a:schemeClr>
            </a:solidFill>
          </a:endParaRPr>
        </a:p>
      </xdr:txBody>
    </xdr:sp>
    <xdr:clientData/>
  </xdr:twoCellAnchor>
  <xdr:twoCellAnchor editAs="oneCell">
    <xdr:from>
      <xdr:col>0</xdr:col>
      <xdr:colOff>0</xdr:colOff>
      <xdr:row>0</xdr:row>
      <xdr:rowOff>104215</xdr:rowOff>
    </xdr:from>
    <xdr:to>
      <xdr:col>1</xdr:col>
      <xdr:colOff>390525</xdr:colOff>
      <xdr:row>5</xdr:row>
      <xdr:rowOff>3362</xdr:rowOff>
    </xdr:to>
    <xdr:pic>
      <xdr:nvPicPr>
        <xdr:cNvPr id="4" name="5 Imagen" descr="logo_2x4.bmp">
          <a:extLst>
            <a:ext uri="{FF2B5EF4-FFF2-40B4-BE49-F238E27FC236}">
              <a16:creationId xmlns:a16="http://schemas.microsoft.com/office/drawing/2014/main" id="{00000000-0008-0000-1900-000004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2559" t="9000" r="18057" b="25441"/>
        <a:stretch/>
      </xdr:blipFill>
      <xdr:spPr bwMode="auto">
        <a:xfrm>
          <a:off x="0" y="104215"/>
          <a:ext cx="1162050" cy="8516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9.xml><?xml version="1.0" encoding="utf-8"?>
<xdr:wsDr xmlns:xdr="http://schemas.openxmlformats.org/drawingml/2006/spreadsheetDrawing" xmlns:a="http://schemas.openxmlformats.org/drawingml/2006/main">
  <xdr:twoCellAnchor>
    <xdr:from>
      <xdr:col>0</xdr:col>
      <xdr:colOff>0</xdr:colOff>
      <xdr:row>30</xdr:row>
      <xdr:rowOff>44824</xdr:rowOff>
    </xdr:from>
    <xdr:to>
      <xdr:col>8</xdr:col>
      <xdr:colOff>369794</xdr:colOff>
      <xdr:row>61</xdr:row>
      <xdr:rowOff>122465</xdr:rowOff>
    </xdr:to>
    <xdr:graphicFrame macro="">
      <xdr:nvGraphicFramePr>
        <xdr:cNvPr id="5" name="4 Gráfico">
          <a:extLst>
            <a:ext uri="{FF2B5EF4-FFF2-40B4-BE49-F238E27FC236}">
              <a16:creationId xmlns:a16="http://schemas.microsoft.com/office/drawing/2014/main" id="{00000000-0008-0000-1A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xdr:col>
      <xdr:colOff>378696</xdr:colOff>
      <xdr:row>0</xdr:row>
      <xdr:rowOff>171728</xdr:rowOff>
    </xdr:from>
    <xdr:to>
      <xdr:col>1</xdr:col>
      <xdr:colOff>1199692</xdr:colOff>
      <xdr:row>1</xdr:row>
      <xdr:rowOff>168088</xdr:rowOff>
    </xdr:to>
    <xdr:pic>
      <xdr:nvPicPr>
        <xdr:cNvPr id="9" name="8 Imagen" descr="Logo_2x4.bmp">
          <a:hlinkClick xmlns:r="http://schemas.openxmlformats.org/officeDocument/2006/relationships" r:id="rId2"/>
          <a:extLst>
            <a:ext uri="{FF2B5EF4-FFF2-40B4-BE49-F238E27FC236}">
              <a16:creationId xmlns:a16="http://schemas.microsoft.com/office/drawing/2014/main" id="{00000000-0008-0000-1A00-000009000000}"/>
            </a:ext>
          </a:extLst>
        </xdr:cNvPr>
        <xdr:cNvPicPr>
          <a:picLocks noChangeAspect="1"/>
        </xdr:cNvPicPr>
      </xdr:nvPicPr>
      <xdr:blipFill>
        <a:blip xmlns:r="http://schemas.openxmlformats.org/officeDocument/2006/relationships" r:embed="rId3"/>
        <a:stretch>
          <a:fillRect/>
        </a:stretch>
      </xdr:blipFill>
      <xdr:spPr>
        <a:xfrm>
          <a:off x="378696" y="171728"/>
          <a:ext cx="823797" cy="612684"/>
        </a:xfrm>
        <a:prstGeom prst="rect">
          <a:avLst/>
        </a:prstGeom>
        <a:ln>
          <a:noFill/>
        </a:ln>
        <a:effectLst>
          <a:outerShdw blurRad="190500" algn="tl" rotWithShape="0">
            <a:srgbClr val="000000">
              <a:alpha val="70000"/>
            </a:srgbClr>
          </a:outerShdw>
        </a:effectLst>
      </xdr:spPr>
    </xdr:pic>
    <xdr:clientData/>
  </xdr:twoCellAnchor>
  <xdr:twoCellAnchor>
    <xdr:from>
      <xdr:col>8</xdr:col>
      <xdr:colOff>190500</xdr:colOff>
      <xdr:row>30</xdr:row>
      <xdr:rowOff>22412</xdr:rowOff>
    </xdr:from>
    <xdr:to>
      <xdr:col>16</xdr:col>
      <xdr:colOff>0</xdr:colOff>
      <xdr:row>61</xdr:row>
      <xdr:rowOff>81643</xdr:rowOff>
    </xdr:to>
    <xdr:graphicFrame macro="">
      <xdr:nvGraphicFramePr>
        <xdr:cNvPr id="2" name="Gráfico 1">
          <a:extLst>
            <a:ext uri="{FF2B5EF4-FFF2-40B4-BE49-F238E27FC236}">
              <a16:creationId xmlns:a16="http://schemas.microsoft.com/office/drawing/2014/main" id="{00000000-0008-0000-1A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40.xml><?xml version="1.0" encoding="utf-8"?>
<c:userShapes xmlns:c="http://schemas.openxmlformats.org/drawingml/2006/chart">
  <cdr:relSizeAnchor xmlns:cdr="http://schemas.openxmlformats.org/drawingml/2006/chartDrawing">
    <cdr:from>
      <cdr:x>0.02813</cdr:x>
      <cdr:y>0.91426</cdr:y>
    </cdr:from>
    <cdr:to>
      <cdr:x>0.62008</cdr:x>
      <cdr:y>0.97249</cdr:y>
    </cdr:to>
    <cdr:sp macro="" textlink="">
      <cdr:nvSpPr>
        <cdr:cNvPr id="2" name="CuadroTexto 1"/>
        <cdr:cNvSpPr txBox="1"/>
      </cdr:nvSpPr>
      <cdr:spPr>
        <a:xfrm xmlns:a="http://schemas.openxmlformats.org/drawingml/2006/main">
          <a:off x="223568" y="5486260"/>
          <a:ext cx="4703972" cy="349424"/>
        </a:xfrm>
        <a:prstGeom xmlns:a="http://schemas.openxmlformats.org/drawingml/2006/main" prst="rect">
          <a:avLst/>
        </a:prstGeom>
        <a:solidFill xmlns:a="http://schemas.openxmlformats.org/drawingml/2006/main">
          <a:schemeClr val="lt1"/>
        </a:solidFill>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ES" sz="1600" b="1"/>
            <a:t>Fuente:</a:t>
          </a:r>
          <a:r>
            <a:rPr lang="es-ES" sz="1600" b="1" baseline="0"/>
            <a:t> </a:t>
          </a:r>
          <a:r>
            <a:rPr lang="es-ES" sz="1600" baseline="0"/>
            <a:t>SISALRIL</a:t>
          </a:r>
          <a:endParaRPr lang="es-ES" sz="1600"/>
        </a:p>
      </cdr:txBody>
    </cdr:sp>
  </cdr:relSizeAnchor>
</c:userShapes>
</file>

<file path=xl/drawings/drawing41.xml><?xml version="1.0" encoding="utf-8"?>
<c:userShapes xmlns:c="http://schemas.openxmlformats.org/drawingml/2006/chart">
  <cdr:relSizeAnchor xmlns:cdr="http://schemas.openxmlformats.org/drawingml/2006/chartDrawing">
    <cdr:from>
      <cdr:x>0.01088</cdr:x>
      <cdr:y>0.91719</cdr:y>
    </cdr:from>
    <cdr:to>
      <cdr:x>0.56596</cdr:x>
      <cdr:y>0.97582</cdr:y>
    </cdr:to>
    <cdr:sp macro="" textlink="">
      <cdr:nvSpPr>
        <cdr:cNvPr id="2" name="CuadroTexto 1"/>
        <cdr:cNvSpPr txBox="1"/>
      </cdr:nvSpPr>
      <cdr:spPr>
        <a:xfrm xmlns:a="http://schemas.openxmlformats.org/drawingml/2006/main">
          <a:off x="92988" y="5453916"/>
          <a:ext cx="4743316" cy="348633"/>
        </a:xfrm>
        <a:prstGeom xmlns:a="http://schemas.openxmlformats.org/drawingml/2006/main" prst="rect">
          <a:avLst/>
        </a:prstGeom>
        <a:solidFill xmlns:a="http://schemas.openxmlformats.org/drawingml/2006/main">
          <a:schemeClr val="lt1"/>
        </a:solidFill>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ES" sz="1600" b="1"/>
            <a:t>Fuente:</a:t>
          </a:r>
          <a:r>
            <a:rPr lang="es-ES" sz="1600" b="1" baseline="0"/>
            <a:t> </a:t>
          </a:r>
          <a:r>
            <a:rPr lang="es-ES" sz="1600" baseline="0"/>
            <a:t>SISALRIL</a:t>
          </a:r>
          <a:endParaRPr lang="es-ES" sz="1600"/>
        </a:p>
      </cdr:txBody>
    </cdr:sp>
  </cdr:relSizeAnchor>
</c:userShapes>
</file>

<file path=xl/drawings/drawing42.xml><?xml version="1.0" encoding="utf-8"?>
<xdr:wsDr xmlns:xdr="http://schemas.openxmlformats.org/drawingml/2006/spreadsheetDrawing" xmlns:a="http://schemas.openxmlformats.org/drawingml/2006/main">
  <xdr:twoCellAnchor editAs="oneCell">
    <xdr:from>
      <xdr:col>1</xdr:col>
      <xdr:colOff>207006</xdr:colOff>
      <xdr:row>0</xdr:row>
      <xdr:rowOff>315785</xdr:rowOff>
    </xdr:from>
    <xdr:to>
      <xdr:col>1</xdr:col>
      <xdr:colOff>1334082</xdr:colOff>
      <xdr:row>0</xdr:row>
      <xdr:rowOff>1162484</xdr:rowOff>
    </xdr:to>
    <xdr:pic>
      <xdr:nvPicPr>
        <xdr:cNvPr id="3" name="2 Imagen" descr="logo_2x4.bmp">
          <a:hlinkClick xmlns:r="http://schemas.openxmlformats.org/officeDocument/2006/relationships" r:id="rId1"/>
          <a:extLst>
            <a:ext uri="{FF2B5EF4-FFF2-40B4-BE49-F238E27FC236}">
              <a16:creationId xmlns:a16="http://schemas.microsoft.com/office/drawing/2014/main" id="{00000000-0008-0000-1B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7006" y="315785"/>
          <a:ext cx="1127076" cy="8445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0</xdr:col>
      <xdr:colOff>0</xdr:colOff>
      <xdr:row>0</xdr:row>
      <xdr:rowOff>0</xdr:rowOff>
    </xdr:to>
    <xdr:sp macro="" textlink="">
      <xdr:nvSpPr>
        <xdr:cNvPr id="110403" name="Gráfico 5">
          <a:extLst>
            <a:ext uri="{FF2B5EF4-FFF2-40B4-BE49-F238E27FC236}">
              <a16:creationId xmlns:a16="http://schemas.microsoft.com/office/drawing/2014/main" id="{00000000-0008-0000-1B00-000043AF0100}"/>
            </a:ext>
          </a:extLst>
        </xdr:cNvPr>
        <xdr:cNvSpPr>
          <a:spLocks noChangeArrowheads="1"/>
        </xdr:cNvSpPr>
      </xdr:nvSpPr>
      <xdr:spPr bwMode="auto">
        <a:xfrm>
          <a:off x="0" y="0"/>
          <a:ext cx="0" cy="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95251</xdr:colOff>
      <xdr:row>29</xdr:row>
      <xdr:rowOff>404812</xdr:rowOff>
    </xdr:from>
    <xdr:to>
      <xdr:col>15</xdr:col>
      <xdr:colOff>1000124</xdr:colOff>
      <xdr:row>57</xdr:row>
      <xdr:rowOff>69273</xdr:rowOff>
    </xdr:to>
    <xdr:graphicFrame macro="">
      <xdr:nvGraphicFramePr>
        <xdr:cNvPr id="2" name="Gráfico 1">
          <a:extLst>
            <a:ext uri="{FF2B5EF4-FFF2-40B4-BE49-F238E27FC236}">
              <a16:creationId xmlns:a16="http://schemas.microsoft.com/office/drawing/2014/main" id="{00000000-0008-0000-1B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43.xml><?xml version="1.0" encoding="utf-8"?>
<c:userShapes xmlns:c="http://schemas.openxmlformats.org/drawingml/2006/chart">
  <cdr:relSizeAnchor xmlns:cdr="http://schemas.openxmlformats.org/drawingml/2006/chartDrawing">
    <cdr:from>
      <cdr:x>0.00823</cdr:x>
      <cdr:y>0.96678</cdr:y>
    </cdr:from>
    <cdr:to>
      <cdr:x>0.45111</cdr:x>
      <cdr:y>1</cdr:y>
    </cdr:to>
    <cdr:sp macro="" textlink="">
      <cdr:nvSpPr>
        <cdr:cNvPr id="2" name="CuadroTexto 1"/>
        <cdr:cNvSpPr txBox="1"/>
      </cdr:nvSpPr>
      <cdr:spPr>
        <a:xfrm xmlns:a="http://schemas.openxmlformats.org/drawingml/2006/main">
          <a:off x="172028" y="10218632"/>
          <a:ext cx="9261445" cy="351087"/>
        </a:xfrm>
        <a:prstGeom xmlns:a="http://schemas.openxmlformats.org/drawingml/2006/main" prst="rect">
          <a:avLst/>
        </a:prstGeom>
        <a:solidFill xmlns:a="http://schemas.openxmlformats.org/drawingml/2006/main">
          <a:schemeClr val="lt1"/>
        </a:solidFill>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ES" sz="1600" b="1"/>
            <a:t>Fuente:</a:t>
          </a:r>
          <a:r>
            <a:rPr lang="es-ES" sz="1600" b="1" baseline="0"/>
            <a:t> </a:t>
          </a:r>
          <a:r>
            <a:rPr lang="es-ES" sz="1600" baseline="0"/>
            <a:t>SISALRIL</a:t>
          </a:r>
          <a:endParaRPr lang="es-ES" sz="1600"/>
        </a:p>
      </cdr:txBody>
    </cdr:sp>
  </cdr:relSizeAnchor>
</c:userShapes>
</file>

<file path=xl/drawings/drawing44.xml><?xml version="1.0" encoding="utf-8"?>
<xdr:wsDr xmlns:xdr="http://schemas.openxmlformats.org/drawingml/2006/spreadsheetDrawing" xmlns:a="http://schemas.openxmlformats.org/drawingml/2006/main">
  <xdr:twoCellAnchor editAs="oneCell">
    <xdr:from>
      <xdr:col>1</xdr:col>
      <xdr:colOff>257175</xdr:colOff>
      <xdr:row>0</xdr:row>
      <xdr:rowOff>49886</xdr:rowOff>
    </xdr:from>
    <xdr:to>
      <xdr:col>1</xdr:col>
      <xdr:colOff>1324112</xdr:colOff>
      <xdr:row>0</xdr:row>
      <xdr:rowOff>207351</xdr:rowOff>
    </xdr:to>
    <xdr:pic>
      <xdr:nvPicPr>
        <xdr:cNvPr id="2" name="1 Imagen" descr="Logo_2x4.bmp">
          <a:hlinkClick xmlns:r="http://schemas.openxmlformats.org/officeDocument/2006/relationships" r:id="rId1"/>
          <a:extLst>
            <a:ext uri="{FF2B5EF4-FFF2-40B4-BE49-F238E27FC236}">
              <a16:creationId xmlns:a16="http://schemas.microsoft.com/office/drawing/2014/main" id="{00000000-0008-0000-1C00-000002000000}"/>
            </a:ext>
          </a:extLst>
        </xdr:cNvPr>
        <xdr:cNvPicPr>
          <a:picLocks noChangeAspect="1"/>
        </xdr:cNvPicPr>
      </xdr:nvPicPr>
      <xdr:blipFill>
        <a:blip xmlns:r="http://schemas.openxmlformats.org/officeDocument/2006/relationships" r:embed="rId2" cstate="print"/>
        <a:stretch>
          <a:fillRect/>
        </a:stretch>
      </xdr:blipFill>
      <xdr:spPr>
        <a:xfrm>
          <a:off x="3276600" y="49886"/>
          <a:ext cx="1066937" cy="157465"/>
        </a:xfrm>
        <a:prstGeom prst="rect">
          <a:avLst/>
        </a:prstGeom>
        <a:ln>
          <a:noFill/>
        </a:ln>
        <a:effectLst>
          <a:softEdge rad="112500"/>
        </a:effectLst>
      </xdr:spPr>
    </xdr:pic>
    <xdr:clientData/>
  </xdr:twoCellAnchor>
  <xdr:twoCellAnchor editAs="oneCell">
    <xdr:from>
      <xdr:col>1</xdr:col>
      <xdr:colOff>257175</xdr:colOff>
      <xdr:row>0</xdr:row>
      <xdr:rowOff>49886</xdr:rowOff>
    </xdr:from>
    <xdr:to>
      <xdr:col>1</xdr:col>
      <xdr:colOff>1324112</xdr:colOff>
      <xdr:row>0</xdr:row>
      <xdr:rowOff>207351</xdr:rowOff>
    </xdr:to>
    <xdr:pic>
      <xdr:nvPicPr>
        <xdr:cNvPr id="3" name="2 Imagen" descr="Logo_2x4.bmp">
          <a:hlinkClick xmlns:r="http://schemas.openxmlformats.org/officeDocument/2006/relationships" r:id="rId1"/>
          <a:extLst>
            <a:ext uri="{FF2B5EF4-FFF2-40B4-BE49-F238E27FC236}">
              <a16:creationId xmlns:a16="http://schemas.microsoft.com/office/drawing/2014/main" id="{00000000-0008-0000-1C00-000003000000}"/>
            </a:ext>
          </a:extLst>
        </xdr:cNvPr>
        <xdr:cNvPicPr>
          <a:picLocks noChangeAspect="1"/>
        </xdr:cNvPicPr>
      </xdr:nvPicPr>
      <xdr:blipFill>
        <a:blip xmlns:r="http://schemas.openxmlformats.org/officeDocument/2006/relationships" r:embed="rId2" cstate="print"/>
        <a:stretch>
          <a:fillRect/>
        </a:stretch>
      </xdr:blipFill>
      <xdr:spPr>
        <a:xfrm>
          <a:off x="3276600" y="49886"/>
          <a:ext cx="1066937" cy="157465"/>
        </a:xfrm>
        <a:prstGeom prst="rect">
          <a:avLst/>
        </a:prstGeom>
        <a:ln>
          <a:noFill/>
        </a:ln>
        <a:effectLst>
          <a:softEdge rad="112500"/>
        </a:effectLst>
      </xdr:spPr>
    </xdr:pic>
    <xdr:clientData/>
  </xdr:twoCellAnchor>
  <xdr:twoCellAnchor>
    <xdr:from>
      <xdr:col>0</xdr:col>
      <xdr:colOff>419100</xdr:colOff>
      <xdr:row>31</xdr:row>
      <xdr:rowOff>1</xdr:rowOff>
    </xdr:from>
    <xdr:to>
      <xdr:col>15</xdr:col>
      <xdr:colOff>1632857</xdr:colOff>
      <xdr:row>99</xdr:row>
      <xdr:rowOff>45358</xdr:rowOff>
    </xdr:to>
    <xdr:graphicFrame macro="">
      <xdr:nvGraphicFramePr>
        <xdr:cNvPr id="4" name="1 Gráfico">
          <a:extLst>
            <a:ext uri="{FF2B5EF4-FFF2-40B4-BE49-F238E27FC236}">
              <a16:creationId xmlns:a16="http://schemas.microsoft.com/office/drawing/2014/main" id="{00000000-0008-0000-1C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0</xdr:col>
      <xdr:colOff>1620980</xdr:colOff>
      <xdr:row>0</xdr:row>
      <xdr:rowOff>742209</xdr:rowOff>
    </xdr:from>
    <xdr:to>
      <xdr:col>1</xdr:col>
      <xdr:colOff>1485899</xdr:colOff>
      <xdr:row>1</xdr:row>
      <xdr:rowOff>383699</xdr:rowOff>
    </xdr:to>
    <xdr:pic>
      <xdr:nvPicPr>
        <xdr:cNvPr id="5" name="8 Imagen" descr="logo_2x4.bmp">
          <a:hlinkClick xmlns:r="http://schemas.openxmlformats.org/officeDocument/2006/relationships" r:id="rId4"/>
          <a:extLst>
            <a:ext uri="{FF2B5EF4-FFF2-40B4-BE49-F238E27FC236}">
              <a16:creationId xmlns:a16="http://schemas.microsoft.com/office/drawing/2014/main" id="{00000000-0008-0000-1C00-000005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20980" y="742209"/>
          <a:ext cx="2874819" cy="207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5.xml><?xml version="1.0" encoding="utf-8"?>
<c:userShapes xmlns:c="http://schemas.openxmlformats.org/drawingml/2006/chart">
  <cdr:relSizeAnchor xmlns:cdr="http://schemas.openxmlformats.org/drawingml/2006/chartDrawing">
    <cdr:from>
      <cdr:x>0.05643</cdr:x>
      <cdr:y>0.97111</cdr:y>
    </cdr:from>
    <cdr:to>
      <cdr:x>0.32383</cdr:x>
      <cdr:y>1</cdr:y>
    </cdr:to>
    <cdr:sp macro="" textlink="">
      <cdr:nvSpPr>
        <cdr:cNvPr id="2" name="CuadroTexto 1"/>
        <cdr:cNvSpPr txBox="1"/>
      </cdr:nvSpPr>
      <cdr:spPr>
        <a:xfrm xmlns:a="http://schemas.openxmlformats.org/drawingml/2006/main">
          <a:off x="2590821" y="29451300"/>
          <a:ext cx="12276468" cy="8763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DO" sz="4800" b="1">
              <a:latin typeface="Arial" panose="020B0604020202020204" pitchFamily="34" charset="0"/>
              <a:cs typeface="Arial" panose="020B0604020202020204" pitchFamily="34" charset="0"/>
            </a:rPr>
            <a:t>Fuente: </a:t>
          </a:r>
          <a:r>
            <a:rPr lang="es-DO" sz="4800">
              <a:latin typeface="Arial" panose="020B0604020202020204" pitchFamily="34" charset="0"/>
              <a:cs typeface="Arial" panose="020B0604020202020204" pitchFamily="34" charset="0"/>
            </a:rPr>
            <a:t>SISALRIL</a:t>
          </a:r>
        </a:p>
      </cdr:txBody>
    </cdr:sp>
  </cdr:relSizeAnchor>
</c:userShapes>
</file>

<file path=xl/drawings/drawing46.xml><?xml version="1.0" encoding="utf-8"?>
<xdr:wsDr xmlns:xdr="http://schemas.openxmlformats.org/drawingml/2006/spreadsheetDrawing" xmlns:a="http://schemas.openxmlformats.org/drawingml/2006/main">
  <xdr:twoCellAnchor editAs="oneCell">
    <xdr:from>
      <xdr:col>0</xdr:col>
      <xdr:colOff>394126</xdr:colOff>
      <xdr:row>0</xdr:row>
      <xdr:rowOff>139211</xdr:rowOff>
    </xdr:from>
    <xdr:to>
      <xdr:col>0</xdr:col>
      <xdr:colOff>1062404</xdr:colOff>
      <xdr:row>1</xdr:row>
      <xdr:rowOff>147827</xdr:rowOff>
    </xdr:to>
    <xdr:pic>
      <xdr:nvPicPr>
        <xdr:cNvPr id="2" name="9 Imagen" descr="logo_2x4.bmp">
          <a:hlinkClick xmlns:r="http://schemas.openxmlformats.org/officeDocument/2006/relationships" r:id="rId1"/>
          <a:extLst>
            <a:ext uri="{FF2B5EF4-FFF2-40B4-BE49-F238E27FC236}">
              <a16:creationId xmlns:a16="http://schemas.microsoft.com/office/drawing/2014/main" id="{00000000-0008-0000-1D00-00000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94126" y="139211"/>
          <a:ext cx="668278" cy="503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61426</xdr:colOff>
      <xdr:row>5</xdr:row>
      <xdr:rowOff>41413</xdr:rowOff>
    </xdr:from>
    <xdr:to>
      <xdr:col>10</xdr:col>
      <xdr:colOff>273326</xdr:colOff>
      <xdr:row>22</xdr:row>
      <xdr:rowOff>173935</xdr:rowOff>
    </xdr:to>
    <xdr:graphicFrame macro="">
      <xdr:nvGraphicFramePr>
        <xdr:cNvPr id="3" name="Gráfico 2">
          <a:extLst>
            <a:ext uri="{FF2B5EF4-FFF2-40B4-BE49-F238E27FC236}">
              <a16:creationId xmlns:a16="http://schemas.microsoft.com/office/drawing/2014/main" id="{00000000-0008-0000-1D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4</xdr:col>
      <xdr:colOff>225541</xdr:colOff>
      <xdr:row>21</xdr:row>
      <xdr:rowOff>132524</xdr:rowOff>
    </xdr:from>
    <xdr:to>
      <xdr:col>10</xdr:col>
      <xdr:colOff>513522</xdr:colOff>
      <xdr:row>39</xdr:row>
      <xdr:rowOff>173935</xdr:rowOff>
    </xdr:to>
    <xdr:graphicFrame macro="">
      <xdr:nvGraphicFramePr>
        <xdr:cNvPr id="4" name="Gráfico 3">
          <a:extLst>
            <a:ext uri="{FF2B5EF4-FFF2-40B4-BE49-F238E27FC236}">
              <a16:creationId xmlns:a16="http://schemas.microsoft.com/office/drawing/2014/main" id="{00000000-0008-0000-1D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47.xml><?xml version="1.0" encoding="utf-8"?>
<c:userShapes xmlns:c="http://schemas.openxmlformats.org/drawingml/2006/chart">
  <cdr:relSizeAnchor xmlns:cdr="http://schemas.openxmlformats.org/drawingml/2006/chartDrawing">
    <cdr:from>
      <cdr:x>0.22143</cdr:x>
      <cdr:y>0.92461</cdr:y>
    </cdr:from>
    <cdr:to>
      <cdr:x>0.48767</cdr:x>
      <cdr:y>0.98927</cdr:y>
    </cdr:to>
    <cdr:sp macro="" textlink="">
      <cdr:nvSpPr>
        <cdr:cNvPr id="2" name="CuadroTexto 1"/>
        <cdr:cNvSpPr txBox="1"/>
      </cdr:nvSpPr>
      <cdr:spPr>
        <a:xfrm xmlns:a="http://schemas.openxmlformats.org/drawingml/2006/main">
          <a:off x="1818565" y="2745452"/>
          <a:ext cx="2186602" cy="191996"/>
        </a:xfrm>
        <a:prstGeom xmlns:a="http://schemas.openxmlformats.org/drawingml/2006/main" prst="rect">
          <a:avLst/>
        </a:prstGeom>
        <a:ln xmlns:a="http://schemas.openxmlformats.org/drawingml/2006/main">
          <a:noFill/>
        </a:ln>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DO" sz="1000" b="1"/>
            <a:t>Fuente: </a:t>
          </a:r>
          <a:r>
            <a:rPr lang="es-DO" sz="1000"/>
            <a:t>SISALRIL</a:t>
          </a:r>
        </a:p>
      </cdr:txBody>
    </cdr:sp>
  </cdr:relSizeAnchor>
</c:userShapes>
</file>

<file path=xl/drawings/drawing48.xml><?xml version="1.0" encoding="utf-8"?>
<c:userShapes xmlns:c="http://schemas.openxmlformats.org/drawingml/2006/chart">
  <cdr:relSizeAnchor xmlns:cdr="http://schemas.openxmlformats.org/drawingml/2006/chartDrawing">
    <cdr:from>
      <cdr:x>0.21045</cdr:x>
      <cdr:y>0.92947</cdr:y>
    </cdr:from>
    <cdr:to>
      <cdr:x>0.47669</cdr:x>
      <cdr:y>1</cdr:y>
    </cdr:to>
    <cdr:sp macro="" textlink="">
      <cdr:nvSpPr>
        <cdr:cNvPr id="2" name="CuadroTexto 1"/>
        <cdr:cNvSpPr txBox="1"/>
      </cdr:nvSpPr>
      <cdr:spPr>
        <a:xfrm xmlns:a="http://schemas.openxmlformats.org/drawingml/2006/main">
          <a:off x="1744436" y="3179453"/>
          <a:ext cx="2206858" cy="241263"/>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DO" sz="1000" b="1"/>
            <a:t>Fuente: </a:t>
          </a:r>
          <a:r>
            <a:rPr lang="es-DO" sz="1000"/>
            <a:t>SISALRIL</a:t>
          </a:r>
        </a:p>
      </cdr:txBody>
    </cdr:sp>
  </cdr:relSizeAnchor>
</c:userShapes>
</file>

<file path=xl/drawings/drawing49.xml><?xml version="1.0" encoding="utf-8"?>
<xdr:wsDr xmlns:xdr="http://schemas.openxmlformats.org/drawingml/2006/spreadsheetDrawing" xmlns:a="http://schemas.openxmlformats.org/drawingml/2006/main">
  <xdr:twoCellAnchor editAs="oneCell">
    <xdr:from>
      <xdr:col>0</xdr:col>
      <xdr:colOff>204107</xdr:colOff>
      <xdr:row>0</xdr:row>
      <xdr:rowOff>124918</xdr:rowOff>
    </xdr:from>
    <xdr:to>
      <xdr:col>1</xdr:col>
      <xdr:colOff>830035</xdr:colOff>
      <xdr:row>0</xdr:row>
      <xdr:rowOff>762000</xdr:rowOff>
    </xdr:to>
    <xdr:pic>
      <xdr:nvPicPr>
        <xdr:cNvPr id="2" name="9 Imagen" descr="logo_2x4.bmp">
          <a:hlinkClick xmlns:r="http://schemas.openxmlformats.org/officeDocument/2006/relationships" r:id="rId1"/>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4107" y="124918"/>
          <a:ext cx="921203" cy="6370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46</xdr:row>
      <xdr:rowOff>95250</xdr:rowOff>
    </xdr:from>
    <xdr:to>
      <xdr:col>10</xdr:col>
      <xdr:colOff>1183822</xdr:colOff>
      <xdr:row>104</xdr:row>
      <xdr:rowOff>108857</xdr:rowOff>
    </xdr:to>
    <xdr:graphicFrame macro="">
      <xdr:nvGraphicFramePr>
        <xdr:cNvPr id="3" name="Gráfico 2">
          <a:extLst>
            <a:ext uri="{FF2B5EF4-FFF2-40B4-BE49-F238E27FC236}">
              <a16:creationId xmlns:a16="http://schemas.microsoft.com/office/drawing/2014/main" id="{00000000-0008-0000-1E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50.xml><?xml version="1.0" encoding="utf-8"?>
<c:userShapes xmlns:c="http://schemas.openxmlformats.org/drawingml/2006/chart">
  <cdr:relSizeAnchor xmlns:cdr="http://schemas.openxmlformats.org/drawingml/2006/chartDrawing">
    <cdr:from>
      <cdr:x>0.0915</cdr:x>
      <cdr:y>0.95762</cdr:y>
    </cdr:from>
    <cdr:to>
      <cdr:x>0.24226</cdr:x>
      <cdr:y>0.99212</cdr:y>
    </cdr:to>
    <cdr:sp macro="" textlink="">
      <cdr:nvSpPr>
        <cdr:cNvPr id="2" name="CuadroTexto 1"/>
        <cdr:cNvSpPr txBox="1"/>
      </cdr:nvSpPr>
      <cdr:spPr>
        <a:xfrm xmlns:a="http://schemas.openxmlformats.org/drawingml/2006/main">
          <a:off x="1408134" y="9837964"/>
          <a:ext cx="2320223" cy="354430"/>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DO" sz="1400" b="1"/>
            <a:t>Fuente: </a:t>
          </a:r>
          <a:r>
            <a:rPr lang="es-DO" sz="1400"/>
            <a:t>SISALRIL</a:t>
          </a:r>
        </a:p>
      </cdr:txBody>
    </cdr:sp>
  </cdr:relSizeAnchor>
</c:userShapes>
</file>

<file path=xl/drawings/drawing51.xml><?xml version="1.0" encoding="utf-8"?>
<xdr:wsDr xmlns:xdr="http://schemas.openxmlformats.org/drawingml/2006/spreadsheetDrawing" xmlns:a="http://schemas.openxmlformats.org/drawingml/2006/main">
  <xdr:twoCellAnchor>
    <xdr:from>
      <xdr:col>0</xdr:col>
      <xdr:colOff>680357</xdr:colOff>
      <xdr:row>13</xdr:row>
      <xdr:rowOff>40820</xdr:rowOff>
    </xdr:from>
    <xdr:to>
      <xdr:col>12</xdr:col>
      <xdr:colOff>81641</xdr:colOff>
      <xdr:row>30</xdr:row>
      <xdr:rowOff>13605</xdr:rowOff>
    </xdr:to>
    <xdr:sp macro="" textlink="">
      <xdr:nvSpPr>
        <xdr:cNvPr id="3" name="2 CuadroTexto">
          <a:extLst>
            <a:ext uri="{FF2B5EF4-FFF2-40B4-BE49-F238E27FC236}">
              <a16:creationId xmlns:a16="http://schemas.microsoft.com/office/drawing/2014/main" id="{00000000-0008-0000-1F00-000003000000}"/>
            </a:ext>
          </a:extLst>
        </xdr:cNvPr>
        <xdr:cNvSpPr txBox="1"/>
      </xdr:nvSpPr>
      <xdr:spPr>
        <a:xfrm>
          <a:off x="680357" y="2517320"/>
          <a:ext cx="9552213" cy="321128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DO" sz="4800" b="1" i="0">
              <a:solidFill>
                <a:schemeClr val="accent3">
                  <a:lumMod val="50000"/>
                </a:schemeClr>
              </a:solidFill>
              <a:latin typeface="+mn-lt"/>
              <a:ea typeface="+mn-ea"/>
              <a:cs typeface="+mn-cs"/>
            </a:rPr>
            <a:t>Afiliación de los Regímenes Especiales</a:t>
          </a:r>
          <a:r>
            <a:rPr lang="es-DO" sz="4800" b="1" i="0" baseline="0">
              <a:solidFill>
                <a:schemeClr val="accent3">
                  <a:lumMod val="50000"/>
                </a:schemeClr>
              </a:solidFill>
              <a:latin typeface="+mn-lt"/>
              <a:ea typeface="+mn-ea"/>
              <a:cs typeface="+mn-cs"/>
            </a:rPr>
            <a:t> </a:t>
          </a:r>
          <a:r>
            <a:rPr lang="es-DO" sz="4800" b="1" i="0">
              <a:solidFill>
                <a:schemeClr val="accent3">
                  <a:lumMod val="50000"/>
                </a:schemeClr>
              </a:solidFill>
              <a:latin typeface="+mn-lt"/>
              <a:ea typeface="+mn-ea"/>
              <a:cs typeface="+mn-cs"/>
            </a:rPr>
            <a:t>de Salud para Pensionados  </a:t>
          </a:r>
        </a:p>
      </xdr:txBody>
    </xdr:sp>
    <xdr:clientData/>
  </xdr:twoCellAnchor>
  <xdr:twoCellAnchor editAs="oneCell">
    <xdr:from>
      <xdr:col>0</xdr:col>
      <xdr:colOff>459442</xdr:colOff>
      <xdr:row>1</xdr:row>
      <xdr:rowOff>112059</xdr:rowOff>
    </xdr:from>
    <xdr:to>
      <xdr:col>1</xdr:col>
      <xdr:colOff>643310</xdr:colOff>
      <xdr:row>5</xdr:row>
      <xdr:rowOff>54429</xdr:rowOff>
    </xdr:to>
    <xdr:pic>
      <xdr:nvPicPr>
        <xdr:cNvPr id="4" name="5 Imagen" descr="logo_2x4.bmp">
          <a:hlinkClick xmlns:r="http://schemas.openxmlformats.org/officeDocument/2006/relationships" r:id="rId1"/>
          <a:extLst>
            <a:ext uri="{FF2B5EF4-FFF2-40B4-BE49-F238E27FC236}">
              <a16:creationId xmlns:a16="http://schemas.microsoft.com/office/drawing/2014/main" id="{00000000-0008-0000-1F00-000004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23659" t="12173" r="20395" b="25099"/>
        <a:stretch/>
      </xdr:blipFill>
      <xdr:spPr bwMode="auto">
        <a:xfrm>
          <a:off x="459442" y="302559"/>
          <a:ext cx="945868" cy="7043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0</xdr:col>
      <xdr:colOff>170177</xdr:colOff>
      <xdr:row>0</xdr:row>
      <xdr:rowOff>165423</xdr:rowOff>
    </xdr:from>
    <xdr:to>
      <xdr:col>0</xdr:col>
      <xdr:colOff>793441</xdr:colOff>
      <xdr:row>1</xdr:row>
      <xdr:rowOff>25822</xdr:rowOff>
    </xdr:to>
    <xdr:pic>
      <xdr:nvPicPr>
        <xdr:cNvPr id="7" name="6 Imagen" descr="logo_2x4.bmp">
          <a:hlinkClick xmlns:r="http://schemas.openxmlformats.org/officeDocument/2006/relationships" r:id="rId1"/>
          <a:extLst>
            <a:ext uri="{FF2B5EF4-FFF2-40B4-BE49-F238E27FC236}">
              <a16:creationId xmlns:a16="http://schemas.microsoft.com/office/drawing/2014/main" id="{00000000-0008-0000-2000-000007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70177" y="165423"/>
          <a:ext cx="623264" cy="4733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168088</xdr:colOff>
      <xdr:row>32</xdr:row>
      <xdr:rowOff>100853</xdr:rowOff>
    </xdr:from>
    <xdr:to>
      <xdr:col>7</xdr:col>
      <xdr:colOff>459442</xdr:colOff>
      <xdr:row>63</xdr:row>
      <xdr:rowOff>112059</xdr:rowOff>
    </xdr:to>
    <xdr:graphicFrame macro="">
      <xdr:nvGraphicFramePr>
        <xdr:cNvPr id="2" name="Gráfico 1">
          <a:extLst>
            <a:ext uri="{FF2B5EF4-FFF2-40B4-BE49-F238E27FC236}">
              <a16:creationId xmlns:a16="http://schemas.microsoft.com/office/drawing/2014/main" id="{00000000-0008-0000-20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53.xml><?xml version="1.0" encoding="utf-8"?>
<c:userShapes xmlns:c="http://schemas.openxmlformats.org/drawingml/2006/chart">
  <cdr:relSizeAnchor xmlns:cdr="http://schemas.openxmlformats.org/drawingml/2006/chartDrawing">
    <cdr:from>
      <cdr:x>0</cdr:x>
      <cdr:y>0.95252</cdr:y>
    </cdr:from>
    <cdr:to>
      <cdr:x>1</cdr:x>
      <cdr:y>1</cdr:y>
    </cdr:to>
    <cdr:sp macro="" textlink="">
      <cdr:nvSpPr>
        <cdr:cNvPr id="2" name="4 CuadroTexto">
          <a:extLst xmlns:a="http://schemas.openxmlformats.org/drawingml/2006/main">
            <a:ext uri="{FF2B5EF4-FFF2-40B4-BE49-F238E27FC236}">
              <a16:creationId xmlns:a16="http://schemas.microsoft.com/office/drawing/2014/main" id="{00000000-0008-0000-2C00-000005000000}"/>
            </a:ext>
          </a:extLst>
        </cdr:cNvPr>
        <cdr:cNvSpPr txBox="1"/>
      </cdr:nvSpPr>
      <cdr:spPr>
        <a:xfrm xmlns:a="http://schemas.openxmlformats.org/drawingml/2006/main">
          <a:off x="0" y="5753180"/>
          <a:ext cx="7351060" cy="286791"/>
        </a:xfrm>
        <a:prstGeom xmlns:a="http://schemas.openxmlformats.org/drawingml/2006/main" prst="rect">
          <a:avLst/>
        </a:prstGeom>
        <a:solidFill xmlns:a="http://schemas.openxmlformats.org/drawingml/2006/main">
          <a:schemeClr val="lt1"/>
        </a:solidFill>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n-US" sz="1200" b="1">
              <a:latin typeface="Arial" panose="020B0604020202020204" pitchFamily="34" charset="0"/>
              <a:cs typeface="Arial" panose="020B0604020202020204" pitchFamily="34" charset="0"/>
            </a:rPr>
            <a:t>Fuente: </a:t>
          </a:r>
          <a:r>
            <a:rPr lang="en-US" sz="1200">
              <a:latin typeface="Arial" panose="020B0604020202020204" pitchFamily="34" charset="0"/>
              <a:cs typeface="Arial" panose="020B0604020202020204" pitchFamily="34" charset="0"/>
            </a:rPr>
            <a:t>Superintendencia de Salud y Riesgos Laborales (SISALRIL)</a:t>
          </a:r>
          <a:endParaRPr lang="en-US" sz="1600">
            <a:latin typeface="Arial" panose="020B0604020202020204" pitchFamily="34" charset="0"/>
            <a:cs typeface="Arial" panose="020B0604020202020204" pitchFamily="34" charset="0"/>
          </a:endParaRPr>
        </a:p>
      </cdr:txBody>
    </cdr:sp>
  </cdr:relSizeAnchor>
</c:userShapes>
</file>

<file path=xl/drawings/drawing54.xml><?xml version="1.0" encoding="utf-8"?>
<xdr:wsDr xmlns:xdr="http://schemas.openxmlformats.org/drawingml/2006/spreadsheetDrawing" xmlns:a="http://schemas.openxmlformats.org/drawingml/2006/main">
  <xdr:twoCellAnchor editAs="oneCell">
    <xdr:from>
      <xdr:col>0</xdr:col>
      <xdr:colOff>394126</xdr:colOff>
      <xdr:row>0</xdr:row>
      <xdr:rowOff>139211</xdr:rowOff>
    </xdr:from>
    <xdr:to>
      <xdr:col>0</xdr:col>
      <xdr:colOff>1062404</xdr:colOff>
      <xdr:row>1</xdr:row>
      <xdr:rowOff>147827</xdr:rowOff>
    </xdr:to>
    <xdr:pic>
      <xdr:nvPicPr>
        <xdr:cNvPr id="2" name="9 Imagen" descr="logo_2x4.bmp">
          <a:hlinkClick xmlns:r="http://schemas.openxmlformats.org/officeDocument/2006/relationships" r:id="rId1"/>
          <a:extLst>
            <a:ext uri="{FF2B5EF4-FFF2-40B4-BE49-F238E27FC236}">
              <a16:creationId xmlns:a16="http://schemas.microsoft.com/office/drawing/2014/main" id="{00000000-0008-0000-2100-00000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94126" y="139211"/>
          <a:ext cx="668278" cy="503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132522</xdr:colOff>
      <xdr:row>3</xdr:row>
      <xdr:rowOff>198782</xdr:rowOff>
    </xdr:from>
    <xdr:to>
      <xdr:col>9</xdr:col>
      <xdr:colOff>554936</xdr:colOff>
      <xdr:row>14</xdr:row>
      <xdr:rowOff>273323</xdr:rowOff>
    </xdr:to>
    <xdr:graphicFrame macro="">
      <xdr:nvGraphicFramePr>
        <xdr:cNvPr id="3" name="Gráfico 2">
          <a:extLst>
            <a:ext uri="{FF2B5EF4-FFF2-40B4-BE49-F238E27FC236}">
              <a16:creationId xmlns:a16="http://schemas.microsoft.com/office/drawing/2014/main" id="{00000000-0008-0000-21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55.xml><?xml version="1.0" encoding="utf-8"?>
<c:userShapes xmlns:c="http://schemas.openxmlformats.org/drawingml/2006/chart">
  <cdr:relSizeAnchor xmlns:cdr="http://schemas.openxmlformats.org/drawingml/2006/chartDrawing">
    <cdr:from>
      <cdr:x>0.0399</cdr:x>
      <cdr:y>0.91624</cdr:y>
    </cdr:from>
    <cdr:to>
      <cdr:x>0.30614</cdr:x>
      <cdr:y>0.9809</cdr:y>
    </cdr:to>
    <cdr:sp macro="" textlink="">
      <cdr:nvSpPr>
        <cdr:cNvPr id="2" name="CuadroTexto 1"/>
        <cdr:cNvSpPr txBox="1"/>
      </cdr:nvSpPr>
      <cdr:spPr>
        <a:xfrm xmlns:a="http://schemas.openxmlformats.org/drawingml/2006/main">
          <a:off x="175993" y="2736718"/>
          <a:ext cx="1174451" cy="193131"/>
        </a:xfrm>
        <a:prstGeom xmlns:a="http://schemas.openxmlformats.org/drawingml/2006/main" prst="rect">
          <a:avLst/>
        </a:prstGeom>
        <a:ln xmlns:a="http://schemas.openxmlformats.org/drawingml/2006/main">
          <a:noFill/>
        </a:ln>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DO" sz="1000" b="1"/>
            <a:t>Fuente: </a:t>
          </a:r>
          <a:r>
            <a:rPr lang="es-DO" sz="1000"/>
            <a:t>SISALRIL</a:t>
          </a:r>
        </a:p>
      </cdr:txBody>
    </cdr:sp>
  </cdr:relSizeAnchor>
</c:userShapes>
</file>

<file path=xl/drawings/drawing56.xml><?xml version="1.0" encoding="utf-8"?>
<xdr:wsDr xmlns:xdr="http://schemas.openxmlformats.org/drawingml/2006/spreadsheetDrawing" xmlns:a="http://schemas.openxmlformats.org/drawingml/2006/main">
  <xdr:twoCellAnchor editAs="oneCell">
    <xdr:from>
      <xdr:col>0</xdr:col>
      <xdr:colOff>394126</xdr:colOff>
      <xdr:row>0</xdr:row>
      <xdr:rowOff>139211</xdr:rowOff>
    </xdr:from>
    <xdr:to>
      <xdr:col>0</xdr:col>
      <xdr:colOff>1062404</xdr:colOff>
      <xdr:row>1</xdr:row>
      <xdr:rowOff>147827</xdr:rowOff>
    </xdr:to>
    <xdr:pic>
      <xdr:nvPicPr>
        <xdr:cNvPr id="2" name="9 Imagen" descr="logo_2x4.bmp">
          <a:hlinkClick xmlns:r="http://schemas.openxmlformats.org/officeDocument/2006/relationships" r:id="rId1"/>
          <a:extLst>
            <a:ext uri="{FF2B5EF4-FFF2-40B4-BE49-F238E27FC236}">
              <a16:creationId xmlns:a16="http://schemas.microsoft.com/office/drawing/2014/main" id="{00000000-0008-0000-2200-00000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94126" y="139211"/>
          <a:ext cx="668278" cy="503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91106</xdr:colOff>
      <xdr:row>3</xdr:row>
      <xdr:rowOff>1018761</xdr:rowOff>
    </xdr:from>
    <xdr:to>
      <xdr:col>9</xdr:col>
      <xdr:colOff>513520</xdr:colOff>
      <xdr:row>21</xdr:row>
      <xdr:rowOff>24849</xdr:rowOff>
    </xdr:to>
    <xdr:graphicFrame macro="">
      <xdr:nvGraphicFramePr>
        <xdr:cNvPr id="3" name="Gráfico 2">
          <a:extLst>
            <a:ext uri="{FF2B5EF4-FFF2-40B4-BE49-F238E27FC236}">
              <a16:creationId xmlns:a16="http://schemas.microsoft.com/office/drawing/2014/main" id="{00000000-0008-0000-22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57.xml><?xml version="1.0" encoding="utf-8"?>
<c:userShapes xmlns:c="http://schemas.openxmlformats.org/drawingml/2006/chart">
  <cdr:relSizeAnchor xmlns:cdr="http://schemas.openxmlformats.org/drawingml/2006/chartDrawing">
    <cdr:from>
      <cdr:x>0.0399</cdr:x>
      <cdr:y>0.91624</cdr:y>
    </cdr:from>
    <cdr:to>
      <cdr:x>0.30614</cdr:x>
      <cdr:y>0.9809</cdr:y>
    </cdr:to>
    <cdr:sp macro="" textlink="">
      <cdr:nvSpPr>
        <cdr:cNvPr id="2" name="CuadroTexto 1"/>
        <cdr:cNvSpPr txBox="1"/>
      </cdr:nvSpPr>
      <cdr:spPr>
        <a:xfrm xmlns:a="http://schemas.openxmlformats.org/drawingml/2006/main">
          <a:off x="175993" y="2736718"/>
          <a:ext cx="1174451" cy="193131"/>
        </a:xfrm>
        <a:prstGeom xmlns:a="http://schemas.openxmlformats.org/drawingml/2006/main" prst="rect">
          <a:avLst/>
        </a:prstGeom>
        <a:ln xmlns:a="http://schemas.openxmlformats.org/drawingml/2006/main">
          <a:noFill/>
        </a:ln>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DO" sz="1000" b="1"/>
            <a:t>Fuente: </a:t>
          </a:r>
          <a:r>
            <a:rPr lang="es-DO" sz="1000"/>
            <a:t>SISALRIL</a:t>
          </a:r>
        </a:p>
      </cdr:txBody>
    </cdr:sp>
  </cdr:relSizeAnchor>
</c:userShapes>
</file>

<file path=xl/drawings/drawing58.xml><?xml version="1.0" encoding="utf-8"?>
<xdr:wsDr xmlns:xdr="http://schemas.openxmlformats.org/drawingml/2006/spreadsheetDrawing" xmlns:a="http://schemas.openxmlformats.org/drawingml/2006/main">
  <xdr:twoCellAnchor>
    <xdr:from>
      <xdr:col>0</xdr:col>
      <xdr:colOff>123265</xdr:colOff>
      <xdr:row>8</xdr:row>
      <xdr:rowOff>11205</xdr:rowOff>
    </xdr:from>
    <xdr:to>
      <xdr:col>11</xdr:col>
      <xdr:colOff>493059</xdr:colOff>
      <xdr:row>23</xdr:row>
      <xdr:rowOff>156882</xdr:rowOff>
    </xdr:to>
    <xdr:sp macro="" textlink="">
      <xdr:nvSpPr>
        <xdr:cNvPr id="3" name="2 CuadroTexto">
          <a:extLst>
            <a:ext uri="{FF2B5EF4-FFF2-40B4-BE49-F238E27FC236}">
              <a16:creationId xmlns:a16="http://schemas.microsoft.com/office/drawing/2014/main" id="{00000000-0008-0000-2300-000003000000}"/>
            </a:ext>
          </a:extLst>
        </xdr:cNvPr>
        <xdr:cNvSpPr txBox="1"/>
      </xdr:nvSpPr>
      <xdr:spPr>
        <a:xfrm>
          <a:off x="123265" y="1535205"/>
          <a:ext cx="8583706" cy="300317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DO" sz="3600" b="1" baseline="0">
              <a:solidFill>
                <a:srgbClr val="0070C0"/>
              </a:solidFill>
              <a:effectLst/>
              <a:latin typeface="+mn-lt"/>
              <a:ea typeface="+mn-ea"/>
              <a:cs typeface="+mn-cs"/>
            </a:rPr>
            <a:t>Sistema Dominicano de Seguridad Social (SDSS)</a:t>
          </a:r>
        </a:p>
        <a:p>
          <a:pPr marL="0" marR="0" indent="0" algn="ctr" defTabSz="914400" eaLnBrk="1" fontAlgn="auto" latinLnBrk="0" hangingPunct="1">
            <a:lnSpc>
              <a:spcPct val="100000"/>
            </a:lnSpc>
            <a:spcBef>
              <a:spcPts val="0"/>
            </a:spcBef>
            <a:spcAft>
              <a:spcPts val="0"/>
            </a:spcAft>
            <a:buClrTx/>
            <a:buSzTx/>
            <a:buFontTx/>
            <a:buNone/>
            <a:tabLst/>
            <a:defRPr/>
          </a:pPr>
          <a:r>
            <a:rPr lang="es-DO" sz="3200" b="1">
              <a:solidFill>
                <a:schemeClr val="accent3">
                  <a:lumMod val="50000"/>
                </a:schemeClr>
              </a:solidFill>
              <a:latin typeface="+mn-lt"/>
              <a:ea typeface="+mn-ea"/>
              <a:cs typeface="+mn-cs"/>
            </a:rPr>
            <a:t>Afiliación del Seguro de Riesgos L</a:t>
          </a:r>
          <a:r>
            <a:rPr lang="es-DO" sz="3200" b="1">
              <a:solidFill>
                <a:schemeClr val="accent3">
                  <a:lumMod val="50000"/>
                </a:schemeClr>
              </a:solidFill>
            </a:rPr>
            <a:t>aborales del RC</a:t>
          </a:r>
        </a:p>
      </xdr:txBody>
    </xdr:sp>
    <xdr:clientData/>
  </xdr:twoCellAnchor>
  <xdr:twoCellAnchor editAs="oneCell">
    <xdr:from>
      <xdr:col>0</xdr:col>
      <xdr:colOff>240196</xdr:colOff>
      <xdr:row>1</xdr:row>
      <xdr:rowOff>182218</xdr:rowOff>
    </xdr:from>
    <xdr:to>
      <xdr:col>1</xdr:col>
      <xdr:colOff>552270</xdr:colOff>
      <xdr:row>6</xdr:row>
      <xdr:rowOff>39343</xdr:rowOff>
    </xdr:to>
    <xdr:pic>
      <xdr:nvPicPr>
        <xdr:cNvPr id="4" name="4 Imagen" descr="logo_2x4.bmp">
          <a:extLst>
            <a:ext uri="{FF2B5EF4-FFF2-40B4-BE49-F238E27FC236}">
              <a16:creationId xmlns:a16="http://schemas.microsoft.com/office/drawing/2014/main" id="{00000000-0008-0000-23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0196" y="372718"/>
          <a:ext cx="1074074"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9.xml><?xml version="1.0" encoding="utf-8"?>
<xdr:wsDr xmlns:xdr="http://schemas.openxmlformats.org/drawingml/2006/spreadsheetDrawing" xmlns:a="http://schemas.openxmlformats.org/drawingml/2006/main">
  <xdr:twoCellAnchor>
    <xdr:from>
      <xdr:col>0</xdr:col>
      <xdr:colOff>0</xdr:colOff>
      <xdr:row>0</xdr:row>
      <xdr:rowOff>0</xdr:rowOff>
    </xdr:from>
    <xdr:to>
      <xdr:col>12</xdr:col>
      <xdr:colOff>748393</xdr:colOff>
      <xdr:row>4</xdr:row>
      <xdr:rowOff>136070</xdr:rowOff>
    </xdr:to>
    <xdr:sp macro="" textlink="">
      <xdr:nvSpPr>
        <xdr:cNvPr id="5" name="4 Rectángulo redondeado">
          <a:extLst>
            <a:ext uri="{FF2B5EF4-FFF2-40B4-BE49-F238E27FC236}">
              <a16:creationId xmlns:a16="http://schemas.microsoft.com/office/drawing/2014/main" id="{00000000-0008-0000-2400-000005000000}"/>
            </a:ext>
          </a:extLst>
        </xdr:cNvPr>
        <xdr:cNvSpPr/>
      </xdr:nvSpPr>
      <xdr:spPr>
        <a:xfrm>
          <a:off x="0" y="0"/>
          <a:ext cx="13265364" cy="853246"/>
        </a:xfrm>
        <a:prstGeom prst="roundRect">
          <a:avLst/>
        </a:prstGeom>
        <a:solidFill>
          <a:srgbClr val="0070C0"/>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eaLnBrk="1" fontAlgn="auto" latinLnBrk="0" hangingPunct="1"/>
          <a:r>
            <a:rPr lang="es-DO" sz="2400" b="1">
              <a:solidFill>
                <a:schemeClr val="lt1"/>
              </a:solidFill>
              <a:effectLst/>
              <a:latin typeface="+mn-lt"/>
              <a:ea typeface="+mn-ea"/>
              <a:cs typeface="+mn-cs"/>
            </a:rPr>
            <a:t>Afiliación al Seguro de Riesgos Laborales(SRL)</a:t>
          </a:r>
        </a:p>
      </xdr:txBody>
    </xdr:sp>
    <xdr:clientData/>
  </xdr:twoCellAnchor>
  <xdr:twoCellAnchor editAs="oneCell">
    <xdr:from>
      <xdr:col>0</xdr:col>
      <xdr:colOff>476251</xdr:colOff>
      <xdr:row>0</xdr:row>
      <xdr:rowOff>149680</xdr:rowOff>
    </xdr:from>
    <xdr:to>
      <xdr:col>1</xdr:col>
      <xdr:colOff>625928</xdr:colOff>
      <xdr:row>4</xdr:row>
      <xdr:rowOff>39868</xdr:rowOff>
    </xdr:to>
    <xdr:pic>
      <xdr:nvPicPr>
        <xdr:cNvPr id="6" name="1 Imagen" descr="Logo_2x4.bmp">
          <a:hlinkClick xmlns:r="http://schemas.openxmlformats.org/officeDocument/2006/relationships" r:id="rId1"/>
          <a:extLst>
            <a:ext uri="{FF2B5EF4-FFF2-40B4-BE49-F238E27FC236}">
              <a16:creationId xmlns:a16="http://schemas.microsoft.com/office/drawing/2014/main" id="{00000000-0008-0000-2400-000006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063" t="10325" r="3969" b="15109"/>
        <a:stretch/>
      </xdr:blipFill>
      <xdr:spPr bwMode="auto">
        <a:xfrm>
          <a:off x="476251" y="149680"/>
          <a:ext cx="911677" cy="607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0</xdr:col>
      <xdr:colOff>299671</xdr:colOff>
      <xdr:row>0</xdr:row>
      <xdr:rowOff>133348</xdr:rowOff>
    </xdr:from>
    <xdr:to>
      <xdr:col>1</xdr:col>
      <xdr:colOff>209550</xdr:colOff>
      <xdr:row>1</xdr:row>
      <xdr:rowOff>179135</xdr:rowOff>
    </xdr:to>
    <xdr:pic>
      <xdr:nvPicPr>
        <xdr:cNvPr id="8" name="9 Imagen" descr="logo_2x4.bmp">
          <a:hlinkClick xmlns:r="http://schemas.openxmlformats.org/officeDocument/2006/relationships" r:id="rId1"/>
          <a:extLst>
            <a:ext uri="{FF2B5EF4-FFF2-40B4-BE49-F238E27FC236}">
              <a16:creationId xmlns:a16="http://schemas.microsoft.com/office/drawing/2014/main" id="{00000000-0008-0000-2500-000008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99671" y="133348"/>
          <a:ext cx="757604" cy="560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23532</xdr:colOff>
      <xdr:row>26</xdr:row>
      <xdr:rowOff>100853</xdr:rowOff>
    </xdr:from>
    <xdr:to>
      <xdr:col>15</xdr:col>
      <xdr:colOff>526676</xdr:colOff>
      <xdr:row>43</xdr:row>
      <xdr:rowOff>336175</xdr:rowOff>
    </xdr:to>
    <xdr:graphicFrame macro="">
      <xdr:nvGraphicFramePr>
        <xdr:cNvPr id="3" name="Gráfico 2">
          <a:extLst>
            <a:ext uri="{FF2B5EF4-FFF2-40B4-BE49-F238E27FC236}">
              <a16:creationId xmlns:a16="http://schemas.microsoft.com/office/drawing/2014/main" id="{00000000-0008-0000-25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61.xml><?xml version="1.0" encoding="utf-8"?>
<c:userShapes xmlns:c="http://schemas.openxmlformats.org/drawingml/2006/chart">
  <cdr:relSizeAnchor xmlns:cdr="http://schemas.openxmlformats.org/drawingml/2006/chartDrawing">
    <cdr:from>
      <cdr:x>0.01758</cdr:x>
      <cdr:y>0.942</cdr:y>
    </cdr:from>
    <cdr:to>
      <cdr:x>0.26894</cdr:x>
      <cdr:y>0.99453</cdr:y>
    </cdr:to>
    <cdr:sp macro="" textlink="">
      <cdr:nvSpPr>
        <cdr:cNvPr id="2" name="2 CuadroTexto"/>
        <cdr:cNvSpPr txBox="1"/>
      </cdr:nvSpPr>
      <cdr:spPr>
        <a:xfrm xmlns:a="http://schemas.openxmlformats.org/drawingml/2006/main">
          <a:off x="196477" y="4443506"/>
          <a:ext cx="2808648" cy="247793"/>
        </a:xfrm>
        <a:prstGeom xmlns:a="http://schemas.openxmlformats.org/drawingml/2006/main" prst="rect">
          <a:avLst/>
        </a:prstGeom>
        <a:noFill xmlns:a="http://schemas.openxmlformats.org/drawingml/2006/main"/>
        <a:ln xmlns:a="http://schemas.openxmlformats.org/drawingml/2006/main" w="9525" cmpd="sng">
          <a:solidFill>
            <a:schemeClr val="bg1"/>
          </a:solid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DO" sz="1100" b="1"/>
            <a:t>Fuente</a:t>
          </a:r>
          <a:r>
            <a:rPr lang="es-DO" sz="1100"/>
            <a:t>: SISALRIL</a:t>
          </a:r>
        </a:p>
      </cdr:txBody>
    </cdr:sp>
  </cdr:relSizeAnchor>
</c:userShapes>
</file>

<file path=xl/drawings/drawing62.xml><?xml version="1.0" encoding="utf-8"?>
<xdr:wsDr xmlns:xdr="http://schemas.openxmlformats.org/drawingml/2006/spreadsheetDrawing" xmlns:a="http://schemas.openxmlformats.org/drawingml/2006/main">
  <xdr:twoCellAnchor editAs="oneCell">
    <xdr:from>
      <xdr:col>0</xdr:col>
      <xdr:colOff>704875</xdr:colOff>
      <xdr:row>0</xdr:row>
      <xdr:rowOff>227610</xdr:rowOff>
    </xdr:from>
    <xdr:to>
      <xdr:col>0</xdr:col>
      <xdr:colOff>1922318</xdr:colOff>
      <xdr:row>1</xdr:row>
      <xdr:rowOff>88515</xdr:rowOff>
    </xdr:to>
    <xdr:pic>
      <xdr:nvPicPr>
        <xdr:cNvPr id="7" name="4 Imagen" descr="logo_2x4.bmp">
          <a:hlinkClick xmlns:r="http://schemas.openxmlformats.org/officeDocument/2006/relationships" r:id="rId1"/>
          <a:extLst>
            <a:ext uri="{FF2B5EF4-FFF2-40B4-BE49-F238E27FC236}">
              <a16:creationId xmlns:a16="http://schemas.microsoft.com/office/drawing/2014/main" id="{00000000-0008-0000-2600-000007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04875" y="227610"/>
          <a:ext cx="1217443" cy="84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26</xdr:row>
      <xdr:rowOff>95250</xdr:rowOff>
    </xdr:from>
    <xdr:to>
      <xdr:col>14</xdr:col>
      <xdr:colOff>71436</xdr:colOff>
      <xdr:row>60</xdr:row>
      <xdr:rowOff>47624</xdr:rowOff>
    </xdr:to>
    <xdr:graphicFrame macro="">
      <xdr:nvGraphicFramePr>
        <xdr:cNvPr id="3" name="Gráfico 2">
          <a:extLst>
            <a:ext uri="{FF2B5EF4-FFF2-40B4-BE49-F238E27FC236}">
              <a16:creationId xmlns:a16="http://schemas.microsoft.com/office/drawing/2014/main" id="{00000000-0008-0000-26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63.xml><?xml version="1.0" encoding="utf-8"?>
<xdr:wsDr xmlns:xdr="http://schemas.openxmlformats.org/drawingml/2006/spreadsheetDrawing" xmlns:a="http://schemas.openxmlformats.org/drawingml/2006/main">
  <xdr:twoCellAnchor>
    <xdr:from>
      <xdr:col>0</xdr:col>
      <xdr:colOff>62781</xdr:colOff>
      <xdr:row>26</xdr:row>
      <xdr:rowOff>34635</xdr:rowOff>
    </xdr:from>
    <xdr:to>
      <xdr:col>14</xdr:col>
      <xdr:colOff>1643063</xdr:colOff>
      <xdr:row>82</xdr:row>
      <xdr:rowOff>47625</xdr:rowOff>
    </xdr:to>
    <xdr:graphicFrame macro="">
      <xdr:nvGraphicFramePr>
        <xdr:cNvPr id="2" name="3 Gráfico">
          <a:extLst>
            <a:ext uri="{FF2B5EF4-FFF2-40B4-BE49-F238E27FC236}">
              <a16:creationId xmlns:a16="http://schemas.microsoft.com/office/drawing/2014/main" id="{00000000-0008-0000-27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329046</xdr:colOff>
      <xdr:row>0</xdr:row>
      <xdr:rowOff>259771</xdr:rowOff>
    </xdr:from>
    <xdr:to>
      <xdr:col>0</xdr:col>
      <xdr:colOff>1616239</xdr:colOff>
      <xdr:row>1</xdr:row>
      <xdr:rowOff>225136</xdr:rowOff>
    </xdr:to>
    <xdr:pic>
      <xdr:nvPicPr>
        <xdr:cNvPr id="6" name="5 Imagen" descr="logo_2x4.bmp">
          <a:hlinkClick xmlns:r="http://schemas.openxmlformats.org/officeDocument/2006/relationships" r:id="rId2"/>
          <a:extLst>
            <a:ext uri="{FF2B5EF4-FFF2-40B4-BE49-F238E27FC236}">
              <a16:creationId xmlns:a16="http://schemas.microsoft.com/office/drawing/2014/main" id="{00000000-0008-0000-2700-00000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29046" y="259771"/>
          <a:ext cx="1287193" cy="9005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4.xml><?xml version="1.0" encoding="utf-8"?>
<c:userShapes xmlns:c="http://schemas.openxmlformats.org/drawingml/2006/chart">
  <cdr:relSizeAnchor xmlns:cdr="http://schemas.openxmlformats.org/drawingml/2006/chartDrawing">
    <cdr:from>
      <cdr:x>0.03347</cdr:x>
      <cdr:y>0.93876</cdr:y>
    </cdr:from>
    <cdr:to>
      <cdr:x>0.69456</cdr:x>
      <cdr:y>0.99366</cdr:y>
    </cdr:to>
    <cdr:sp macro="" textlink="">
      <cdr:nvSpPr>
        <cdr:cNvPr id="2" name="1 CuadroTexto"/>
        <cdr:cNvSpPr txBox="1"/>
      </cdr:nvSpPr>
      <cdr:spPr>
        <a:xfrm xmlns:a="http://schemas.openxmlformats.org/drawingml/2006/main">
          <a:off x="1084960" y="10585738"/>
          <a:ext cx="21430865" cy="619125"/>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Calibri"/>
            </a:defRPr>
          </a:lvl1pPr>
          <a:lvl2pPr marL="457200" indent="0">
            <a:defRPr sz="1100">
              <a:latin typeface="Calibri"/>
            </a:defRPr>
          </a:lvl2pPr>
          <a:lvl3pPr marL="914400" indent="0">
            <a:defRPr sz="1100">
              <a:latin typeface="Calibri"/>
            </a:defRPr>
          </a:lvl3pPr>
          <a:lvl4pPr marL="1371600" indent="0">
            <a:defRPr sz="1100">
              <a:latin typeface="Calibri"/>
            </a:defRPr>
          </a:lvl4pPr>
          <a:lvl5pPr marL="1828800" indent="0">
            <a:defRPr sz="1100">
              <a:latin typeface="Calibri"/>
            </a:defRPr>
          </a:lvl5pPr>
          <a:lvl6pPr marL="2286000" indent="0">
            <a:defRPr sz="1100">
              <a:latin typeface="Calibri"/>
            </a:defRPr>
          </a:lvl6pPr>
          <a:lvl7pPr marL="2743200" indent="0">
            <a:defRPr sz="1100">
              <a:latin typeface="Calibri"/>
            </a:defRPr>
          </a:lvl7pPr>
          <a:lvl8pPr marL="3200400" indent="0">
            <a:defRPr sz="1100">
              <a:latin typeface="Calibri"/>
            </a:defRPr>
          </a:lvl8pPr>
          <a:lvl9pPr marL="3657600" indent="0">
            <a:defRPr sz="1100">
              <a:latin typeface="Calibri"/>
            </a:defRPr>
          </a:lvl9pPr>
        </a:lstStyle>
        <a:p xmlns:a="http://schemas.openxmlformats.org/drawingml/2006/main">
          <a:pPr marL="0" marR="0" indent="0" defTabSz="914400" eaLnBrk="1" fontAlgn="auto" latinLnBrk="0" hangingPunct="1">
            <a:lnSpc>
              <a:spcPct val="100000"/>
            </a:lnSpc>
            <a:spcBef>
              <a:spcPts val="0"/>
            </a:spcBef>
            <a:spcAft>
              <a:spcPts val="0"/>
            </a:spcAft>
            <a:buClrTx/>
            <a:buSzTx/>
            <a:buFontTx/>
            <a:buNone/>
            <a:tabLst/>
            <a:defRPr/>
          </a:pPr>
          <a:r>
            <a:rPr lang="es-ES" sz="2400" b="1">
              <a:latin typeface="Calibri"/>
              <a:ea typeface="+mn-ea"/>
              <a:cs typeface="+mn-cs"/>
            </a:rPr>
            <a:t>Fuente: </a:t>
          </a:r>
          <a:r>
            <a:rPr lang="es-ES" sz="2400" b="0">
              <a:latin typeface="Calibri"/>
              <a:ea typeface="+mn-ea"/>
              <a:cs typeface="+mn-cs"/>
            </a:rPr>
            <a:t>Banco Central (BCRD) e SISALRIL. </a:t>
          </a:r>
        </a:p>
        <a:p xmlns:a="http://schemas.openxmlformats.org/drawingml/2006/main">
          <a:endParaRPr lang="es-ES" sz="2400"/>
        </a:p>
      </cdr:txBody>
    </cdr:sp>
  </cdr:relSizeAnchor>
</c:userShapes>
</file>

<file path=xl/drawings/drawing65.xml><?xml version="1.0" encoding="utf-8"?>
<xdr:wsDr xmlns:xdr="http://schemas.openxmlformats.org/drawingml/2006/spreadsheetDrawing" xmlns:a="http://schemas.openxmlformats.org/drawingml/2006/main">
  <xdr:twoCellAnchor editAs="oneCell">
    <xdr:from>
      <xdr:col>1</xdr:col>
      <xdr:colOff>257175</xdr:colOff>
      <xdr:row>0</xdr:row>
      <xdr:rowOff>49886</xdr:rowOff>
    </xdr:from>
    <xdr:to>
      <xdr:col>1</xdr:col>
      <xdr:colOff>1324112</xdr:colOff>
      <xdr:row>0</xdr:row>
      <xdr:rowOff>207351</xdr:rowOff>
    </xdr:to>
    <xdr:pic>
      <xdr:nvPicPr>
        <xdr:cNvPr id="2" name="1 Imagen" descr="Logo_2x4.bmp">
          <a:hlinkClick xmlns:r="http://schemas.openxmlformats.org/officeDocument/2006/relationships" r:id="rId1"/>
          <a:extLst>
            <a:ext uri="{FF2B5EF4-FFF2-40B4-BE49-F238E27FC236}">
              <a16:creationId xmlns:a16="http://schemas.microsoft.com/office/drawing/2014/main" id="{00000000-0008-0000-2800-000002000000}"/>
            </a:ext>
          </a:extLst>
        </xdr:cNvPr>
        <xdr:cNvPicPr>
          <a:picLocks noChangeAspect="1"/>
        </xdr:cNvPicPr>
      </xdr:nvPicPr>
      <xdr:blipFill>
        <a:blip xmlns:r="http://schemas.openxmlformats.org/officeDocument/2006/relationships" r:embed="rId2" cstate="print"/>
        <a:stretch>
          <a:fillRect/>
        </a:stretch>
      </xdr:blipFill>
      <xdr:spPr>
        <a:xfrm>
          <a:off x="1143000" y="49886"/>
          <a:ext cx="1065205" cy="157465"/>
        </a:xfrm>
        <a:prstGeom prst="rect">
          <a:avLst/>
        </a:prstGeom>
        <a:ln>
          <a:noFill/>
        </a:ln>
        <a:effectLst>
          <a:softEdge rad="112500"/>
        </a:effectLst>
      </xdr:spPr>
    </xdr:pic>
    <xdr:clientData/>
  </xdr:twoCellAnchor>
  <xdr:twoCellAnchor editAs="oneCell">
    <xdr:from>
      <xdr:col>1</xdr:col>
      <xdr:colOff>257175</xdr:colOff>
      <xdr:row>0</xdr:row>
      <xdr:rowOff>49886</xdr:rowOff>
    </xdr:from>
    <xdr:to>
      <xdr:col>1</xdr:col>
      <xdr:colOff>1324112</xdr:colOff>
      <xdr:row>0</xdr:row>
      <xdr:rowOff>207351</xdr:rowOff>
    </xdr:to>
    <xdr:pic>
      <xdr:nvPicPr>
        <xdr:cNvPr id="3" name="2 Imagen" descr="Logo_2x4.bmp">
          <a:hlinkClick xmlns:r="http://schemas.openxmlformats.org/officeDocument/2006/relationships" r:id="rId1"/>
          <a:extLst>
            <a:ext uri="{FF2B5EF4-FFF2-40B4-BE49-F238E27FC236}">
              <a16:creationId xmlns:a16="http://schemas.microsoft.com/office/drawing/2014/main" id="{00000000-0008-0000-2800-000003000000}"/>
            </a:ext>
          </a:extLst>
        </xdr:cNvPr>
        <xdr:cNvPicPr>
          <a:picLocks noChangeAspect="1"/>
        </xdr:cNvPicPr>
      </xdr:nvPicPr>
      <xdr:blipFill>
        <a:blip xmlns:r="http://schemas.openxmlformats.org/officeDocument/2006/relationships" r:embed="rId2" cstate="print"/>
        <a:stretch>
          <a:fillRect/>
        </a:stretch>
      </xdr:blipFill>
      <xdr:spPr>
        <a:xfrm>
          <a:off x="1143000" y="49886"/>
          <a:ext cx="1065205" cy="157465"/>
        </a:xfrm>
        <a:prstGeom prst="rect">
          <a:avLst/>
        </a:prstGeom>
        <a:ln>
          <a:noFill/>
        </a:ln>
        <a:effectLst>
          <a:softEdge rad="112500"/>
        </a:effectLst>
      </xdr:spPr>
    </xdr:pic>
    <xdr:clientData/>
  </xdr:twoCellAnchor>
  <xdr:twoCellAnchor>
    <xdr:from>
      <xdr:col>0</xdr:col>
      <xdr:colOff>0</xdr:colOff>
      <xdr:row>25</xdr:row>
      <xdr:rowOff>38100</xdr:rowOff>
    </xdr:from>
    <xdr:to>
      <xdr:col>10</xdr:col>
      <xdr:colOff>3771900</xdr:colOff>
      <xdr:row>70</xdr:row>
      <xdr:rowOff>266700</xdr:rowOff>
    </xdr:to>
    <xdr:graphicFrame macro="">
      <xdr:nvGraphicFramePr>
        <xdr:cNvPr id="7" name="1 Gráfico">
          <a:extLst>
            <a:ext uri="{FF2B5EF4-FFF2-40B4-BE49-F238E27FC236}">
              <a16:creationId xmlns:a16="http://schemas.microsoft.com/office/drawing/2014/main" id="{00000000-0008-0000-28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0</xdr:col>
      <xdr:colOff>1163780</xdr:colOff>
      <xdr:row>0</xdr:row>
      <xdr:rowOff>246909</xdr:rowOff>
    </xdr:from>
    <xdr:to>
      <xdr:col>1</xdr:col>
      <xdr:colOff>1028699</xdr:colOff>
      <xdr:row>1</xdr:row>
      <xdr:rowOff>497999</xdr:rowOff>
    </xdr:to>
    <xdr:pic>
      <xdr:nvPicPr>
        <xdr:cNvPr id="14" name="8 Imagen" descr="logo_2x4.bmp">
          <a:hlinkClick xmlns:r="http://schemas.openxmlformats.org/officeDocument/2006/relationships" r:id="rId4"/>
          <a:extLst>
            <a:ext uri="{FF2B5EF4-FFF2-40B4-BE49-F238E27FC236}">
              <a16:creationId xmlns:a16="http://schemas.microsoft.com/office/drawing/2014/main" id="{00000000-0008-0000-2800-00000E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63780" y="246909"/>
          <a:ext cx="2874819" cy="207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6.xml><?xml version="1.0" encoding="utf-8"?>
<c:userShapes xmlns:c="http://schemas.openxmlformats.org/drawingml/2006/chart">
  <cdr:relSizeAnchor xmlns:cdr="http://schemas.openxmlformats.org/drawingml/2006/chartDrawing">
    <cdr:from>
      <cdr:x>0.053</cdr:x>
      <cdr:y>0.94407</cdr:y>
    </cdr:from>
    <cdr:to>
      <cdr:x>0.46164</cdr:x>
      <cdr:y>0.97289</cdr:y>
    </cdr:to>
    <cdr:sp macro="" textlink="">
      <cdr:nvSpPr>
        <cdr:cNvPr id="2" name="1 CuadroTexto"/>
        <cdr:cNvSpPr txBox="1"/>
      </cdr:nvSpPr>
      <cdr:spPr>
        <a:xfrm xmlns:a="http://schemas.openxmlformats.org/drawingml/2006/main">
          <a:off x="1803400" y="23883405"/>
          <a:ext cx="13903229" cy="729195"/>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marR="0" indent="0" defTabSz="914400" eaLnBrk="1" fontAlgn="auto" latinLnBrk="0" hangingPunct="1">
            <a:lnSpc>
              <a:spcPct val="100000"/>
            </a:lnSpc>
            <a:spcBef>
              <a:spcPts val="0"/>
            </a:spcBef>
            <a:spcAft>
              <a:spcPts val="0"/>
            </a:spcAft>
            <a:buClrTx/>
            <a:buSzTx/>
            <a:buFontTx/>
            <a:buNone/>
            <a:tabLst/>
            <a:defRPr/>
          </a:pPr>
          <a:r>
            <a:rPr lang="es-ES" sz="4400" b="1">
              <a:latin typeface="Calibri"/>
              <a:ea typeface="+mn-ea"/>
              <a:cs typeface="+mn-cs"/>
            </a:rPr>
            <a:t>Fuente: </a:t>
          </a:r>
          <a:r>
            <a:rPr lang="es-ES" sz="4400" b="0">
              <a:latin typeface="Calibri"/>
              <a:ea typeface="+mn-ea"/>
              <a:cs typeface="+mn-cs"/>
            </a:rPr>
            <a:t>SISALRIL. </a:t>
          </a:r>
        </a:p>
        <a:p xmlns:a="http://schemas.openxmlformats.org/drawingml/2006/main">
          <a:endParaRPr lang="es-ES" sz="4400"/>
        </a:p>
      </cdr:txBody>
    </cdr:sp>
  </cdr:relSizeAnchor>
</c:userShapes>
</file>

<file path=xl/drawings/drawing67.xml><?xml version="1.0" encoding="utf-8"?>
<xdr:wsDr xmlns:xdr="http://schemas.openxmlformats.org/drawingml/2006/spreadsheetDrawing" xmlns:a="http://schemas.openxmlformats.org/drawingml/2006/main">
  <xdr:twoCellAnchor>
    <xdr:from>
      <xdr:col>0</xdr:col>
      <xdr:colOff>155863</xdr:colOff>
      <xdr:row>13</xdr:row>
      <xdr:rowOff>155863</xdr:rowOff>
    </xdr:from>
    <xdr:to>
      <xdr:col>15</xdr:col>
      <xdr:colOff>554181</xdr:colOff>
      <xdr:row>40</xdr:row>
      <xdr:rowOff>17318</xdr:rowOff>
    </xdr:to>
    <xdr:sp macro="" textlink="">
      <xdr:nvSpPr>
        <xdr:cNvPr id="3" name="2 CuadroTexto">
          <a:extLst>
            <a:ext uri="{FF2B5EF4-FFF2-40B4-BE49-F238E27FC236}">
              <a16:creationId xmlns:a16="http://schemas.microsoft.com/office/drawing/2014/main" id="{00000000-0008-0000-2900-000003000000}"/>
            </a:ext>
          </a:extLst>
        </xdr:cNvPr>
        <xdr:cNvSpPr txBox="1"/>
      </xdr:nvSpPr>
      <xdr:spPr>
        <a:xfrm>
          <a:off x="155863" y="2632363"/>
          <a:ext cx="11914909" cy="500495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DO" sz="4800" b="1">
              <a:solidFill>
                <a:schemeClr val="accent3">
                  <a:lumMod val="50000"/>
                </a:schemeClr>
              </a:solidFill>
              <a:latin typeface="+mn-lt"/>
              <a:ea typeface="+mn-ea"/>
              <a:cs typeface="+mn-cs"/>
            </a:rPr>
            <a:t>Afiliación del </a:t>
          </a:r>
          <a:r>
            <a:rPr lang="es-DO" sz="4800" b="1">
              <a:solidFill>
                <a:schemeClr val="accent3">
                  <a:lumMod val="50000"/>
                </a:schemeClr>
              </a:solidFill>
            </a:rPr>
            <a:t>Seguro de Vejez, Discapacidad y Sobrevivencia (SVDS)</a:t>
          </a:r>
          <a:r>
            <a:rPr lang="es-DO" sz="4800" b="1" baseline="0">
              <a:solidFill>
                <a:schemeClr val="accent3">
                  <a:lumMod val="50000"/>
                </a:schemeClr>
              </a:solidFill>
            </a:rPr>
            <a:t> </a:t>
          </a:r>
        </a:p>
        <a:p>
          <a:pPr algn="ctr"/>
          <a:r>
            <a:rPr lang="es-DO" sz="4800" b="1">
              <a:solidFill>
                <a:schemeClr val="accent3">
                  <a:lumMod val="50000"/>
                </a:schemeClr>
              </a:solidFill>
            </a:rPr>
            <a:t>del Régimen Contributivo (RC)</a:t>
          </a:r>
        </a:p>
      </xdr:txBody>
    </xdr:sp>
    <xdr:clientData/>
  </xdr:twoCellAnchor>
  <xdr:twoCellAnchor editAs="oneCell">
    <xdr:from>
      <xdr:col>0</xdr:col>
      <xdr:colOff>311728</xdr:colOff>
      <xdr:row>1</xdr:row>
      <xdr:rowOff>17318</xdr:rowOff>
    </xdr:from>
    <xdr:to>
      <xdr:col>3</xdr:col>
      <xdr:colOff>311728</xdr:colOff>
      <xdr:row>8</xdr:row>
      <xdr:rowOff>23887</xdr:rowOff>
    </xdr:to>
    <xdr:pic>
      <xdr:nvPicPr>
        <xdr:cNvPr id="5" name="6 Imagen" descr="logo_2x4.bmp">
          <a:extLst>
            <a:ext uri="{FF2B5EF4-FFF2-40B4-BE49-F238E27FC236}">
              <a16:creationId xmlns:a16="http://schemas.microsoft.com/office/drawing/2014/main" id="{00000000-0008-0000-2900-000005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8036" t="11230" r="5133" b="14526"/>
        <a:stretch/>
      </xdr:blipFill>
      <xdr:spPr bwMode="auto">
        <a:xfrm>
          <a:off x="311728" y="207818"/>
          <a:ext cx="2286000" cy="13400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8.xml><?xml version="1.0" encoding="utf-8"?>
<xdr:wsDr xmlns:xdr="http://schemas.openxmlformats.org/drawingml/2006/spreadsheetDrawing" xmlns:a="http://schemas.openxmlformats.org/drawingml/2006/main">
  <xdr:twoCellAnchor>
    <xdr:from>
      <xdr:col>0</xdr:col>
      <xdr:colOff>0</xdr:colOff>
      <xdr:row>0</xdr:row>
      <xdr:rowOff>0</xdr:rowOff>
    </xdr:from>
    <xdr:to>
      <xdr:col>13</xdr:col>
      <xdr:colOff>11206</xdr:colOff>
      <xdr:row>4</xdr:row>
      <xdr:rowOff>235323</xdr:rowOff>
    </xdr:to>
    <xdr:sp macro="" textlink="">
      <xdr:nvSpPr>
        <xdr:cNvPr id="4" name="3 Rectángulo redondeado">
          <a:extLst>
            <a:ext uri="{FF2B5EF4-FFF2-40B4-BE49-F238E27FC236}">
              <a16:creationId xmlns:a16="http://schemas.microsoft.com/office/drawing/2014/main" id="{00000000-0008-0000-2A00-000004000000}"/>
            </a:ext>
          </a:extLst>
        </xdr:cNvPr>
        <xdr:cNvSpPr/>
      </xdr:nvSpPr>
      <xdr:spPr>
        <a:xfrm>
          <a:off x="0" y="0"/>
          <a:ext cx="12830735" cy="997323"/>
        </a:xfrm>
        <a:prstGeom prst="roundRect">
          <a:avLst/>
        </a:prstGeom>
        <a:solidFill>
          <a:schemeClr val="accent1">
            <a:lumMod val="7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eaLnBrk="1" fontAlgn="auto" latinLnBrk="0" hangingPunct="1"/>
          <a:r>
            <a:rPr lang="es-DO" sz="2800" b="1">
              <a:solidFill>
                <a:schemeClr val="lt1"/>
              </a:solidFill>
              <a:effectLst/>
              <a:latin typeface="+mn-lt"/>
              <a:ea typeface="+mn-ea"/>
              <a:cs typeface="+mn-cs"/>
            </a:rPr>
            <a:t>Afiliación al Seguro de Vejez, Discapacidad y Sobrevivencia</a:t>
          </a:r>
          <a:r>
            <a:rPr lang="es-DO" sz="2800" b="1" baseline="0">
              <a:solidFill>
                <a:schemeClr val="lt1"/>
              </a:solidFill>
              <a:effectLst/>
              <a:latin typeface="+mn-lt"/>
              <a:ea typeface="+mn-ea"/>
              <a:cs typeface="+mn-cs"/>
            </a:rPr>
            <a:t> </a:t>
          </a:r>
          <a:r>
            <a:rPr lang="es-DO" sz="2800" b="1">
              <a:solidFill>
                <a:schemeClr val="lt1"/>
              </a:solidFill>
              <a:effectLst/>
              <a:latin typeface="+mn-lt"/>
              <a:ea typeface="+mn-ea"/>
              <a:cs typeface="+mn-cs"/>
            </a:rPr>
            <a:t>(SVDS)</a:t>
          </a:r>
          <a:endParaRPr lang="es-DO" sz="5400">
            <a:effectLst/>
          </a:endParaRPr>
        </a:p>
      </xdr:txBody>
    </xdr:sp>
    <xdr:clientData/>
  </xdr:twoCellAnchor>
  <xdr:twoCellAnchor editAs="oneCell">
    <xdr:from>
      <xdr:col>0</xdr:col>
      <xdr:colOff>179294</xdr:colOff>
      <xdr:row>0</xdr:row>
      <xdr:rowOff>156882</xdr:rowOff>
    </xdr:from>
    <xdr:to>
      <xdr:col>1</xdr:col>
      <xdr:colOff>190499</xdr:colOff>
      <xdr:row>4</xdr:row>
      <xdr:rowOff>108649</xdr:rowOff>
    </xdr:to>
    <xdr:pic>
      <xdr:nvPicPr>
        <xdr:cNvPr id="5" name="1 Imagen" descr="Logo_2x4.bmp">
          <a:hlinkClick xmlns:r="http://schemas.openxmlformats.org/officeDocument/2006/relationships" r:id="rId1"/>
          <a:extLst>
            <a:ext uri="{FF2B5EF4-FFF2-40B4-BE49-F238E27FC236}">
              <a16:creationId xmlns:a16="http://schemas.microsoft.com/office/drawing/2014/main" id="{00000000-0008-0000-2A00-000005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063" t="10325" r="3969" b="15109"/>
        <a:stretch/>
      </xdr:blipFill>
      <xdr:spPr bwMode="auto">
        <a:xfrm>
          <a:off x="179294" y="156882"/>
          <a:ext cx="998341" cy="7137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9.xml><?xml version="1.0" encoding="utf-8"?>
<xdr:wsDr xmlns:xdr="http://schemas.openxmlformats.org/drawingml/2006/spreadsheetDrawing" xmlns:a="http://schemas.openxmlformats.org/drawingml/2006/main">
  <xdr:oneCellAnchor>
    <xdr:from>
      <xdr:col>1</xdr:col>
      <xdr:colOff>752475</xdr:colOff>
      <xdr:row>0</xdr:row>
      <xdr:rowOff>0</xdr:rowOff>
    </xdr:from>
    <xdr:ext cx="1029471" cy="87442"/>
    <xdr:pic>
      <xdr:nvPicPr>
        <xdr:cNvPr id="2" name="1 Imagen" descr="Logo_2x4.bmp">
          <a:hlinkClick xmlns:r="http://schemas.openxmlformats.org/officeDocument/2006/relationships" r:id="rId1"/>
          <a:extLst>
            <a:ext uri="{FF2B5EF4-FFF2-40B4-BE49-F238E27FC236}">
              <a16:creationId xmlns:a16="http://schemas.microsoft.com/office/drawing/2014/main" id="{00000000-0008-0000-2B00-000002000000}"/>
            </a:ext>
          </a:extLst>
        </xdr:cNvPr>
        <xdr:cNvPicPr>
          <a:picLocks noChangeAspect="1"/>
        </xdr:cNvPicPr>
      </xdr:nvPicPr>
      <xdr:blipFill>
        <a:blip xmlns:r="http://schemas.openxmlformats.org/officeDocument/2006/relationships" r:embed="rId2" cstate="print"/>
        <a:stretch>
          <a:fillRect/>
        </a:stretch>
      </xdr:blipFill>
      <xdr:spPr>
        <a:xfrm>
          <a:off x="1514475" y="0"/>
          <a:ext cx="1029471" cy="87442"/>
        </a:xfrm>
        <a:prstGeom prst="rect">
          <a:avLst/>
        </a:prstGeom>
        <a:ln>
          <a:noFill/>
        </a:ln>
        <a:effectLst>
          <a:softEdge rad="112500"/>
        </a:effectLst>
      </xdr:spPr>
    </xdr:pic>
    <xdr:clientData/>
  </xdr:oneCellAnchor>
  <xdr:oneCellAnchor>
    <xdr:from>
      <xdr:col>1</xdr:col>
      <xdr:colOff>752475</xdr:colOff>
      <xdr:row>0</xdr:row>
      <xdr:rowOff>38100</xdr:rowOff>
    </xdr:from>
    <xdr:ext cx="1029471" cy="87442"/>
    <xdr:pic>
      <xdr:nvPicPr>
        <xdr:cNvPr id="3" name="2 Imagen" descr="Logo_2x4.bmp">
          <a:hlinkClick xmlns:r="http://schemas.openxmlformats.org/officeDocument/2006/relationships" r:id="rId1"/>
          <a:extLst>
            <a:ext uri="{FF2B5EF4-FFF2-40B4-BE49-F238E27FC236}">
              <a16:creationId xmlns:a16="http://schemas.microsoft.com/office/drawing/2014/main" id="{00000000-0008-0000-2B00-000003000000}"/>
            </a:ext>
          </a:extLst>
        </xdr:cNvPr>
        <xdr:cNvPicPr>
          <a:picLocks noChangeAspect="1"/>
        </xdr:cNvPicPr>
      </xdr:nvPicPr>
      <xdr:blipFill>
        <a:blip xmlns:r="http://schemas.openxmlformats.org/officeDocument/2006/relationships" r:embed="rId2" cstate="print"/>
        <a:stretch>
          <a:fillRect/>
        </a:stretch>
      </xdr:blipFill>
      <xdr:spPr>
        <a:xfrm>
          <a:off x="1514475" y="38100"/>
          <a:ext cx="1029471" cy="87442"/>
        </a:xfrm>
        <a:prstGeom prst="rect">
          <a:avLst/>
        </a:prstGeom>
        <a:ln>
          <a:noFill/>
        </a:ln>
        <a:effectLst>
          <a:softEdge rad="112500"/>
        </a:effectLst>
      </xdr:spPr>
    </xdr:pic>
    <xdr:clientData/>
  </xdr:oneCellAnchor>
  <xdr:twoCellAnchor>
    <xdr:from>
      <xdr:col>0</xdr:col>
      <xdr:colOff>43226</xdr:colOff>
      <xdr:row>26</xdr:row>
      <xdr:rowOff>138546</xdr:rowOff>
    </xdr:from>
    <xdr:to>
      <xdr:col>11</xdr:col>
      <xdr:colOff>1143000</xdr:colOff>
      <xdr:row>70</xdr:row>
      <xdr:rowOff>86591</xdr:rowOff>
    </xdr:to>
    <xdr:graphicFrame macro="">
      <xdr:nvGraphicFramePr>
        <xdr:cNvPr id="5" name="4 Gráfico">
          <a:extLst>
            <a:ext uri="{FF2B5EF4-FFF2-40B4-BE49-F238E27FC236}">
              <a16:creationId xmlns:a16="http://schemas.microsoft.com/office/drawing/2014/main" id="{00000000-0008-0000-2B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oneCellAnchor>
    <xdr:from>
      <xdr:col>0</xdr:col>
      <xdr:colOff>695421</xdr:colOff>
      <xdr:row>0</xdr:row>
      <xdr:rowOff>417798</xdr:rowOff>
    </xdr:from>
    <xdr:ext cx="1027739" cy="755879"/>
    <xdr:pic>
      <xdr:nvPicPr>
        <xdr:cNvPr id="7" name="6 Imagen" descr="Logo_2x4.bmp">
          <a:hlinkClick xmlns:r="http://schemas.openxmlformats.org/officeDocument/2006/relationships" r:id="rId4"/>
          <a:extLst>
            <a:ext uri="{FF2B5EF4-FFF2-40B4-BE49-F238E27FC236}">
              <a16:creationId xmlns:a16="http://schemas.microsoft.com/office/drawing/2014/main" id="{00000000-0008-0000-2B00-000007000000}"/>
            </a:ext>
          </a:extLst>
        </xdr:cNvPr>
        <xdr:cNvPicPr>
          <a:picLocks noChangeAspect="1"/>
        </xdr:cNvPicPr>
      </xdr:nvPicPr>
      <xdr:blipFill>
        <a:blip xmlns:r="http://schemas.openxmlformats.org/officeDocument/2006/relationships" r:embed="rId2"/>
        <a:stretch>
          <a:fillRect/>
        </a:stretch>
      </xdr:blipFill>
      <xdr:spPr>
        <a:xfrm>
          <a:off x="695421" y="417798"/>
          <a:ext cx="1027739" cy="755879"/>
        </a:xfrm>
        <a:prstGeom prst="rect">
          <a:avLst/>
        </a:prstGeom>
        <a:ln>
          <a:noFill/>
        </a:ln>
        <a:effectLst>
          <a:outerShdw blurRad="190500" algn="tl" rotWithShape="0">
            <a:srgbClr val="000000">
              <a:alpha val="70000"/>
            </a:srgbClr>
          </a:outerShdw>
        </a:effectLst>
      </xdr:spPr>
    </xdr:pic>
    <xdr:clientData/>
  </xdr:oneCellAnchor>
  <xdr:oneCellAnchor>
    <xdr:from>
      <xdr:col>1</xdr:col>
      <xdr:colOff>752475</xdr:colOff>
      <xdr:row>1</xdr:row>
      <xdr:rowOff>0</xdr:rowOff>
    </xdr:from>
    <xdr:ext cx="1029471" cy="87442"/>
    <xdr:pic>
      <xdr:nvPicPr>
        <xdr:cNvPr id="8" name="1 Imagen" descr="Logo_2x4.bmp">
          <a:hlinkClick xmlns:r="http://schemas.openxmlformats.org/officeDocument/2006/relationships" r:id="rId1"/>
          <a:extLst>
            <a:ext uri="{FF2B5EF4-FFF2-40B4-BE49-F238E27FC236}">
              <a16:creationId xmlns:a16="http://schemas.microsoft.com/office/drawing/2014/main" id="{00000000-0008-0000-2B00-000008000000}"/>
            </a:ext>
          </a:extLst>
        </xdr:cNvPr>
        <xdr:cNvPicPr>
          <a:picLocks noChangeAspect="1"/>
        </xdr:cNvPicPr>
      </xdr:nvPicPr>
      <xdr:blipFill>
        <a:blip xmlns:r="http://schemas.openxmlformats.org/officeDocument/2006/relationships" r:embed="rId2" cstate="print"/>
        <a:stretch>
          <a:fillRect/>
        </a:stretch>
      </xdr:blipFill>
      <xdr:spPr>
        <a:xfrm>
          <a:off x="2004332" y="0"/>
          <a:ext cx="1029471" cy="87442"/>
        </a:xfrm>
        <a:prstGeom prst="rect">
          <a:avLst/>
        </a:prstGeom>
        <a:ln>
          <a:noFill/>
        </a:ln>
        <a:effectLst>
          <a:softEdge rad="112500"/>
        </a:effectLst>
      </xdr:spPr>
    </xdr:pic>
    <xdr:clientData/>
  </xdr:oneCellAnchor>
  <xdr:oneCellAnchor>
    <xdr:from>
      <xdr:col>1</xdr:col>
      <xdr:colOff>752475</xdr:colOff>
      <xdr:row>1</xdr:row>
      <xdr:rowOff>38100</xdr:rowOff>
    </xdr:from>
    <xdr:ext cx="1029471" cy="87442"/>
    <xdr:pic>
      <xdr:nvPicPr>
        <xdr:cNvPr id="9" name="2 Imagen" descr="Logo_2x4.bmp">
          <a:hlinkClick xmlns:r="http://schemas.openxmlformats.org/officeDocument/2006/relationships" r:id="rId1"/>
          <a:extLst>
            <a:ext uri="{FF2B5EF4-FFF2-40B4-BE49-F238E27FC236}">
              <a16:creationId xmlns:a16="http://schemas.microsoft.com/office/drawing/2014/main" id="{00000000-0008-0000-2B00-000009000000}"/>
            </a:ext>
          </a:extLst>
        </xdr:cNvPr>
        <xdr:cNvPicPr>
          <a:picLocks noChangeAspect="1"/>
        </xdr:cNvPicPr>
      </xdr:nvPicPr>
      <xdr:blipFill>
        <a:blip xmlns:r="http://schemas.openxmlformats.org/officeDocument/2006/relationships" r:embed="rId2" cstate="print"/>
        <a:stretch>
          <a:fillRect/>
        </a:stretch>
      </xdr:blipFill>
      <xdr:spPr>
        <a:xfrm>
          <a:off x="2004332" y="38100"/>
          <a:ext cx="1029471" cy="87442"/>
        </a:xfrm>
        <a:prstGeom prst="rect">
          <a:avLst/>
        </a:prstGeom>
        <a:ln>
          <a:noFill/>
        </a:ln>
        <a:effectLst>
          <a:softEdge rad="112500"/>
        </a:effectLst>
      </xdr:spPr>
    </xdr:pic>
    <xdr:clientData/>
  </xdr:oneCellAnchor>
</xdr:wsDr>
</file>

<file path=xl/drawings/drawing70.xml><?xml version="1.0" encoding="utf-8"?>
<c:userShapes xmlns:c="http://schemas.openxmlformats.org/drawingml/2006/chart">
  <cdr:relSizeAnchor xmlns:cdr="http://schemas.openxmlformats.org/drawingml/2006/chartDrawing">
    <cdr:from>
      <cdr:x>0.02079</cdr:x>
      <cdr:y>0.94807</cdr:y>
    </cdr:from>
    <cdr:to>
      <cdr:x>0.1324</cdr:x>
      <cdr:y>1</cdr:y>
    </cdr:to>
    <cdr:sp macro="" textlink="">
      <cdr:nvSpPr>
        <cdr:cNvPr id="2" name="5 CuadroTexto"/>
        <cdr:cNvSpPr txBox="1"/>
      </cdr:nvSpPr>
      <cdr:spPr>
        <a:xfrm xmlns:a="http://schemas.openxmlformats.org/drawingml/2006/main">
          <a:off x="398318" y="9800562"/>
          <a:ext cx="2138866" cy="536863"/>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DO" sz="2400" b="1"/>
            <a:t>Fuente</a:t>
          </a:r>
          <a:r>
            <a:rPr lang="es-DO" sz="2000" b="1"/>
            <a:t>:</a:t>
          </a:r>
          <a:r>
            <a:rPr lang="es-DO" sz="2000" b="1" baseline="0"/>
            <a:t> </a:t>
          </a:r>
          <a:r>
            <a:rPr lang="es-DO" sz="2000" b="0" baseline="0"/>
            <a:t>SIPEN</a:t>
          </a:r>
          <a:br>
            <a:rPr lang="es-DO" sz="2000" b="1" baseline="0"/>
          </a:br>
          <a:endParaRPr lang="es-DO" sz="2000"/>
        </a:p>
      </cdr:txBody>
    </cdr:sp>
  </cdr:relSizeAnchor>
</c:userShapes>
</file>

<file path=xl/drawings/drawing71.xml><?xml version="1.0" encoding="utf-8"?>
<xdr:wsDr xmlns:xdr="http://schemas.openxmlformats.org/drawingml/2006/spreadsheetDrawing" xmlns:a="http://schemas.openxmlformats.org/drawingml/2006/main">
  <xdr:twoCellAnchor>
    <xdr:from>
      <xdr:col>0</xdr:col>
      <xdr:colOff>121228</xdr:colOff>
      <xdr:row>24</xdr:row>
      <xdr:rowOff>952500</xdr:rowOff>
    </xdr:from>
    <xdr:to>
      <xdr:col>13</xdr:col>
      <xdr:colOff>761999</xdr:colOff>
      <xdr:row>69</xdr:row>
      <xdr:rowOff>47625</xdr:rowOff>
    </xdr:to>
    <xdr:graphicFrame macro="">
      <xdr:nvGraphicFramePr>
        <xdr:cNvPr id="3" name="2 Gráfico">
          <a:extLst>
            <a:ext uri="{FF2B5EF4-FFF2-40B4-BE49-F238E27FC236}">
              <a16:creationId xmlns:a16="http://schemas.microsoft.com/office/drawing/2014/main" id="{00000000-0008-0000-2C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oneCellAnchor>
    <xdr:from>
      <xdr:col>0</xdr:col>
      <xdr:colOff>383729</xdr:colOff>
      <xdr:row>0</xdr:row>
      <xdr:rowOff>335321</xdr:rowOff>
    </xdr:from>
    <xdr:ext cx="1540989" cy="1188677"/>
    <xdr:pic>
      <xdr:nvPicPr>
        <xdr:cNvPr id="6" name="6 Imagen" descr="logo_2x4.bmp">
          <a:hlinkClick xmlns:r="http://schemas.openxmlformats.org/officeDocument/2006/relationships" r:id="rId2"/>
          <a:extLst>
            <a:ext uri="{FF2B5EF4-FFF2-40B4-BE49-F238E27FC236}">
              <a16:creationId xmlns:a16="http://schemas.microsoft.com/office/drawing/2014/main" id="{00000000-0008-0000-2C00-00000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83729" y="335321"/>
          <a:ext cx="1540989" cy="1188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72.xml><?xml version="1.0" encoding="utf-8"?>
<c:userShapes xmlns:c="http://schemas.openxmlformats.org/drawingml/2006/chart">
  <cdr:relSizeAnchor xmlns:cdr="http://schemas.openxmlformats.org/drawingml/2006/chartDrawing">
    <cdr:from>
      <cdr:x>0.00616</cdr:x>
      <cdr:y>0.94595</cdr:y>
    </cdr:from>
    <cdr:to>
      <cdr:x>0.46028</cdr:x>
      <cdr:y>0.99035</cdr:y>
    </cdr:to>
    <cdr:sp macro="" textlink="">
      <cdr:nvSpPr>
        <cdr:cNvPr id="3" name="CuadroTexto 1">
          <a:extLst xmlns:a="http://schemas.openxmlformats.org/drawingml/2006/main">
            <a:ext uri="{FF2B5EF4-FFF2-40B4-BE49-F238E27FC236}">
              <a16:creationId xmlns:a16="http://schemas.microsoft.com/office/drawing/2014/main" id="{00000000-0008-0000-2C00-000002000000}"/>
            </a:ext>
          </a:extLst>
        </cdr:cNvPr>
        <cdr:cNvSpPr txBox="1"/>
      </cdr:nvSpPr>
      <cdr:spPr>
        <a:xfrm xmlns:a="http://schemas.openxmlformats.org/drawingml/2006/main">
          <a:off x="120092" y="8485909"/>
          <a:ext cx="8855464" cy="398318"/>
        </a:xfrm>
        <a:prstGeom xmlns:a="http://schemas.openxmlformats.org/drawingml/2006/main" prst="rect">
          <a:avLst/>
        </a:prstGeom>
        <a:solidFill xmlns:a="http://schemas.openxmlformats.org/drawingml/2006/main">
          <a:schemeClr val="lt1"/>
        </a:solidFill>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ES" sz="2400" b="1"/>
            <a:t>Fuente: </a:t>
          </a:r>
          <a:r>
            <a:rPr lang="es-ES" sz="2400"/>
            <a:t>BCRD, </a:t>
          </a:r>
          <a:r>
            <a:rPr lang="es-ES" sz="2400" baseline="0"/>
            <a:t>SIPEN</a:t>
          </a:r>
          <a:endParaRPr lang="es-ES" sz="2400"/>
        </a:p>
      </cdr:txBody>
    </cdr:sp>
  </cdr:relSizeAnchor>
</c:userShapes>
</file>

<file path=xl/drawings/drawing73.xml><?xml version="1.0" encoding="utf-8"?>
<xdr:wsDr xmlns:xdr="http://schemas.openxmlformats.org/drawingml/2006/spreadsheetDrawing" xmlns:a="http://schemas.openxmlformats.org/drawingml/2006/main">
  <xdr:twoCellAnchor>
    <xdr:from>
      <xdr:col>3</xdr:col>
      <xdr:colOff>47006</xdr:colOff>
      <xdr:row>15</xdr:row>
      <xdr:rowOff>294410</xdr:rowOff>
    </xdr:from>
    <xdr:to>
      <xdr:col>10</xdr:col>
      <xdr:colOff>173181</xdr:colOff>
      <xdr:row>45</xdr:row>
      <xdr:rowOff>252060</xdr:rowOff>
    </xdr:to>
    <xdr:graphicFrame macro="">
      <xdr:nvGraphicFramePr>
        <xdr:cNvPr id="4" name="3 Gráfico">
          <a:extLst>
            <a:ext uri="{FF2B5EF4-FFF2-40B4-BE49-F238E27FC236}">
              <a16:creationId xmlns:a16="http://schemas.microsoft.com/office/drawing/2014/main" id="{00000000-0008-0000-2D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378600</xdr:colOff>
      <xdr:row>0</xdr:row>
      <xdr:rowOff>158483</xdr:rowOff>
    </xdr:from>
    <xdr:to>
      <xdr:col>0</xdr:col>
      <xdr:colOff>1301151</xdr:colOff>
      <xdr:row>0</xdr:row>
      <xdr:rowOff>882719</xdr:rowOff>
    </xdr:to>
    <xdr:pic>
      <xdr:nvPicPr>
        <xdr:cNvPr id="7" name="6 Imagen" descr="logo_2x4.bmp">
          <a:hlinkClick xmlns:r="http://schemas.openxmlformats.org/officeDocument/2006/relationships" r:id="rId2"/>
          <a:extLst>
            <a:ext uri="{FF2B5EF4-FFF2-40B4-BE49-F238E27FC236}">
              <a16:creationId xmlns:a16="http://schemas.microsoft.com/office/drawing/2014/main" id="{00000000-0008-0000-2D00-000007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78600" y="158483"/>
          <a:ext cx="922551" cy="721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4.xml><?xml version="1.0" encoding="utf-8"?>
<c:userShapes xmlns:c="http://schemas.openxmlformats.org/drawingml/2006/chart">
  <cdr:relSizeAnchor xmlns:cdr="http://schemas.openxmlformats.org/drawingml/2006/chartDrawing">
    <cdr:from>
      <cdr:x>0.19212</cdr:x>
      <cdr:y>0.93702</cdr:y>
    </cdr:from>
    <cdr:to>
      <cdr:x>0.33198</cdr:x>
      <cdr:y>0.98256</cdr:y>
    </cdr:to>
    <cdr:sp macro="" textlink="">
      <cdr:nvSpPr>
        <cdr:cNvPr id="2" name="CuadroTexto 1"/>
        <cdr:cNvSpPr txBox="1"/>
      </cdr:nvSpPr>
      <cdr:spPr>
        <a:xfrm xmlns:a="http://schemas.openxmlformats.org/drawingml/2006/main">
          <a:off x="2614521" y="5708329"/>
          <a:ext cx="1903319" cy="277429"/>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S" sz="1600" b="1"/>
            <a:t>Fuente:</a:t>
          </a:r>
          <a:r>
            <a:rPr lang="es-ES" sz="1600" b="1" baseline="0"/>
            <a:t> </a:t>
          </a:r>
          <a:r>
            <a:rPr lang="es-ES" sz="1600" baseline="0"/>
            <a:t>SIPEN</a:t>
          </a:r>
          <a:endParaRPr lang="es-ES" sz="1600"/>
        </a:p>
      </cdr:txBody>
    </cdr:sp>
  </cdr:relSizeAnchor>
</c:userShapes>
</file>

<file path=xl/drawings/drawing75.xml><?xml version="1.0" encoding="utf-8"?>
<xdr:wsDr xmlns:xdr="http://schemas.openxmlformats.org/drawingml/2006/spreadsheetDrawing" xmlns:a="http://schemas.openxmlformats.org/drawingml/2006/main">
  <xdr:twoCellAnchor>
    <xdr:from>
      <xdr:col>0</xdr:col>
      <xdr:colOff>24817</xdr:colOff>
      <xdr:row>16</xdr:row>
      <xdr:rowOff>122465</xdr:rowOff>
    </xdr:from>
    <xdr:to>
      <xdr:col>8</xdr:col>
      <xdr:colOff>136070</xdr:colOff>
      <xdr:row>37</xdr:row>
      <xdr:rowOff>285750</xdr:rowOff>
    </xdr:to>
    <xdr:graphicFrame macro="">
      <xdr:nvGraphicFramePr>
        <xdr:cNvPr id="2" name="1 Gráfico">
          <a:extLst>
            <a:ext uri="{FF2B5EF4-FFF2-40B4-BE49-F238E27FC236}">
              <a16:creationId xmlns:a16="http://schemas.microsoft.com/office/drawing/2014/main" id="{00000000-0008-0000-2E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260237</xdr:colOff>
      <xdr:row>0</xdr:row>
      <xdr:rowOff>162719</xdr:rowOff>
    </xdr:from>
    <xdr:to>
      <xdr:col>0</xdr:col>
      <xdr:colOff>1319893</xdr:colOff>
      <xdr:row>1</xdr:row>
      <xdr:rowOff>243227</xdr:rowOff>
    </xdr:to>
    <xdr:pic>
      <xdr:nvPicPr>
        <xdr:cNvPr id="5" name="5 Imagen" descr="logo_2x4.bmp">
          <a:hlinkClick xmlns:r="http://schemas.openxmlformats.org/officeDocument/2006/relationships" r:id="rId2"/>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60237" y="162719"/>
          <a:ext cx="1059656" cy="7064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6.xml><?xml version="1.0" encoding="utf-8"?>
<c:userShapes xmlns:c="http://schemas.openxmlformats.org/drawingml/2006/chart">
  <cdr:relSizeAnchor xmlns:cdr="http://schemas.openxmlformats.org/drawingml/2006/chartDrawing">
    <cdr:from>
      <cdr:x>0.03963</cdr:x>
      <cdr:y>0.93776</cdr:y>
    </cdr:from>
    <cdr:to>
      <cdr:x>0.79231</cdr:x>
      <cdr:y>0.99217</cdr:y>
    </cdr:to>
    <cdr:sp macro="" textlink="">
      <cdr:nvSpPr>
        <cdr:cNvPr id="2" name="1 CuadroTexto"/>
        <cdr:cNvSpPr txBox="1"/>
      </cdr:nvSpPr>
      <cdr:spPr>
        <a:xfrm xmlns:a="http://schemas.openxmlformats.org/drawingml/2006/main">
          <a:off x="560845" y="6560343"/>
          <a:ext cx="10651442" cy="380686"/>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US" sz="1600" b="1"/>
            <a:t>Fuente: </a:t>
          </a:r>
          <a:r>
            <a:rPr lang="en-US" sz="1600"/>
            <a:t>SIPEN</a:t>
          </a:r>
        </a:p>
      </cdr:txBody>
    </cdr:sp>
  </cdr:relSizeAnchor>
</c:userShapes>
</file>

<file path=xl/drawings/drawing77.xml><?xml version="1.0" encoding="utf-8"?>
<xdr:wsDr xmlns:xdr="http://schemas.openxmlformats.org/drawingml/2006/spreadsheetDrawing" xmlns:a="http://schemas.openxmlformats.org/drawingml/2006/main">
  <xdr:twoCellAnchor editAs="oneCell">
    <xdr:from>
      <xdr:col>1</xdr:col>
      <xdr:colOff>387804</xdr:colOff>
      <xdr:row>0</xdr:row>
      <xdr:rowOff>153761</xdr:rowOff>
    </xdr:from>
    <xdr:to>
      <xdr:col>1</xdr:col>
      <xdr:colOff>1347276</xdr:colOff>
      <xdr:row>0</xdr:row>
      <xdr:rowOff>794163</xdr:rowOff>
    </xdr:to>
    <xdr:pic>
      <xdr:nvPicPr>
        <xdr:cNvPr id="6" name="6 Imagen" descr="logo_2x4.bmp">
          <a:hlinkClick xmlns:r="http://schemas.openxmlformats.org/officeDocument/2006/relationships" r:id="rId1"/>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87804" y="153761"/>
          <a:ext cx="963110" cy="6354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57</xdr:row>
      <xdr:rowOff>95249</xdr:rowOff>
    </xdr:from>
    <xdr:to>
      <xdr:col>19</xdr:col>
      <xdr:colOff>476250</xdr:colOff>
      <xdr:row>79</xdr:row>
      <xdr:rowOff>166687</xdr:rowOff>
    </xdr:to>
    <xdr:graphicFrame macro="">
      <xdr:nvGraphicFramePr>
        <xdr:cNvPr id="2" name="Gráfico 1">
          <a:extLst>
            <a:ext uri="{FF2B5EF4-FFF2-40B4-BE49-F238E27FC236}">
              <a16:creationId xmlns:a16="http://schemas.microsoft.com/office/drawing/2014/main" id="{00000000-0008-0000-2F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xdr:col>
      <xdr:colOff>0</xdr:colOff>
      <xdr:row>24</xdr:row>
      <xdr:rowOff>28143</xdr:rowOff>
    </xdr:from>
    <xdr:to>
      <xdr:col>19</xdr:col>
      <xdr:colOff>642937</xdr:colOff>
      <xdr:row>58</xdr:row>
      <xdr:rowOff>95249</xdr:rowOff>
    </xdr:to>
    <xdr:graphicFrame macro="">
      <xdr:nvGraphicFramePr>
        <xdr:cNvPr id="4" name="Gráfico 3">
          <a:extLst>
            <a:ext uri="{FF2B5EF4-FFF2-40B4-BE49-F238E27FC236}">
              <a16:creationId xmlns:a16="http://schemas.microsoft.com/office/drawing/2014/main" id="{00000000-0008-0000-2F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oneCellAnchor>
    <xdr:from>
      <xdr:col>2</xdr:col>
      <xdr:colOff>752475</xdr:colOff>
      <xdr:row>1</xdr:row>
      <xdr:rowOff>0</xdr:rowOff>
    </xdr:from>
    <xdr:ext cx="1029471" cy="87442"/>
    <xdr:pic>
      <xdr:nvPicPr>
        <xdr:cNvPr id="7" name="1 Imagen" descr="Logo_2x4.bmp">
          <a:hlinkClick xmlns:r="http://schemas.openxmlformats.org/officeDocument/2006/relationships" r:id="rId5"/>
          <a:extLst>
            <a:ext uri="{FF2B5EF4-FFF2-40B4-BE49-F238E27FC236}">
              <a16:creationId xmlns:a16="http://schemas.microsoft.com/office/drawing/2014/main" id="{00000000-0008-0000-2F00-000007000000}"/>
            </a:ext>
          </a:extLst>
        </xdr:cNvPr>
        <xdr:cNvPicPr>
          <a:picLocks noChangeAspect="1"/>
        </xdr:cNvPicPr>
      </xdr:nvPicPr>
      <xdr:blipFill>
        <a:blip xmlns:r="http://schemas.openxmlformats.org/officeDocument/2006/relationships" r:embed="rId2" cstate="print"/>
        <a:stretch>
          <a:fillRect/>
        </a:stretch>
      </xdr:blipFill>
      <xdr:spPr>
        <a:xfrm>
          <a:off x="2762250" y="1038225"/>
          <a:ext cx="1029471" cy="87442"/>
        </a:xfrm>
        <a:prstGeom prst="rect">
          <a:avLst/>
        </a:prstGeom>
        <a:ln>
          <a:noFill/>
        </a:ln>
        <a:effectLst>
          <a:softEdge rad="112500"/>
        </a:effectLst>
      </xdr:spPr>
    </xdr:pic>
    <xdr:clientData/>
  </xdr:oneCellAnchor>
  <xdr:oneCellAnchor>
    <xdr:from>
      <xdr:col>2</xdr:col>
      <xdr:colOff>752475</xdr:colOff>
      <xdr:row>1</xdr:row>
      <xdr:rowOff>38100</xdr:rowOff>
    </xdr:from>
    <xdr:ext cx="1029471" cy="87442"/>
    <xdr:pic>
      <xdr:nvPicPr>
        <xdr:cNvPr id="8" name="2 Imagen" descr="Logo_2x4.bmp">
          <a:hlinkClick xmlns:r="http://schemas.openxmlformats.org/officeDocument/2006/relationships" r:id="rId5"/>
          <a:extLst>
            <a:ext uri="{FF2B5EF4-FFF2-40B4-BE49-F238E27FC236}">
              <a16:creationId xmlns:a16="http://schemas.microsoft.com/office/drawing/2014/main" id="{00000000-0008-0000-2F00-000008000000}"/>
            </a:ext>
          </a:extLst>
        </xdr:cNvPr>
        <xdr:cNvPicPr>
          <a:picLocks noChangeAspect="1"/>
        </xdr:cNvPicPr>
      </xdr:nvPicPr>
      <xdr:blipFill>
        <a:blip xmlns:r="http://schemas.openxmlformats.org/officeDocument/2006/relationships" r:embed="rId2" cstate="print"/>
        <a:stretch>
          <a:fillRect/>
        </a:stretch>
      </xdr:blipFill>
      <xdr:spPr>
        <a:xfrm>
          <a:off x="2762250" y="1076325"/>
          <a:ext cx="1029471" cy="87442"/>
        </a:xfrm>
        <a:prstGeom prst="rect">
          <a:avLst/>
        </a:prstGeom>
        <a:ln>
          <a:noFill/>
        </a:ln>
        <a:effectLst>
          <a:softEdge rad="112500"/>
        </a:effectLst>
      </xdr:spPr>
    </xdr:pic>
    <xdr:clientData/>
  </xdr:oneCellAnchor>
</xdr:wsDr>
</file>

<file path=xl/drawings/drawing78.xml><?xml version="1.0" encoding="utf-8"?>
<c:userShapes xmlns:c="http://schemas.openxmlformats.org/drawingml/2006/chart">
  <cdr:relSizeAnchor xmlns:cdr="http://schemas.openxmlformats.org/drawingml/2006/chartDrawing">
    <cdr:from>
      <cdr:x>0.03636</cdr:x>
      <cdr:y>0.89883</cdr:y>
    </cdr:from>
    <cdr:to>
      <cdr:x>0.21502</cdr:x>
      <cdr:y>0.99222</cdr:y>
    </cdr:to>
    <cdr:sp macro="" textlink="">
      <cdr:nvSpPr>
        <cdr:cNvPr id="2" name="CuadroTexto 1"/>
        <cdr:cNvSpPr txBox="1"/>
      </cdr:nvSpPr>
      <cdr:spPr>
        <a:xfrm xmlns:a="http://schemas.openxmlformats.org/drawingml/2006/main">
          <a:off x="1095374" y="5500688"/>
          <a:ext cx="5381625" cy="57150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s-DO" sz="2400" b="1"/>
            <a:t>Fuente:</a:t>
          </a:r>
          <a:r>
            <a:rPr lang="es-DO" sz="2400" b="1" baseline="0"/>
            <a:t>  </a:t>
          </a:r>
          <a:r>
            <a:rPr lang="es-DO" sz="2400" baseline="0"/>
            <a:t>SIPEN</a:t>
          </a:r>
          <a:endParaRPr lang="es-DO" sz="2400"/>
        </a:p>
      </cdr:txBody>
    </cdr:sp>
  </cdr:relSizeAnchor>
</c:userShapes>
</file>

<file path=xl/drawings/drawing79.xml><?xml version="1.0" encoding="utf-8"?>
<c:userShapes xmlns:c="http://schemas.openxmlformats.org/drawingml/2006/chart">
  <cdr:relSizeAnchor xmlns:cdr="http://schemas.openxmlformats.org/drawingml/2006/chartDrawing">
    <cdr:from>
      <cdr:x>0.03168</cdr:x>
      <cdr:y>0.89179</cdr:y>
    </cdr:from>
    <cdr:to>
      <cdr:x>0.21005</cdr:x>
      <cdr:y>0.97376</cdr:y>
    </cdr:to>
    <cdr:sp macro="" textlink="">
      <cdr:nvSpPr>
        <cdr:cNvPr id="2" name="CuadroTexto 1"/>
        <cdr:cNvSpPr txBox="1"/>
      </cdr:nvSpPr>
      <cdr:spPr>
        <a:xfrm xmlns:a="http://schemas.openxmlformats.org/drawingml/2006/main">
          <a:off x="955675" y="6218237"/>
          <a:ext cx="5381625" cy="571500"/>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DO" sz="2400" b="1"/>
            <a:t>Fuente:</a:t>
          </a:r>
          <a:r>
            <a:rPr lang="es-DO" sz="2400" b="1" baseline="0"/>
            <a:t>  </a:t>
          </a:r>
          <a:r>
            <a:rPr lang="es-DO" sz="2400" baseline="0"/>
            <a:t>SIPEN</a:t>
          </a:r>
          <a:endParaRPr lang="es-DO" sz="2400"/>
        </a:p>
      </cdr:txBody>
    </cdr:sp>
  </cdr:relSizeAnchor>
</c:userShapes>
</file>

<file path=xl/drawings/drawing80.xml><?xml version="1.0" encoding="utf-8"?>
<xdr:wsDr xmlns:xdr="http://schemas.openxmlformats.org/drawingml/2006/spreadsheetDrawing" xmlns:a="http://schemas.openxmlformats.org/drawingml/2006/main">
  <xdr:twoCellAnchor>
    <xdr:from>
      <xdr:col>0</xdr:col>
      <xdr:colOff>119062</xdr:colOff>
      <xdr:row>25</xdr:row>
      <xdr:rowOff>0</xdr:rowOff>
    </xdr:from>
    <xdr:to>
      <xdr:col>16</xdr:col>
      <xdr:colOff>1023937</xdr:colOff>
      <xdr:row>58</xdr:row>
      <xdr:rowOff>47624</xdr:rowOff>
    </xdr:to>
    <xdr:graphicFrame macro="">
      <xdr:nvGraphicFramePr>
        <xdr:cNvPr id="2" name="5 Gráfico">
          <a:extLst>
            <a:ext uri="{FF2B5EF4-FFF2-40B4-BE49-F238E27FC236}">
              <a16:creationId xmlns:a16="http://schemas.microsoft.com/office/drawing/2014/main" id="{00000000-0008-0000-30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675409</xdr:colOff>
      <xdr:row>0</xdr:row>
      <xdr:rowOff>329046</xdr:rowOff>
    </xdr:from>
    <xdr:to>
      <xdr:col>0</xdr:col>
      <xdr:colOff>1729221</xdr:colOff>
      <xdr:row>0</xdr:row>
      <xdr:rowOff>1066766</xdr:rowOff>
    </xdr:to>
    <xdr:pic>
      <xdr:nvPicPr>
        <xdr:cNvPr id="5" name="3 Imagen" descr="logo_2x4.bmp">
          <a:hlinkClick xmlns:r="http://schemas.openxmlformats.org/officeDocument/2006/relationships" r:id="rId2"/>
          <a:extLst>
            <a:ext uri="{FF2B5EF4-FFF2-40B4-BE49-F238E27FC236}">
              <a16:creationId xmlns:a16="http://schemas.microsoft.com/office/drawing/2014/main" id="{00000000-0008-0000-30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75409" y="329046"/>
          <a:ext cx="1053812" cy="73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484909</xdr:colOff>
      <xdr:row>0</xdr:row>
      <xdr:rowOff>186169</xdr:rowOff>
    </xdr:from>
    <xdr:to>
      <xdr:col>0</xdr:col>
      <xdr:colOff>2262187</xdr:colOff>
      <xdr:row>1</xdr:row>
      <xdr:rowOff>25136</xdr:rowOff>
    </xdr:to>
    <xdr:pic>
      <xdr:nvPicPr>
        <xdr:cNvPr id="6" name="1 Imagen">
          <a:hlinkClick xmlns:r="http://schemas.openxmlformats.org/officeDocument/2006/relationships" r:id="rId4"/>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5"/>
        <a:stretch>
          <a:fillRect/>
        </a:stretch>
      </xdr:blipFill>
      <xdr:spPr>
        <a:xfrm>
          <a:off x="484909" y="186169"/>
          <a:ext cx="1777278" cy="1267717"/>
        </a:xfrm>
        <a:prstGeom prst="rect">
          <a:avLst/>
        </a:prstGeom>
      </xdr:spPr>
    </xdr:pic>
    <xdr:clientData/>
  </xdr:twoCellAnchor>
</xdr:wsDr>
</file>

<file path=xl/drawings/drawing81.xml><?xml version="1.0" encoding="utf-8"?>
<c:userShapes xmlns:c="http://schemas.openxmlformats.org/drawingml/2006/chart">
  <cdr:relSizeAnchor xmlns:cdr="http://schemas.openxmlformats.org/drawingml/2006/chartDrawing">
    <cdr:from>
      <cdr:x>0.0264</cdr:x>
      <cdr:y>0.93734</cdr:y>
    </cdr:from>
    <cdr:to>
      <cdr:x>0.16035</cdr:x>
      <cdr:y>1</cdr:y>
    </cdr:to>
    <cdr:sp macro="" textlink="">
      <cdr:nvSpPr>
        <cdr:cNvPr id="2" name="1 CuadroTexto"/>
        <cdr:cNvSpPr txBox="1"/>
      </cdr:nvSpPr>
      <cdr:spPr>
        <a:xfrm xmlns:a="http://schemas.openxmlformats.org/drawingml/2006/main">
          <a:off x="555944" y="8337687"/>
          <a:ext cx="2821131" cy="557364"/>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US" sz="3200" b="1"/>
            <a:t>Fuente: </a:t>
          </a:r>
          <a:r>
            <a:rPr lang="en-US" sz="3200"/>
            <a:t>SIPEN</a:t>
          </a:r>
        </a:p>
      </cdr:txBody>
    </cdr:sp>
  </cdr:relSizeAnchor>
</c:userShapes>
</file>

<file path=xl/drawings/drawing82.xml><?xml version="1.0" encoding="utf-8"?>
<xdr:wsDr xmlns:xdr="http://schemas.openxmlformats.org/drawingml/2006/spreadsheetDrawing" xmlns:a="http://schemas.openxmlformats.org/drawingml/2006/main">
  <xdr:twoCellAnchor>
    <xdr:from>
      <xdr:col>9</xdr:col>
      <xdr:colOff>857250</xdr:colOff>
      <xdr:row>29</xdr:row>
      <xdr:rowOff>166687</xdr:rowOff>
    </xdr:from>
    <xdr:to>
      <xdr:col>18</xdr:col>
      <xdr:colOff>523875</xdr:colOff>
      <xdr:row>69</xdr:row>
      <xdr:rowOff>119062</xdr:rowOff>
    </xdr:to>
    <xdr:graphicFrame macro="">
      <xdr:nvGraphicFramePr>
        <xdr:cNvPr id="2" name="11 Gráfico">
          <a:extLst>
            <a:ext uri="{FF2B5EF4-FFF2-40B4-BE49-F238E27FC236}">
              <a16:creationId xmlns:a16="http://schemas.microsoft.com/office/drawing/2014/main" id="{00000000-0008-0000-31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0</xdr:colOff>
      <xdr:row>30</xdr:row>
      <xdr:rowOff>3401</xdr:rowOff>
    </xdr:from>
    <xdr:to>
      <xdr:col>9</xdr:col>
      <xdr:colOff>1064759</xdr:colOff>
      <xdr:row>69</xdr:row>
      <xdr:rowOff>47624</xdr:rowOff>
    </xdr:to>
    <xdr:graphicFrame macro="">
      <xdr:nvGraphicFramePr>
        <xdr:cNvPr id="3" name="13 Gráfico">
          <a:extLst>
            <a:ext uri="{FF2B5EF4-FFF2-40B4-BE49-F238E27FC236}">
              <a16:creationId xmlns:a16="http://schemas.microsoft.com/office/drawing/2014/main" id="{00000000-0008-0000-31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605518</xdr:colOff>
      <xdr:row>0</xdr:row>
      <xdr:rowOff>261938</xdr:rowOff>
    </xdr:from>
    <xdr:to>
      <xdr:col>1</xdr:col>
      <xdr:colOff>115276</xdr:colOff>
      <xdr:row>1</xdr:row>
      <xdr:rowOff>220791</xdr:rowOff>
    </xdr:to>
    <xdr:pic>
      <xdr:nvPicPr>
        <xdr:cNvPr id="6" name="5 Imagen" descr="logo_2x4.bmp">
          <a:hlinkClick xmlns:r="http://schemas.openxmlformats.org/officeDocument/2006/relationships" r:id="rId3"/>
          <a:extLst>
            <a:ext uri="{FF2B5EF4-FFF2-40B4-BE49-F238E27FC236}">
              <a16:creationId xmlns:a16="http://schemas.microsoft.com/office/drawing/2014/main" id="{00000000-0008-0000-3100-000006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05518" y="261938"/>
          <a:ext cx="1414758" cy="9589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163284</xdr:colOff>
      <xdr:row>68</xdr:row>
      <xdr:rowOff>122465</xdr:rowOff>
    </xdr:from>
    <xdr:to>
      <xdr:col>3</xdr:col>
      <xdr:colOff>709466</xdr:colOff>
      <xdr:row>70</xdr:row>
      <xdr:rowOff>64251</xdr:rowOff>
    </xdr:to>
    <xdr:sp macro="" textlink="">
      <xdr:nvSpPr>
        <xdr:cNvPr id="7" name="1 CuadroTexto">
          <a:extLst>
            <a:ext uri="{FF2B5EF4-FFF2-40B4-BE49-F238E27FC236}">
              <a16:creationId xmlns:a16="http://schemas.microsoft.com/office/drawing/2014/main" id="{00000000-0008-0000-3100-000007000000}"/>
            </a:ext>
          </a:extLst>
        </xdr:cNvPr>
        <xdr:cNvSpPr txBox="1"/>
      </xdr:nvSpPr>
      <xdr:spPr>
        <a:xfrm>
          <a:off x="163284" y="13852072"/>
          <a:ext cx="3267611" cy="295572"/>
        </a:xfrm>
        <a:prstGeom prst="rect">
          <a:avLst/>
        </a:prstGeom>
      </xdr:spPr>
      <xdr:txBody>
        <a:bodyPr wrap="square" rtlCol="0"/>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r>
            <a:rPr lang="en-US" sz="1600" b="1"/>
            <a:t>Fuente: </a:t>
          </a:r>
          <a:r>
            <a:rPr lang="en-US" sz="1600"/>
            <a:t>SIPEN</a:t>
          </a:r>
        </a:p>
      </xdr:txBody>
    </xdr:sp>
    <xdr:clientData/>
  </xdr:twoCellAnchor>
</xdr:wsDr>
</file>

<file path=xl/drawings/drawing83.xml><?xml version="1.0" encoding="utf-8"?>
<xdr:wsDr xmlns:xdr="http://schemas.openxmlformats.org/drawingml/2006/spreadsheetDrawing" xmlns:a="http://schemas.openxmlformats.org/drawingml/2006/main">
  <xdr:twoCellAnchor>
    <xdr:from>
      <xdr:col>0</xdr:col>
      <xdr:colOff>0</xdr:colOff>
      <xdr:row>23</xdr:row>
      <xdr:rowOff>33618</xdr:rowOff>
    </xdr:from>
    <xdr:to>
      <xdr:col>7</xdr:col>
      <xdr:colOff>504265</xdr:colOff>
      <xdr:row>56</xdr:row>
      <xdr:rowOff>179293</xdr:rowOff>
    </xdr:to>
    <xdr:graphicFrame macro="">
      <xdr:nvGraphicFramePr>
        <xdr:cNvPr id="3" name="8 Gráfico">
          <a:extLst>
            <a:ext uri="{FF2B5EF4-FFF2-40B4-BE49-F238E27FC236}">
              <a16:creationId xmlns:a16="http://schemas.microsoft.com/office/drawing/2014/main" id="{00000000-0008-0000-32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283350</xdr:colOff>
      <xdr:row>23</xdr:row>
      <xdr:rowOff>51227</xdr:rowOff>
    </xdr:from>
    <xdr:to>
      <xdr:col>14</xdr:col>
      <xdr:colOff>1197429</xdr:colOff>
      <xdr:row>56</xdr:row>
      <xdr:rowOff>163286</xdr:rowOff>
    </xdr:to>
    <xdr:graphicFrame macro="">
      <xdr:nvGraphicFramePr>
        <xdr:cNvPr id="4" name="9 Gráfico">
          <a:extLst>
            <a:ext uri="{FF2B5EF4-FFF2-40B4-BE49-F238E27FC236}">
              <a16:creationId xmlns:a16="http://schemas.microsoft.com/office/drawing/2014/main" id="{00000000-0008-0000-32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309764</xdr:colOff>
      <xdr:row>0</xdr:row>
      <xdr:rowOff>222413</xdr:rowOff>
    </xdr:from>
    <xdr:to>
      <xdr:col>1</xdr:col>
      <xdr:colOff>88846</xdr:colOff>
      <xdr:row>1</xdr:row>
      <xdr:rowOff>130190</xdr:rowOff>
    </xdr:to>
    <xdr:pic>
      <xdr:nvPicPr>
        <xdr:cNvPr id="7" name="6 Imagen" descr="logo_2x4.bmp">
          <a:hlinkClick xmlns:r="http://schemas.openxmlformats.org/officeDocument/2006/relationships" r:id="rId3"/>
          <a:extLst>
            <a:ext uri="{FF2B5EF4-FFF2-40B4-BE49-F238E27FC236}">
              <a16:creationId xmlns:a16="http://schemas.microsoft.com/office/drawing/2014/main" id="{00000000-0008-0000-3200-000007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09764" y="222413"/>
          <a:ext cx="934089" cy="6361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4.xml><?xml version="1.0" encoding="utf-8"?>
<c:userShapes xmlns:c="http://schemas.openxmlformats.org/drawingml/2006/chart">
  <cdr:relSizeAnchor xmlns:cdr="http://schemas.openxmlformats.org/drawingml/2006/chartDrawing">
    <cdr:from>
      <cdr:x>0.01757</cdr:x>
      <cdr:y>0.92935</cdr:y>
    </cdr:from>
    <cdr:to>
      <cdr:x>0.3094</cdr:x>
      <cdr:y>0.98394</cdr:y>
    </cdr:to>
    <cdr:sp macro="" textlink="">
      <cdr:nvSpPr>
        <cdr:cNvPr id="2" name="1 CuadroTexto"/>
        <cdr:cNvSpPr txBox="1"/>
      </cdr:nvSpPr>
      <cdr:spPr>
        <a:xfrm xmlns:a="http://schemas.openxmlformats.org/drawingml/2006/main">
          <a:off x="141064" y="6300106"/>
          <a:ext cx="2342477" cy="370119"/>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600" b="1"/>
            <a:t>Fuente: </a:t>
          </a:r>
          <a:r>
            <a:rPr lang="en-US" sz="1600"/>
            <a:t>SIPEN</a:t>
          </a:r>
        </a:p>
      </cdr:txBody>
    </cdr:sp>
  </cdr:relSizeAnchor>
</c:userShapes>
</file>

<file path=xl/drawings/drawing85.xml><?xml version="1.0" encoding="utf-8"?>
<c:userShapes xmlns:c="http://schemas.openxmlformats.org/drawingml/2006/chart">
  <cdr:relSizeAnchor xmlns:cdr="http://schemas.openxmlformats.org/drawingml/2006/chartDrawing">
    <cdr:from>
      <cdr:x>0.05187</cdr:x>
      <cdr:y>0.90208</cdr:y>
    </cdr:from>
    <cdr:to>
      <cdr:x>0.37668</cdr:x>
      <cdr:y>0.94514</cdr:y>
    </cdr:to>
    <cdr:sp macro="" textlink="">
      <cdr:nvSpPr>
        <cdr:cNvPr id="2" name="1 CuadroTexto"/>
        <cdr:cNvSpPr txBox="1"/>
      </cdr:nvSpPr>
      <cdr:spPr>
        <a:xfrm xmlns:a="http://schemas.openxmlformats.org/drawingml/2006/main">
          <a:off x="400184" y="6265198"/>
          <a:ext cx="2505989" cy="299047"/>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600" b="1"/>
            <a:t>Fuente: </a:t>
          </a:r>
          <a:r>
            <a:rPr lang="en-US" sz="1600"/>
            <a:t>SIPEN</a:t>
          </a:r>
        </a:p>
      </cdr:txBody>
    </cdr:sp>
  </cdr:relSizeAnchor>
</c:userShapes>
</file>

<file path=xl/drawings/drawing86.xml><?xml version="1.0" encoding="utf-8"?>
<xdr:wsDr xmlns:xdr="http://schemas.openxmlformats.org/drawingml/2006/spreadsheetDrawing" xmlns:a="http://schemas.openxmlformats.org/drawingml/2006/main">
  <xdr:twoCellAnchor>
    <xdr:from>
      <xdr:col>0</xdr:col>
      <xdr:colOff>1</xdr:colOff>
      <xdr:row>24</xdr:row>
      <xdr:rowOff>173183</xdr:rowOff>
    </xdr:from>
    <xdr:to>
      <xdr:col>7</xdr:col>
      <xdr:colOff>329047</xdr:colOff>
      <xdr:row>70</xdr:row>
      <xdr:rowOff>17319</xdr:rowOff>
    </xdr:to>
    <xdr:graphicFrame macro="">
      <xdr:nvGraphicFramePr>
        <xdr:cNvPr id="2" name="5 Gráfico">
          <a:extLst>
            <a:ext uri="{FF2B5EF4-FFF2-40B4-BE49-F238E27FC236}">
              <a16:creationId xmlns:a16="http://schemas.microsoft.com/office/drawing/2014/main" id="{00000000-0008-0000-33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287275</xdr:colOff>
      <xdr:row>25</xdr:row>
      <xdr:rowOff>103909</xdr:rowOff>
    </xdr:from>
    <xdr:to>
      <xdr:col>14</xdr:col>
      <xdr:colOff>0</xdr:colOff>
      <xdr:row>70</xdr:row>
      <xdr:rowOff>86591</xdr:rowOff>
    </xdr:to>
    <xdr:graphicFrame macro="">
      <xdr:nvGraphicFramePr>
        <xdr:cNvPr id="3" name="4 Gráfico">
          <a:extLst>
            <a:ext uri="{FF2B5EF4-FFF2-40B4-BE49-F238E27FC236}">
              <a16:creationId xmlns:a16="http://schemas.microsoft.com/office/drawing/2014/main" id="{00000000-0008-0000-33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389164</xdr:colOff>
      <xdr:row>0</xdr:row>
      <xdr:rowOff>224153</xdr:rowOff>
    </xdr:from>
    <xdr:to>
      <xdr:col>0</xdr:col>
      <xdr:colOff>1489364</xdr:colOff>
      <xdr:row>1</xdr:row>
      <xdr:rowOff>95252</xdr:rowOff>
    </xdr:to>
    <xdr:pic>
      <xdr:nvPicPr>
        <xdr:cNvPr id="7" name="6 Imagen" descr="logo_2x4.bmp">
          <a:hlinkClick xmlns:r="http://schemas.openxmlformats.org/officeDocument/2006/relationships" r:id="rId3"/>
          <a:extLst>
            <a:ext uri="{FF2B5EF4-FFF2-40B4-BE49-F238E27FC236}">
              <a16:creationId xmlns:a16="http://schemas.microsoft.com/office/drawing/2014/main" id="{00000000-0008-0000-3300-000007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89164" y="224153"/>
          <a:ext cx="1100200" cy="754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7.xml><?xml version="1.0" encoding="utf-8"?>
<c:userShapes xmlns:c="http://schemas.openxmlformats.org/drawingml/2006/chart">
  <cdr:relSizeAnchor xmlns:cdr="http://schemas.openxmlformats.org/drawingml/2006/chartDrawing">
    <cdr:from>
      <cdr:x>0.09034</cdr:x>
      <cdr:y>0.92963</cdr:y>
    </cdr:from>
    <cdr:to>
      <cdr:x>0.34292</cdr:x>
      <cdr:y>0.98196</cdr:y>
    </cdr:to>
    <cdr:sp macro="" textlink="">
      <cdr:nvSpPr>
        <cdr:cNvPr id="3" name="2 CuadroTexto"/>
        <cdr:cNvSpPr txBox="1"/>
      </cdr:nvSpPr>
      <cdr:spPr>
        <a:xfrm xmlns:a="http://schemas.openxmlformats.org/drawingml/2006/main">
          <a:off x="493009" y="5225709"/>
          <a:ext cx="1378372" cy="29416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US" sz="1400" b="1"/>
            <a:t>Fuente: </a:t>
          </a:r>
          <a:r>
            <a:rPr lang="en-US" sz="1400"/>
            <a:t>SIPEN </a:t>
          </a:r>
        </a:p>
      </cdr:txBody>
    </cdr:sp>
  </cdr:relSizeAnchor>
</c:userShapes>
</file>

<file path=xl/drawings/drawing8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466725</xdr:colOff>
      <xdr:row>55</xdr:row>
      <xdr:rowOff>104775</xdr:rowOff>
    </xdr:to>
    <xdr:pic>
      <xdr:nvPicPr>
        <xdr:cNvPr id="4" name="Imagen 3">
          <a:extLst>
            <a:ext uri="{FF2B5EF4-FFF2-40B4-BE49-F238E27FC236}">
              <a16:creationId xmlns:a16="http://schemas.microsoft.com/office/drawing/2014/main" id="{00000000-0008-0000-34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7772400" cy="10058400"/>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xdr:twoCellAnchor>
    <xdr:from>
      <xdr:col>0</xdr:col>
      <xdr:colOff>0</xdr:colOff>
      <xdr:row>0</xdr:row>
      <xdr:rowOff>0</xdr:rowOff>
    </xdr:from>
    <xdr:to>
      <xdr:col>16</xdr:col>
      <xdr:colOff>11205</xdr:colOff>
      <xdr:row>5</xdr:row>
      <xdr:rowOff>68036</xdr:rowOff>
    </xdr:to>
    <xdr:sp macro="" textlink="">
      <xdr:nvSpPr>
        <xdr:cNvPr id="5" name="4 Rectángulo redondeado">
          <a:extLst>
            <a:ext uri="{FF2B5EF4-FFF2-40B4-BE49-F238E27FC236}">
              <a16:creationId xmlns:a16="http://schemas.microsoft.com/office/drawing/2014/main" id="{00000000-0008-0000-3500-000005000000}"/>
            </a:ext>
          </a:extLst>
        </xdr:cNvPr>
        <xdr:cNvSpPr/>
      </xdr:nvSpPr>
      <xdr:spPr>
        <a:xfrm>
          <a:off x="0" y="0"/>
          <a:ext cx="11305134" cy="952500"/>
        </a:xfrm>
        <a:prstGeom prst="roundRect">
          <a:avLst/>
        </a:prstGeom>
        <a:solidFill>
          <a:schemeClr val="accent1">
            <a:lumMod val="50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eaLnBrk="1" fontAlgn="auto" latinLnBrk="0" hangingPunct="1"/>
          <a:r>
            <a:rPr lang="es-DO" sz="3600" b="1">
              <a:solidFill>
                <a:schemeClr val="bg1"/>
              </a:solidFill>
              <a:effectLst/>
              <a:latin typeface="+mn-lt"/>
              <a:ea typeface="+mn-ea"/>
              <a:cs typeface="+mn-cs"/>
            </a:rPr>
            <a:t>Sistema Dominicano de Seguridad Social</a:t>
          </a:r>
          <a:endParaRPr lang="es-DO" sz="4800">
            <a:solidFill>
              <a:schemeClr val="bg1"/>
            </a:solidFill>
            <a:effectLst/>
          </a:endParaRPr>
        </a:p>
        <a:p>
          <a:pPr algn="ctr" eaLnBrk="1" fontAlgn="auto" latinLnBrk="0" hangingPunct="1"/>
          <a:r>
            <a:rPr lang="es-DO" sz="3600" b="1">
              <a:solidFill>
                <a:schemeClr val="bg1"/>
              </a:solidFill>
              <a:effectLst/>
              <a:latin typeface="+mn-lt"/>
              <a:ea typeface="+mn-ea"/>
              <a:cs typeface="+mn-cs"/>
            </a:rPr>
            <a:t>Ingresos y Egresos</a:t>
          </a:r>
          <a:endParaRPr lang="es-DO" sz="4800">
            <a:solidFill>
              <a:schemeClr val="bg1"/>
            </a:solidFill>
            <a:effectLst/>
          </a:endParaRPr>
        </a:p>
      </xdr:txBody>
    </xdr:sp>
    <xdr:clientData/>
  </xdr:twoCellAnchor>
  <xdr:twoCellAnchor editAs="oneCell">
    <xdr:from>
      <xdr:col>0</xdr:col>
      <xdr:colOff>659108</xdr:colOff>
      <xdr:row>2</xdr:row>
      <xdr:rowOff>35508</xdr:rowOff>
    </xdr:from>
    <xdr:to>
      <xdr:col>2</xdr:col>
      <xdr:colOff>277090</xdr:colOff>
      <xdr:row>4</xdr:row>
      <xdr:rowOff>380708</xdr:rowOff>
    </xdr:to>
    <xdr:pic>
      <xdr:nvPicPr>
        <xdr:cNvPr id="7" name="1 Imagen" descr="Logo_2x4.bmp">
          <a:hlinkClick xmlns:r="http://schemas.openxmlformats.org/officeDocument/2006/relationships" r:id="rId1"/>
          <a:extLst>
            <a:ext uri="{FF2B5EF4-FFF2-40B4-BE49-F238E27FC236}">
              <a16:creationId xmlns:a16="http://schemas.microsoft.com/office/drawing/2014/main" id="{00000000-0008-0000-3500-000007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063" t="10325" r="3969" b="15109"/>
        <a:stretch/>
      </xdr:blipFill>
      <xdr:spPr bwMode="auto">
        <a:xfrm>
          <a:off x="659108" y="381872"/>
          <a:ext cx="1038073" cy="6915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0.xml><?xml version="1.0" encoding="utf-8"?>
<xdr:wsDr xmlns:xdr="http://schemas.openxmlformats.org/drawingml/2006/spreadsheetDrawing" xmlns:a="http://schemas.openxmlformats.org/drawingml/2006/main">
  <xdr:twoCellAnchor>
    <xdr:from>
      <xdr:col>0</xdr:col>
      <xdr:colOff>0</xdr:colOff>
      <xdr:row>0</xdr:row>
      <xdr:rowOff>0</xdr:rowOff>
    </xdr:from>
    <xdr:to>
      <xdr:col>13</xdr:col>
      <xdr:colOff>13607</xdr:colOff>
      <xdr:row>4</xdr:row>
      <xdr:rowOff>272143</xdr:rowOff>
    </xdr:to>
    <xdr:sp macro="" textlink="">
      <xdr:nvSpPr>
        <xdr:cNvPr id="5" name="4 Rectángulo redondeado">
          <a:extLst>
            <a:ext uri="{FF2B5EF4-FFF2-40B4-BE49-F238E27FC236}">
              <a16:creationId xmlns:a16="http://schemas.microsoft.com/office/drawing/2014/main" id="{00000000-0008-0000-3600-000005000000}"/>
            </a:ext>
          </a:extLst>
        </xdr:cNvPr>
        <xdr:cNvSpPr/>
      </xdr:nvSpPr>
      <xdr:spPr>
        <a:xfrm>
          <a:off x="0" y="0"/>
          <a:ext cx="12695464" cy="979714"/>
        </a:xfrm>
        <a:prstGeom prst="roundRect">
          <a:avLst/>
        </a:prstGeom>
        <a:solidFill>
          <a:schemeClr val="accent1">
            <a:lumMod val="50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eaLnBrk="1" fontAlgn="auto" latinLnBrk="0" hangingPunct="1"/>
          <a:r>
            <a:rPr lang="es-DO" sz="2400" b="1">
              <a:solidFill>
                <a:schemeClr val="lt1"/>
              </a:solidFill>
              <a:effectLst/>
              <a:latin typeface="+mn-lt"/>
              <a:ea typeface="+mn-ea"/>
              <a:cs typeface="+mn-cs"/>
            </a:rPr>
            <a:t>Sistema Dominicano de Seguridad Social</a:t>
          </a:r>
          <a:r>
            <a:rPr lang="es-DO" sz="2400" b="1" baseline="0">
              <a:solidFill>
                <a:schemeClr val="lt1"/>
              </a:solidFill>
              <a:effectLst/>
              <a:latin typeface="+mn-lt"/>
              <a:ea typeface="+mn-ea"/>
              <a:cs typeface="+mn-cs"/>
            </a:rPr>
            <a:t> (SDSS)</a:t>
          </a:r>
          <a:endParaRPr lang="es-DO" sz="3600">
            <a:effectLst/>
          </a:endParaRPr>
        </a:p>
        <a:p>
          <a:pPr algn="ctr" eaLnBrk="1" fontAlgn="auto" latinLnBrk="0" hangingPunct="1"/>
          <a:r>
            <a:rPr lang="es-DO" sz="2400" b="1">
              <a:solidFill>
                <a:schemeClr val="lt1"/>
              </a:solidFill>
              <a:effectLst/>
              <a:latin typeface="+mn-lt"/>
              <a:ea typeface="+mn-ea"/>
              <a:cs typeface="+mn-cs"/>
            </a:rPr>
            <a:t>Ingresos y Egresos</a:t>
          </a:r>
          <a:endParaRPr lang="es-DO" sz="3600">
            <a:effectLst/>
          </a:endParaRPr>
        </a:p>
      </xdr:txBody>
    </xdr:sp>
    <xdr:clientData/>
  </xdr:twoCellAnchor>
  <xdr:twoCellAnchor editAs="oneCell">
    <xdr:from>
      <xdr:col>0</xdr:col>
      <xdr:colOff>549090</xdr:colOff>
      <xdr:row>0</xdr:row>
      <xdr:rowOff>156882</xdr:rowOff>
    </xdr:from>
    <xdr:to>
      <xdr:col>1</xdr:col>
      <xdr:colOff>678062</xdr:colOff>
      <xdr:row>4</xdr:row>
      <xdr:rowOff>33277</xdr:rowOff>
    </xdr:to>
    <xdr:pic>
      <xdr:nvPicPr>
        <xdr:cNvPr id="8" name="1 Imagen" descr="Logo_2x4.bmp">
          <a:extLst>
            <a:ext uri="{FF2B5EF4-FFF2-40B4-BE49-F238E27FC236}">
              <a16:creationId xmlns:a16="http://schemas.microsoft.com/office/drawing/2014/main" id="{00000000-0008-0000-3600-000008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8063" t="10325" r="3969" b="15109"/>
        <a:stretch/>
      </xdr:blipFill>
      <xdr:spPr bwMode="auto">
        <a:xfrm>
          <a:off x="549090" y="156882"/>
          <a:ext cx="890972" cy="593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1.xml><?xml version="1.0" encoding="utf-8"?>
<xdr:wsDr xmlns:xdr="http://schemas.openxmlformats.org/drawingml/2006/spreadsheetDrawing" xmlns:a="http://schemas.openxmlformats.org/drawingml/2006/main">
  <xdr:twoCellAnchor>
    <xdr:from>
      <xdr:col>0</xdr:col>
      <xdr:colOff>155863</xdr:colOff>
      <xdr:row>13</xdr:row>
      <xdr:rowOff>155863</xdr:rowOff>
    </xdr:from>
    <xdr:to>
      <xdr:col>15</xdr:col>
      <xdr:colOff>554181</xdr:colOff>
      <xdr:row>40</xdr:row>
      <xdr:rowOff>17318</xdr:rowOff>
    </xdr:to>
    <xdr:sp macro="" textlink="">
      <xdr:nvSpPr>
        <xdr:cNvPr id="2" name="2 CuadroTexto">
          <a:extLst>
            <a:ext uri="{FF2B5EF4-FFF2-40B4-BE49-F238E27FC236}">
              <a16:creationId xmlns:a16="http://schemas.microsoft.com/office/drawing/2014/main" id="{00000000-0008-0000-3700-000002000000}"/>
            </a:ext>
          </a:extLst>
        </xdr:cNvPr>
        <xdr:cNvSpPr txBox="1"/>
      </xdr:nvSpPr>
      <xdr:spPr>
        <a:xfrm>
          <a:off x="155863" y="2632363"/>
          <a:ext cx="13466618" cy="500495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DO" sz="4800" b="1">
              <a:solidFill>
                <a:schemeClr val="accent3">
                  <a:lumMod val="50000"/>
                </a:schemeClr>
              </a:solidFill>
              <a:latin typeface="+mn-lt"/>
              <a:ea typeface="+mn-ea"/>
              <a:cs typeface="+mn-cs"/>
            </a:rPr>
            <a:t>Seguro Familiar de Salud (SFS) del Régimen Contributivo (RC)</a:t>
          </a:r>
        </a:p>
        <a:p>
          <a:pPr algn="ctr"/>
          <a:r>
            <a:rPr lang="es-DO" sz="4800" b="1">
              <a:solidFill>
                <a:schemeClr val="accent3">
                  <a:lumMod val="50000"/>
                </a:schemeClr>
              </a:solidFill>
              <a:latin typeface="+mn-lt"/>
              <a:ea typeface="+mn-ea"/>
              <a:cs typeface="+mn-cs"/>
            </a:rPr>
            <a:t>Fondos Pagados Anualmente por </a:t>
          </a:r>
        </a:p>
        <a:p>
          <a:pPr algn="ctr"/>
          <a:r>
            <a:rPr lang="es-DO" sz="4800" b="1">
              <a:solidFill>
                <a:schemeClr val="accent3">
                  <a:lumMod val="50000"/>
                </a:schemeClr>
              </a:solidFill>
              <a:latin typeface="+mn-lt"/>
              <a:ea typeface="+mn-ea"/>
              <a:cs typeface="+mn-cs"/>
            </a:rPr>
            <a:t>Cuentas al SFS del RC</a:t>
          </a:r>
          <a:endParaRPr lang="es-DO" sz="4800" b="1">
            <a:solidFill>
              <a:schemeClr val="accent3">
                <a:lumMod val="50000"/>
              </a:schemeClr>
            </a:solidFill>
          </a:endParaRPr>
        </a:p>
      </xdr:txBody>
    </xdr:sp>
    <xdr:clientData/>
  </xdr:twoCellAnchor>
  <xdr:twoCellAnchor editAs="oneCell">
    <xdr:from>
      <xdr:col>0</xdr:col>
      <xdr:colOff>311728</xdr:colOff>
      <xdr:row>1</xdr:row>
      <xdr:rowOff>17318</xdr:rowOff>
    </xdr:from>
    <xdr:to>
      <xdr:col>3</xdr:col>
      <xdr:colOff>311728</xdr:colOff>
      <xdr:row>8</xdr:row>
      <xdr:rowOff>23887</xdr:rowOff>
    </xdr:to>
    <xdr:pic>
      <xdr:nvPicPr>
        <xdr:cNvPr id="3" name="6 Imagen" descr="logo_2x4.bmp">
          <a:extLst>
            <a:ext uri="{FF2B5EF4-FFF2-40B4-BE49-F238E27FC236}">
              <a16:creationId xmlns:a16="http://schemas.microsoft.com/office/drawing/2014/main" id="{00000000-0008-0000-3700-000003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8036" t="11230" r="5133" b="14526"/>
        <a:stretch/>
      </xdr:blipFill>
      <xdr:spPr bwMode="auto">
        <a:xfrm>
          <a:off x="311728" y="207818"/>
          <a:ext cx="2286000" cy="13400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2.xml><?xml version="1.0" encoding="utf-8"?>
<xdr:wsDr xmlns:xdr="http://schemas.openxmlformats.org/drawingml/2006/spreadsheetDrawing" xmlns:a="http://schemas.openxmlformats.org/drawingml/2006/main">
  <xdr:twoCellAnchor editAs="oneCell">
    <xdr:from>
      <xdr:col>0</xdr:col>
      <xdr:colOff>280539</xdr:colOff>
      <xdr:row>0</xdr:row>
      <xdr:rowOff>130908</xdr:rowOff>
    </xdr:from>
    <xdr:to>
      <xdr:col>0</xdr:col>
      <xdr:colOff>875344</xdr:colOff>
      <xdr:row>1</xdr:row>
      <xdr:rowOff>9258</xdr:rowOff>
    </xdr:to>
    <xdr:pic>
      <xdr:nvPicPr>
        <xdr:cNvPr id="7" name="6 Imagen" descr="logo_2x4.bmp">
          <a:hlinkClick xmlns:r="http://schemas.openxmlformats.org/officeDocument/2006/relationships" r:id="rId1"/>
          <a:extLst>
            <a:ext uri="{FF2B5EF4-FFF2-40B4-BE49-F238E27FC236}">
              <a16:creationId xmlns:a16="http://schemas.microsoft.com/office/drawing/2014/main" id="{00000000-0008-0000-3800-000007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80539" y="130908"/>
          <a:ext cx="594805" cy="432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68035</xdr:colOff>
      <xdr:row>11</xdr:row>
      <xdr:rowOff>138437</xdr:rowOff>
    </xdr:from>
    <xdr:to>
      <xdr:col>9</xdr:col>
      <xdr:colOff>258535</xdr:colOff>
      <xdr:row>38</xdr:row>
      <xdr:rowOff>108858</xdr:rowOff>
    </xdr:to>
    <xdr:graphicFrame macro="">
      <xdr:nvGraphicFramePr>
        <xdr:cNvPr id="2" name="Gráfico 1">
          <a:extLst>
            <a:ext uri="{FF2B5EF4-FFF2-40B4-BE49-F238E27FC236}">
              <a16:creationId xmlns:a16="http://schemas.microsoft.com/office/drawing/2014/main" id="{00000000-0008-0000-38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93.xml><?xml version="1.0" encoding="utf-8"?>
<c:userShapes xmlns:c="http://schemas.openxmlformats.org/drawingml/2006/chart">
  <cdr:relSizeAnchor xmlns:cdr="http://schemas.openxmlformats.org/drawingml/2006/chartDrawing">
    <cdr:from>
      <cdr:x>0.11952</cdr:x>
      <cdr:y>0.92789</cdr:y>
    </cdr:from>
    <cdr:to>
      <cdr:x>0.45406</cdr:x>
      <cdr:y>1</cdr:y>
    </cdr:to>
    <cdr:sp macro="" textlink="">
      <cdr:nvSpPr>
        <cdr:cNvPr id="2" name="CuadroTexto 1"/>
        <cdr:cNvSpPr txBox="1"/>
      </cdr:nvSpPr>
      <cdr:spPr>
        <a:xfrm xmlns:a="http://schemas.openxmlformats.org/drawingml/2006/main">
          <a:off x="1380931" y="5781191"/>
          <a:ext cx="3865311" cy="449279"/>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s-DO" sz="1400" b="1"/>
            <a:t>Fuente:</a:t>
          </a:r>
          <a:r>
            <a:rPr lang="es-DO" sz="1400" b="1" baseline="0"/>
            <a:t> </a:t>
          </a:r>
          <a:r>
            <a:rPr lang="es-DO" sz="1400" baseline="0"/>
            <a:t>TSS</a:t>
          </a:r>
          <a:endParaRPr lang="es-DO" sz="1400"/>
        </a:p>
      </cdr:txBody>
    </cdr:sp>
  </cdr:relSizeAnchor>
</c:userShapes>
</file>

<file path=xl/drawings/drawing94.xml><?xml version="1.0" encoding="utf-8"?>
<xdr:wsDr xmlns:xdr="http://schemas.openxmlformats.org/drawingml/2006/spreadsheetDrawing" xmlns:a="http://schemas.openxmlformats.org/drawingml/2006/main">
  <xdr:twoCellAnchor>
    <xdr:from>
      <xdr:col>0</xdr:col>
      <xdr:colOff>27212</xdr:colOff>
      <xdr:row>31</xdr:row>
      <xdr:rowOff>56029</xdr:rowOff>
    </xdr:from>
    <xdr:to>
      <xdr:col>7</xdr:col>
      <xdr:colOff>1176618</xdr:colOff>
      <xdr:row>86</xdr:row>
      <xdr:rowOff>112057</xdr:rowOff>
    </xdr:to>
    <xdr:graphicFrame macro="">
      <xdr:nvGraphicFramePr>
        <xdr:cNvPr id="2" name="6 Gráfico">
          <a:extLst>
            <a:ext uri="{FF2B5EF4-FFF2-40B4-BE49-F238E27FC236}">
              <a16:creationId xmlns:a16="http://schemas.microsoft.com/office/drawing/2014/main" id="{00000000-0008-0000-39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112059</xdr:colOff>
      <xdr:row>0</xdr:row>
      <xdr:rowOff>224119</xdr:rowOff>
    </xdr:from>
    <xdr:to>
      <xdr:col>1</xdr:col>
      <xdr:colOff>105615</xdr:colOff>
      <xdr:row>1</xdr:row>
      <xdr:rowOff>56029</xdr:rowOff>
    </xdr:to>
    <xdr:pic>
      <xdr:nvPicPr>
        <xdr:cNvPr id="4" name="5 Imagen" descr="logo_2x4.bmp">
          <a:hlinkClick xmlns:r="http://schemas.openxmlformats.org/officeDocument/2006/relationships" r:id="rId2"/>
          <a:extLst>
            <a:ext uri="{FF2B5EF4-FFF2-40B4-BE49-F238E27FC236}">
              <a16:creationId xmlns:a16="http://schemas.microsoft.com/office/drawing/2014/main" id="{00000000-0008-0000-39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12059" y="224119"/>
          <a:ext cx="761159" cy="5154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5.xml><?xml version="1.0" encoding="utf-8"?>
<c:userShapes xmlns:c="http://schemas.openxmlformats.org/drawingml/2006/chart">
  <cdr:relSizeAnchor xmlns:cdr="http://schemas.openxmlformats.org/drawingml/2006/chartDrawing">
    <cdr:from>
      <cdr:x>0.54234</cdr:x>
      <cdr:y>0.96159</cdr:y>
    </cdr:from>
    <cdr:to>
      <cdr:x>0.81884</cdr:x>
      <cdr:y>1</cdr:y>
    </cdr:to>
    <cdr:sp macro="" textlink="">
      <cdr:nvSpPr>
        <cdr:cNvPr id="7" name="6 CuadroTexto"/>
        <cdr:cNvSpPr txBox="1"/>
      </cdr:nvSpPr>
      <cdr:spPr>
        <a:xfrm xmlns:a="http://schemas.openxmlformats.org/drawingml/2006/main">
          <a:off x="4629978" y="6070233"/>
          <a:ext cx="2360544" cy="240196"/>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s-DO"/>
        </a:p>
      </cdr:txBody>
    </cdr:sp>
  </cdr:relSizeAnchor>
  <cdr:relSizeAnchor xmlns:cdr="http://schemas.openxmlformats.org/drawingml/2006/chartDrawing">
    <cdr:from>
      <cdr:x>0.24794</cdr:x>
      <cdr:y>0.89158</cdr:y>
    </cdr:from>
    <cdr:to>
      <cdr:x>0.5072</cdr:x>
      <cdr:y>0.9272</cdr:y>
    </cdr:to>
    <cdr:sp macro="" textlink="">
      <cdr:nvSpPr>
        <cdr:cNvPr id="2" name="CuadroTexto 1"/>
        <cdr:cNvSpPr txBox="1"/>
      </cdr:nvSpPr>
      <cdr:spPr>
        <a:xfrm xmlns:a="http://schemas.openxmlformats.org/drawingml/2006/main">
          <a:off x="2226687" y="8031302"/>
          <a:ext cx="2328341" cy="32084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DO" sz="1600" b="1"/>
            <a:t>Fuente:</a:t>
          </a:r>
          <a:r>
            <a:rPr lang="es-DO" sz="1600" b="1" baseline="0"/>
            <a:t> </a:t>
          </a:r>
          <a:r>
            <a:rPr lang="es-DO" sz="1600" baseline="0"/>
            <a:t>TSS</a:t>
          </a:r>
          <a:endParaRPr lang="es-DO" sz="1600"/>
        </a:p>
      </cdr:txBody>
    </cdr:sp>
  </cdr:relSizeAnchor>
</c:userShapes>
</file>

<file path=xl/drawings/drawing96.xml><?xml version="1.0" encoding="utf-8"?>
<xdr:wsDr xmlns:xdr="http://schemas.openxmlformats.org/drawingml/2006/spreadsheetDrawing" xmlns:a="http://schemas.openxmlformats.org/drawingml/2006/main">
  <xdr:twoCellAnchor editAs="oneCell">
    <xdr:from>
      <xdr:col>0</xdr:col>
      <xdr:colOff>177329</xdr:colOff>
      <xdr:row>0</xdr:row>
      <xdr:rowOff>168984</xdr:rowOff>
    </xdr:from>
    <xdr:to>
      <xdr:col>0</xdr:col>
      <xdr:colOff>1021773</xdr:colOff>
      <xdr:row>0</xdr:row>
      <xdr:rowOff>810875</xdr:rowOff>
    </xdr:to>
    <xdr:pic>
      <xdr:nvPicPr>
        <xdr:cNvPr id="7" name="6 Imagen" descr="Logo_2x4.bmp">
          <a:hlinkClick xmlns:r="http://schemas.openxmlformats.org/officeDocument/2006/relationships" r:id="rId1"/>
          <a:extLst>
            <a:ext uri="{FF2B5EF4-FFF2-40B4-BE49-F238E27FC236}">
              <a16:creationId xmlns:a16="http://schemas.microsoft.com/office/drawing/2014/main" id="{00000000-0008-0000-3A00-000007000000}"/>
            </a:ext>
          </a:extLst>
        </xdr:cNvPr>
        <xdr:cNvPicPr>
          <a:picLocks noChangeAspect="1"/>
        </xdr:cNvPicPr>
      </xdr:nvPicPr>
      <xdr:blipFill>
        <a:blip xmlns:r="http://schemas.openxmlformats.org/officeDocument/2006/relationships" r:embed="rId2"/>
        <a:stretch>
          <a:fillRect/>
        </a:stretch>
      </xdr:blipFill>
      <xdr:spPr>
        <a:xfrm>
          <a:off x="177329" y="168984"/>
          <a:ext cx="844444" cy="641891"/>
        </a:xfrm>
        <a:prstGeom prst="rect">
          <a:avLst/>
        </a:prstGeom>
        <a:ln>
          <a:noFill/>
        </a:ln>
        <a:effectLst>
          <a:outerShdw blurRad="190500" algn="tl" rotWithShape="0">
            <a:srgbClr val="000000">
              <a:alpha val="70000"/>
            </a:srgbClr>
          </a:outerShdw>
        </a:effectLst>
      </xdr:spPr>
    </xdr:pic>
    <xdr:clientData/>
  </xdr:twoCellAnchor>
  <xdr:twoCellAnchor>
    <xdr:from>
      <xdr:col>0</xdr:col>
      <xdr:colOff>2809795</xdr:colOff>
      <xdr:row>14</xdr:row>
      <xdr:rowOff>40821</xdr:rowOff>
    </xdr:from>
    <xdr:to>
      <xdr:col>3</xdr:col>
      <xdr:colOff>95249</xdr:colOff>
      <xdr:row>46</xdr:row>
      <xdr:rowOff>81643</xdr:rowOff>
    </xdr:to>
    <xdr:graphicFrame macro="">
      <xdr:nvGraphicFramePr>
        <xdr:cNvPr id="4" name="Gráfico 3">
          <a:extLst>
            <a:ext uri="{FF2B5EF4-FFF2-40B4-BE49-F238E27FC236}">
              <a16:creationId xmlns:a16="http://schemas.microsoft.com/office/drawing/2014/main" id="{00000000-0008-0000-3A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97.xml><?xml version="1.0" encoding="utf-8"?>
<xdr:wsDr xmlns:xdr="http://schemas.openxmlformats.org/drawingml/2006/spreadsheetDrawing" xmlns:a="http://schemas.openxmlformats.org/drawingml/2006/main">
  <xdr:twoCellAnchor>
    <xdr:from>
      <xdr:col>0</xdr:col>
      <xdr:colOff>0</xdr:colOff>
      <xdr:row>13</xdr:row>
      <xdr:rowOff>86590</xdr:rowOff>
    </xdr:from>
    <xdr:to>
      <xdr:col>9</xdr:col>
      <xdr:colOff>51955</xdr:colOff>
      <xdr:row>54</xdr:row>
      <xdr:rowOff>121228</xdr:rowOff>
    </xdr:to>
    <xdr:graphicFrame macro="">
      <xdr:nvGraphicFramePr>
        <xdr:cNvPr id="3" name="2 Gráfico">
          <a:extLst>
            <a:ext uri="{FF2B5EF4-FFF2-40B4-BE49-F238E27FC236}">
              <a16:creationId xmlns:a16="http://schemas.microsoft.com/office/drawing/2014/main" id="{00000000-0008-0000-3B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489857</xdr:colOff>
      <xdr:row>0</xdr:row>
      <xdr:rowOff>175288</xdr:rowOff>
    </xdr:from>
    <xdr:to>
      <xdr:col>0</xdr:col>
      <xdr:colOff>1438075</xdr:colOff>
      <xdr:row>0</xdr:row>
      <xdr:rowOff>878278</xdr:rowOff>
    </xdr:to>
    <xdr:pic>
      <xdr:nvPicPr>
        <xdr:cNvPr id="5" name="3 Imagen" descr="logo_2x4.bmp">
          <a:hlinkClick xmlns:r="http://schemas.openxmlformats.org/officeDocument/2006/relationships" r:id="rId2"/>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9857" y="175288"/>
          <a:ext cx="948218" cy="70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2205593</xdr:colOff>
      <xdr:row>51</xdr:row>
      <xdr:rowOff>163285</xdr:rowOff>
    </xdr:from>
    <xdr:to>
      <xdr:col>2</xdr:col>
      <xdr:colOff>170706</xdr:colOff>
      <xdr:row>53</xdr:row>
      <xdr:rowOff>163286</xdr:rowOff>
    </xdr:to>
    <xdr:sp macro="" textlink="">
      <xdr:nvSpPr>
        <xdr:cNvPr id="2" name="CuadroTexto 1">
          <a:extLst>
            <a:ext uri="{FF2B5EF4-FFF2-40B4-BE49-F238E27FC236}">
              <a16:creationId xmlns:a16="http://schemas.microsoft.com/office/drawing/2014/main" id="{00000000-0008-0000-3B00-000002000000}"/>
            </a:ext>
          </a:extLst>
        </xdr:cNvPr>
        <xdr:cNvSpPr txBox="1"/>
      </xdr:nvSpPr>
      <xdr:spPr>
        <a:xfrm>
          <a:off x="2205593" y="18814967"/>
          <a:ext cx="5948795" cy="34636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 sz="2000" b="1"/>
            <a:t>Fuente:</a:t>
          </a:r>
          <a:r>
            <a:rPr lang="es-ES" sz="2000" b="1" baseline="0"/>
            <a:t> </a:t>
          </a:r>
          <a:r>
            <a:rPr lang="es-ES" sz="2000" baseline="0"/>
            <a:t>TSS</a:t>
          </a:r>
          <a:endParaRPr lang="es-ES" sz="2000"/>
        </a:p>
      </xdr:txBody>
    </xdr:sp>
    <xdr:clientData/>
  </xdr:twoCellAnchor>
</xdr:wsDr>
</file>

<file path=xl/drawings/drawing98.xml><?xml version="1.0" encoding="utf-8"?>
<xdr:wsDr xmlns:xdr="http://schemas.openxmlformats.org/drawingml/2006/spreadsheetDrawing" xmlns:a="http://schemas.openxmlformats.org/drawingml/2006/main">
  <xdr:twoCellAnchor>
    <xdr:from>
      <xdr:col>0</xdr:col>
      <xdr:colOff>0</xdr:colOff>
      <xdr:row>25</xdr:row>
      <xdr:rowOff>17318</xdr:rowOff>
    </xdr:from>
    <xdr:to>
      <xdr:col>13</xdr:col>
      <xdr:colOff>1194955</xdr:colOff>
      <xdr:row>61</xdr:row>
      <xdr:rowOff>69273</xdr:rowOff>
    </xdr:to>
    <xdr:graphicFrame macro="">
      <xdr:nvGraphicFramePr>
        <xdr:cNvPr id="3" name="Gráfico 2">
          <a:extLst>
            <a:ext uri="{FF2B5EF4-FFF2-40B4-BE49-F238E27FC236}">
              <a16:creationId xmlns:a16="http://schemas.microsoft.com/office/drawing/2014/main" id="{00000000-0008-0000-3C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291353</xdr:colOff>
      <xdr:row>0</xdr:row>
      <xdr:rowOff>148732</xdr:rowOff>
    </xdr:from>
    <xdr:to>
      <xdr:col>0</xdr:col>
      <xdr:colOff>1350818</xdr:colOff>
      <xdr:row>0</xdr:row>
      <xdr:rowOff>908145</xdr:rowOff>
    </xdr:to>
    <xdr:pic>
      <xdr:nvPicPr>
        <xdr:cNvPr id="5" name="6 Imagen" descr="logo_2x4.bmp">
          <a:hlinkClick xmlns:r="http://schemas.openxmlformats.org/officeDocument/2006/relationships" r:id="rId2"/>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91353" y="148732"/>
          <a:ext cx="1059465" cy="7594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9.xml><?xml version="1.0" encoding="utf-8"?>
<c:userShapes xmlns:c="http://schemas.openxmlformats.org/drawingml/2006/chart">
  <cdr:relSizeAnchor xmlns:cdr="http://schemas.openxmlformats.org/drawingml/2006/chartDrawing">
    <cdr:from>
      <cdr:x>0.0207</cdr:x>
      <cdr:y>0.94095</cdr:y>
    </cdr:from>
    <cdr:to>
      <cdr:x>0.1577</cdr:x>
      <cdr:y>0.98447</cdr:y>
    </cdr:to>
    <cdr:sp macro="" textlink="">
      <cdr:nvSpPr>
        <cdr:cNvPr id="2" name="1 CuadroTexto"/>
        <cdr:cNvSpPr txBox="1"/>
      </cdr:nvSpPr>
      <cdr:spPr>
        <a:xfrm xmlns:a="http://schemas.openxmlformats.org/drawingml/2006/main">
          <a:off x="315396" y="7263178"/>
          <a:ext cx="2087181" cy="335929"/>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ES" sz="2000" b="1"/>
            <a:t>Fuente: </a:t>
          </a:r>
          <a:r>
            <a:rPr lang="es-ES" sz="2000"/>
            <a:t>TSS</a:t>
          </a:r>
        </a:p>
      </cdr:txBody>
    </cdr:sp>
  </cdr:relSizeAnchor>
</c:userShapes>
</file>

<file path=xl/drawings/drawing100.xml><?xml version="1.0" encoding="utf-8"?>
<xdr:wsDr xmlns:xdr="http://schemas.openxmlformats.org/drawingml/2006/spreadsheetDrawing" xmlns:a="http://schemas.openxmlformats.org/drawingml/2006/main">
  <xdr:twoCellAnchor>
    <xdr:from>
      <xdr:col>0</xdr:col>
      <xdr:colOff>155863</xdr:colOff>
      <xdr:row>13</xdr:row>
      <xdr:rowOff>155863</xdr:rowOff>
    </xdr:from>
    <xdr:to>
      <xdr:col>15</xdr:col>
      <xdr:colOff>554181</xdr:colOff>
      <xdr:row>40</xdr:row>
      <xdr:rowOff>17318</xdr:rowOff>
    </xdr:to>
    <xdr:sp macro="" textlink="">
      <xdr:nvSpPr>
        <xdr:cNvPr id="2" name="2 CuadroTexto">
          <a:extLst>
            <a:ext uri="{FF2B5EF4-FFF2-40B4-BE49-F238E27FC236}">
              <a16:creationId xmlns:a16="http://schemas.microsoft.com/office/drawing/2014/main" id="{00000000-0008-0000-3D00-000002000000}"/>
            </a:ext>
          </a:extLst>
        </xdr:cNvPr>
        <xdr:cNvSpPr txBox="1"/>
      </xdr:nvSpPr>
      <xdr:spPr>
        <a:xfrm>
          <a:off x="155863" y="2632363"/>
          <a:ext cx="13466618" cy="500495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DO" sz="4800" b="1">
              <a:solidFill>
                <a:schemeClr val="accent3">
                  <a:lumMod val="50000"/>
                </a:schemeClr>
              </a:solidFill>
              <a:latin typeface="+mn-lt"/>
              <a:ea typeface="+mn-ea"/>
              <a:cs typeface="+mn-cs"/>
            </a:rPr>
            <a:t>Dispersión</a:t>
          </a:r>
          <a:r>
            <a:rPr lang="es-DO" sz="4800" b="1" baseline="0">
              <a:solidFill>
                <a:schemeClr val="accent3">
                  <a:lumMod val="50000"/>
                </a:schemeClr>
              </a:solidFill>
              <a:latin typeface="+mn-lt"/>
              <a:ea typeface="+mn-ea"/>
              <a:cs typeface="+mn-cs"/>
            </a:rPr>
            <a:t> </a:t>
          </a:r>
          <a:r>
            <a:rPr lang="es-DO" sz="4800" b="1">
              <a:solidFill>
                <a:schemeClr val="accent3">
                  <a:lumMod val="50000"/>
                </a:schemeClr>
              </a:solidFill>
              <a:latin typeface="+mn-lt"/>
              <a:ea typeface="+mn-ea"/>
              <a:cs typeface="+mn-cs"/>
            </a:rPr>
            <a:t>del </a:t>
          </a:r>
          <a:r>
            <a:rPr lang="es-DO" sz="4800" b="1">
              <a:solidFill>
                <a:schemeClr val="accent3">
                  <a:lumMod val="50000"/>
                </a:schemeClr>
              </a:solidFill>
            </a:rPr>
            <a:t>Seguro de Vejez, Discapacidad y Sobrevivencia (SVDS)</a:t>
          </a:r>
        </a:p>
      </xdr:txBody>
    </xdr:sp>
    <xdr:clientData/>
  </xdr:twoCellAnchor>
  <xdr:twoCellAnchor editAs="oneCell">
    <xdr:from>
      <xdr:col>0</xdr:col>
      <xdr:colOff>311728</xdr:colOff>
      <xdr:row>1</xdr:row>
      <xdr:rowOff>17318</xdr:rowOff>
    </xdr:from>
    <xdr:to>
      <xdr:col>3</xdr:col>
      <xdr:colOff>311728</xdr:colOff>
      <xdr:row>8</xdr:row>
      <xdr:rowOff>23887</xdr:rowOff>
    </xdr:to>
    <xdr:pic>
      <xdr:nvPicPr>
        <xdr:cNvPr id="3" name="6 Imagen" descr="logo_2x4.bmp">
          <a:extLst>
            <a:ext uri="{FF2B5EF4-FFF2-40B4-BE49-F238E27FC236}">
              <a16:creationId xmlns:a16="http://schemas.microsoft.com/office/drawing/2014/main" id="{00000000-0008-0000-3D00-000003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8036" t="11230" r="5133" b="14526"/>
        <a:stretch/>
      </xdr:blipFill>
      <xdr:spPr bwMode="auto">
        <a:xfrm>
          <a:off x="311728" y="207818"/>
          <a:ext cx="2286000" cy="13400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1.xml><?xml version="1.0" encoding="utf-8"?>
<xdr:wsDr xmlns:xdr="http://schemas.openxmlformats.org/drawingml/2006/spreadsheetDrawing" xmlns:a="http://schemas.openxmlformats.org/drawingml/2006/main">
  <xdr:twoCellAnchor>
    <xdr:from>
      <xdr:col>0</xdr:col>
      <xdr:colOff>51955</xdr:colOff>
      <xdr:row>20</xdr:row>
      <xdr:rowOff>173180</xdr:rowOff>
    </xdr:from>
    <xdr:to>
      <xdr:col>10</xdr:col>
      <xdr:colOff>1976437</xdr:colOff>
      <xdr:row>66</xdr:row>
      <xdr:rowOff>47626</xdr:rowOff>
    </xdr:to>
    <xdr:graphicFrame macro="">
      <xdr:nvGraphicFramePr>
        <xdr:cNvPr id="2" name="6 Gráfico">
          <a:extLst>
            <a:ext uri="{FF2B5EF4-FFF2-40B4-BE49-F238E27FC236}">
              <a16:creationId xmlns:a16="http://schemas.microsoft.com/office/drawing/2014/main" id="{00000000-0008-0000-3E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883227</xdr:colOff>
      <xdr:row>0</xdr:row>
      <xdr:rowOff>349104</xdr:rowOff>
    </xdr:from>
    <xdr:to>
      <xdr:col>1</xdr:col>
      <xdr:colOff>934456</xdr:colOff>
      <xdr:row>1</xdr:row>
      <xdr:rowOff>311729</xdr:rowOff>
    </xdr:to>
    <xdr:pic>
      <xdr:nvPicPr>
        <xdr:cNvPr id="5" name="6 Imagen" descr="logo_2x4.bmp">
          <a:hlinkClick xmlns:r="http://schemas.openxmlformats.org/officeDocument/2006/relationships" r:id="rId2"/>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83227" y="349104"/>
          <a:ext cx="1358752" cy="10363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2.xml><?xml version="1.0" encoding="utf-8"?>
<c:userShapes xmlns:c="http://schemas.openxmlformats.org/drawingml/2006/chart">
  <cdr:relSizeAnchor xmlns:cdr="http://schemas.openxmlformats.org/drawingml/2006/chartDrawing">
    <cdr:from>
      <cdr:x>0.05007</cdr:x>
      <cdr:y>0.92871</cdr:y>
    </cdr:from>
    <cdr:to>
      <cdr:x>0.19043</cdr:x>
      <cdr:y>0.98056</cdr:y>
    </cdr:to>
    <cdr:sp macro="" textlink="">
      <cdr:nvSpPr>
        <cdr:cNvPr id="2" name="1 CuadroTexto"/>
        <cdr:cNvSpPr txBox="1"/>
      </cdr:nvSpPr>
      <cdr:spPr>
        <a:xfrm xmlns:a="http://schemas.openxmlformats.org/drawingml/2006/main">
          <a:off x="942529" y="8347365"/>
          <a:ext cx="2642337" cy="466006"/>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US" sz="2400" b="1"/>
            <a:t>Fuente: </a:t>
          </a:r>
          <a:r>
            <a:rPr lang="en-US" sz="2400"/>
            <a:t>TSS</a:t>
          </a:r>
        </a:p>
      </cdr:txBody>
    </cdr:sp>
  </cdr:relSizeAnchor>
</c:userShapes>
</file>

<file path=xl/drawings/drawing103.xml><?xml version="1.0" encoding="utf-8"?>
<xdr:wsDr xmlns:xdr="http://schemas.openxmlformats.org/drawingml/2006/spreadsheetDrawing" xmlns:a="http://schemas.openxmlformats.org/drawingml/2006/main">
  <xdr:twoCellAnchor>
    <xdr:from>
      <xdr:col>0</xdr:col>
      <xdr:colOff>47625</xdr:colOff>
      <xdr:row>18</xdr:row>
      <xdr:rowOff>190498</xdr:rowOff>
    </xdr:from>
    <xdr:to>
      <xdr:col>9</xdr:col>
      <xdr:colOff>1402772</xdr:colOff>
      <xdr:row>51</xdr:row>
      <xdr:rowOff>121227</xdr:rowOff>
    </xdr:to>
    <xdr:graphicFrame macro="">
      <xdr:nvGraphicFramePr>
        <xdr:cNvPr id="20597" name="6 Gráfico">
          <a:extLst>
            <a:ext uri="{FF2B5EF4-FFF2-40B4-BE49-F238E27FC236}">
              <a16:creationId xmlns:a16="http://schemas.microsoft.com/office/drawing/2014/main" id="{00000000-0008-0000-3F00-0000755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486656</xdr:colOff>
      <xdr:row>0</xdr:row>
      <xdr:rowOff>224917</xdr:rowOff>
    </xdr:from>
    <xdr:to>
      <xdr:col>0</xdr:col>
      <xdr:colOff>1352346</xdr:colOff>
      <xdr:row>1</xdr:row>
      <xdr:rowOff>98291</xdr:rowOff>
    </xdr:to>
    <xdr:pic>
      <xdr:nvPicPr>
        <xdr:cNvPr id="7" name="6 Imagen" descr="logo_2x4.bmp">
          <a:hlinkClick xmlns:r="http://schemas.openxmlformats.org/officeDocument/2006/relationships" r:id="rId2"/>
          <a:extLst>
            <a:ext uri="{FF2B5EF4-FFF2-40B4-BE49-F238E27FC236}">
              <a16:creationId xmlns:a16="http://schemas.microsoft.com/office/drawing/2014/main" id="{00000000-0008-0000-3F00-000007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6656" y="224917"/>
          <a:ext cx="865690" cy="6625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4.xml><?xml version="1.0" encoding="utf-8"?>
<c:userShapes xmlns:c="http://schemas.openxmlformats.org/drawingml/2006/chart">
  <cdr:relSizeAnchor xmlns:cdr="http://schemas.openxmlformats.org/drawingml/2006/chartDrawing">
    <cdr:from>
      <cdr:x>0.03648</cdr:x>
      <cdr:y>0.94095</cdr:y>
    </cdr:from>
    <cdr:to>
      <cdr:x>0.23559</cdr:x>
      <cdr:y>1</cdr:y>
    </cdr:to>
    <cdr:sp macro="" textlink="">
      <cdr:nvSpPr>
        <cdr:cNvPr id="2" name="1 CuadroTexto"/>
        <cdr:cNvSpPr txBox="1"/>
      </cdr:nvSpPr>
      <cdr:spPr>
        <a:xfrm xmlns:a="http://schemas.openxmlformats.org/drawingml/2006/main">
          <a:off x="639339" y="7155757"/>
          <a:ext cx="3489602" cy="44903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S" sz="2000" b="1"/>
            <a:t>Fuente:</a:t>
          </a:r>
          <a:r>
            <a:rPr lang="es-ES" sz="2000" b="1" baseline="0"/>
            <a:t> </a:t>
          </a:r>
          <a:r>
            <a:rPr lang="es-ES" sz="2000" baseline="0"/>
            <a:t>TSS</a:t>
          </a:r>
          <a:endParaRPr lang="es-ES" sz="2000"/>
        </a:p>
      </cdr:txBody>
    </cdr:sp>
  </cdr:relSizeAnchor>
  <cdr:relSizeAnchor xmlns:cdr="http://schemas.openxmlformats.org/drawingml/2006/chartDrawing">
    <cdr:from>
      <cdr:x>0.47148</cdr:x>
      <cdr:y>0.08756</cdr:y>
    </cdr:from>
    <cdr:to>
      <cdr:x>0.57107</cdr:x>
      <cdr:y>0.12937</cdr:y>
    </cdr:to>
    <cdr:sp macro="" textlink="">
      <cdr:nvSpPr>
        <cdr:cNvPr id="3" name="2 CuadroTexto"/>
        <cdr:cNvSpPr txBox="1"/>
      </cdr:nvSpPr>
      <cdr:spPr>
        <a:xfrm xmlns:a="http://schemas.openxmlformats.org/drawingml/2006/main">
          <a:off x="5782235" y="492820"/>
          <a:ext cx="1221441" cy="235324"/>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s-DO"/>
        </a:p>
      </cdr:txBody>
    </cdr:sp>
  </cdr:relSizeAnchor>
</c:userShapes>
</file>

<file path=xl/drawings/drawing105.xml><?xml version="1.0" encoding="utf-8"?>
<xdr:wsDr xmlns:xdr="http://schemas.openxmlformats.org/drawingml/2006/spreadsheetDrawing" xmlns:a="http://schemas.openxmlformats.org/drawingml/2006/main">
  <xdr:twoCellAnchor>
    <xdr:from>
      <xdr:col>0</xdr:col>
      <xdr:colOff>0</xdr:colOff>
      <xdr:row>25</xdr:row>
      <xdr:rowOff>134710</xdr:rowOff>
    </xdr:from>
    <xdr:to>
      <xdr:col>6</xdr:col>
      <xdr:colOff>1500187</xdr:colOff>
      <xdr:row>84</xdr:row>
      <xdr:rowOff>166687</xdr:rowOff>
    </xdr:to>
    <xdr:graphicFrame macro="">
      <xdr:nvGraphicFramePr>
        <xdr:cNvPr id="3" name="Gráfico 2">
          <a:extLst>
            <a:ext uri="{FF2B5EF4-FFF2-40B4-BE49-F238E27FC236}">
              <a16:creationId xmlns:a16="http://schemas.microsoft.com/office/drawing/2014/main" id="{00000000-0008-0000-40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327293</xdr:colOff>
      <xdr:row>0</xdr:row>
      <xdr:rowOff>274944</xdr:rowOff>
    </xdr:from>
    <xdr:to>
      <xdr:col>0</xdr:col>
      <xdr:colOff>1079768</xdr:colOff>
      <xdr:row>1</xdr:row>
      <xdr:rowOff>84444</xdr:rowOff>
    </xdr:to>
    <xdr:pic>
      <xdr:nvPicPr>
        <xdr:cNvPr id="6" name="6 Imagen" descr="logo_2x4.bmp">
          <a:hlinkClick xmlns:r="http://schemas.openxmlformats.org/officeDocument/2006/relationships" r:id="rId2"/>
          <a:extLst>
            <a:ext uri="{FF2B5EF4-FFF2-40B4-BE49-F238E27FC236}">
              <a16:creationId xmlns:a16="http://schemas.microsoft.com/office/drawing/2014/main" id="{00000000-0008-0000-4000-00000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27293" y="274944"/>
          <a:ext cx="75247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6.xml><?xml version="1.0" encoding="utf-8"?>
<xdr:wsDr xmlns:xdr="http://schemas.openxmlformats.org/drawingml/2006/spreadsheetDrawing" xmlns:a="http://schemas.openxmlformats.org/drawingml/2006/main">
  <xdr:twoCellAnchor editAs="oneCell">
    <xdr:from>
      <xdr:col>0</xdr:col>
      <xdr:colOff>255849</xdr:colOff>
      <xdr:row>0</xdr:row>
      <xdr:rowOff>155536</xdr:rowOff>
    </xdr:from>
    <xdr:to>
      <xdr:col>0</xdr:col>
      <xdr:colOff>1199970</xdr:colOff>
      <xdr:row>0</xdr:row>
      <xdr:rowOff>868102</xdr:rowOff>
    </xdr:to>
    <xdr:pic>
      <xdr:nvPicPr>
        <xdr:cNvPr id="2" name="2 Imagen" descr="logo_2x4.bmp">
          <a:hlinkClick xmlns:r="http://schemas.openxmlformats.org/officeDocument/2006/relationships" r:id="rId1"/>
          <a:extLst>
            <a:ext uri="{FF2B5EF4-FFF2-40B4-BE49-F238E27FC236}">
              <a16:creationId xmlns:a16="http://schemas.microsoft.com/office/drawing/2014/main" id="{00000000-0008-0000-4100-00000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55849" y="155536"/>
          <a:ext cx="944121" cy="7125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15</xdr:row>
      <xdr:rowOff>848591</xdr:rowOff>
    </xdr:from>
    <xdr:to>
      <xdr:col>10</xdr:col>
      <xdr:colOff>1125682</xdr:colOff>
      <xdr:row>36</xdr:row>
      <xdr:rowOff>155864</xdr:rowOff>
    </xdr:to>
    <xdr:graphicFrame macro="">
      <xdr:nvGraphicFramePr>
        <xdr:cNvPr id="4" name="6 Gráfico">
          <a:extLst>
            <a:ext uri="{FF2B5EF4-FFF2-40B4-BE49-F238E27FC236}">
              <a16:creationId xmlns:a16="http://schemas.microsoft.com/office/drawing/2014/main" id="{00000000-0008-0000-41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07.xml><?xml version="1.0" encoding="utf-8"?>
<c:userShapes xmlns:c="http://schemas.openxmlformats.org/drawingml/2006/chart">
  <cdr:relSizeAnchor xmlns:cdr="http://schemas.openxmlformats.org/drawingml/2006/chartDrawing">
    <cdr:from>
      <cdr:x>0.07497</cdr:x>
      <cdr:y>0.95069</cdr:y>
    </cdr:from>
    <cdr:to>
      <cdr:x>0.53218</cdr:x>
      <cdr:y>1</cdr:y>
    </cdr:to>
    <cdr:sp macro="" textlink="">
      <cdr:nvSpPr>
        <cdr:cNvPr id="2" name="1 CuadroTexto"/>
        <cdr:cNvSpPr txBox="1"/>
      </cdr:nvSpPr>
      <cdr:spPr>
        <a:xfrm xmlns:a="http://schemas.openxmlformats.org/drawingml/2006/main">
          <a:off x="1477471" y="6865581"/>
          <a:ext cx="9010737" cy="356101"/>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US" sz="1400" b="1"/>
            <a:t>Fuentes: </a:t>
          </a:r>
          <a:r>
            <a:rPr lang="en-US" sz="1400"/>
            <a:t>SIPEN</a:t>
          </a:r>
          <a:r>
            <a:rPr lang="en-US" sz="1400" baseline="0"/>
            <a:t> y Banco Central</a:t>
          </a:r>
          <a:endParaRPr lang="en-US" sz="1400"/>
        </a:p>
      </cdr:txBody>
    </cdr:sp>
  </cdr:relSizeAnchor>
</c:userShapes>
</file>

<file path=xl/drawings/drawing108.xml><?xml version="1.0" encoding="utf-8"?>
<xdr:wsDr xmlns:xdr="http://schemas.openxmlformats.org/drawingml/2006/spreadsheetDrawing" xmlns:a="http://schemas.openxmlformats.org/drawingml/2006/main">
  <xdr:twoCellAnchor editAs="oneCell">
    <xdr:from>
      <xdr:col>0</xdr:col>
      <xdr:colOff>383473</xdr:colOff>
      <xdr:row>0</xdr:row>
      <xdr:rowOff>246164</xdr:rowOff>
    </xdr:from>
    <xdr:to>
      <xdr:col>0</xdr:col>
      <xdr:colOff>1422565</xdr:colOff>
      <xdr:row>1</xdr:row>
      <xdr:rowOff>147517</xdr:rowOff>
    </xdr:to>
    <xdr:pic>
      <xdr:nvPicPr>
        <xdr:cNvPr id="3" name="9 Imagen" descr="logo_2x4.bmp">
          <a:hlinkClick xmlns:r="http://schemas.openxmlformats.org/officeDocument/2006/relationships" r:id="rId1"/>
          <a:extLst>
            <a:ext uri="{FF2B5EF4-FFF2-40B4-BE49-F238E27FC236}">
              <a16:creationId xmlns:a16="http://schemas.microsoft.com/office/drawing/2014/main" id="{00000000-0008-0000-42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83473" y="246164"/>
          <a:ext cx="1039092" cy="7681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87519</xdr:colOff>
      <xdr:row>12</xdr:row>
      <xdr:rowOff>119062</xdr:rowOff>
    </xdr:from>
    <xdr:to>
      <xdr:col>8</xdr:col>
      <xdr:colOff>238125</xdr:colOff>
      <xdr:row>52</xdr:row>
      <xdr:rowOff>142875</xdr:rowOff>
    </xdr:to>
    <xdr:graphicFrame macro="">
      <xdr:nvGraphicFramePr>
        <xdr:cNvPr id="4" name="Gráfico 3">
          <a:extLst>
            <a:ext uri="{FF2B5EF4-FFF2-40B4-BE49-F238E27FC236}">
              <a16:creationId xmlns:a16="http://schemas.microsoft.com/office/drawing/2014/main" id="{00000000-0008-0000-42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oneCellAnchor>
    <xdr:from>
      <xdr:col>0</xdr:col>
      <xdr:colOff>1428750</xdr:colOff>
      <xdr:row>50</xdr:row>
      <xdr:rowOff>40821</xdr:rowOff>
    </xdr:from>
    <xdr:ext cx="1359731" cy="342786"/>
    <xdr:sp macro="" textlink="">
      <xdr:nvSpPr>
        <xdr:cNvPr id="2" name="CuadroTexto 1">
          <a:extLst>
            <a:ext uri="{FF2B5EF4-FFF2-40B4-BE49-F238E27FC236}">
              <a16:creationId xmlns:a16="http://schemas.microsoft.com/office/drawing/2014/main" id="{00000000-0008-0000-4200-000002000000}"/>
            </a:ext>
          </a:extLst>
        </xdr:cNvPr>
        <xdr:cNvSpPr txBox="1"/>
      </xdr:nvSpPr>
      <xdr:spPr>
        <a:xfrm>
          <a:off x="1428750" y="11620500"/>
          <a:ext cx="1359731" cy="3427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DO" sz="1600" b="1"/>
            <a:t>Fuente:</a:t>
          </a:r>
          <a:r>
            <a:rPr lang="es-DO" sz="1600" b="1" baseline="0"/>
            <a:t> </a:t>
          </a:r>
          <a:r>
            <a:rPr lang="es-DO" sz="1600" baseline="0"/>
            <a:t>SIPEN</a:t>
          </a:r>
          <a:endParaRPr lang="es-DO" sz="1600"/>
        </a:p>
      </xdr:txBody>
    </xdr:sp>
    <xdr:clientData/>
  </xdr:oneCellAnchor>
</xdr:wsDr>
</file>

<file path=xl/drawings/drawing109.xml><?xml version="1.0" encoding="utf-8"?>
<xdr:wsDr xmlns:xdr="http://schemas.openxmlformats.org/drawingml/2006/spreadsheetDrawing" xmlns:a="http://schemas.openxmlformats.org/drawingml/2006/main">
  <xdr:twoCellAnchor>
    <xdr:from>
      <xdr:col>0</xdr:col>
      <xdr:colOff>34637</xdr:colOff>
      <xdr:row>27</xdr:row>
      <xdr:rowOff>47625</xdr:rowOff>
    </xdr:from>
    <xdr:to>
      <xdr:col>21</xdr:col>
      <xdr:colOff>1452562</xdr:colOff>
      <xdr:row>76</xdr:row>
      <xdr:rowOff>166687</xdr:rowOff>
    </xdr:to>
    <xdr:graphicFrame macro="">
      <xdr:nvGraphicFramePr>
        <xdr:cNvPr id="2" name="1 Gráfico">
          <a:extLst>
            <a:ext uri="{FF2B5EF4-FFF2-40B4-BE49-F238E27FC236}">
              <a16:creationId xmlns:a16="http://schemas.microsoft.com/office/drawing/2014/main" id="{00000000-0008-0000-43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494805</xdr:colOff>
      <xdr:row>0</xdr:row>
      <xdr:rowOff>226645</xdr:rowOff>
    </xdr:from>
    <xdr:to>
      <xdr:col>1</xdr:col>
      <xdr:colOff>267194</xdr:colOff>
      <xdr:row>0</xdr:row>
      <xdr:rowOff>1198176</xdr:rowOff>
    </xdr:to>
    <xdr:pic>
      <xdr:nvPicPr>
        <xdr:cNvPr id="5" name="4 Imagen" descr="logo_2x4.bmp">
          <a:hlinkClick xmlns:r="http://schemas.openxmlformats.org/officeDocument/2006/relationships" r:id="rId2"/>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4805" y="226645"/>
          <a:ext cx="1358240" cy="960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0.xml><?xml version="1.0" encoding="utf-8"?>
<c:userShapes xmlns:c="http://schemas.openxmlformats.org/drawingml/2006/chart">
  <cdr:relSizeAnchor xmlns:cdr="http://schemas.openxmlformats.org/drawingml/2006/chartDrawing">
    <cdr:from>
      <cdr:x>0.0336</cdr:x>
      <cdr:y>0.93465</cdr:y>
    </cdr:from>
    <cdr:to>
      <cdr:x>0.35897</cdr:x>
      <cdr:y>0.98328</cdr:y>
    </cdr:to>
    <cdr:sp macro="" textlink="">
      <cdr:nvSpPr>
        <cdr:cNvPr id="2" name="1 CuadroTexto"/>
        <cdr:cNvSpPr txBox="1"/>
      </cdr:nvSpPr>
      <cdr:spPr>
        <a:xfrm xmlns:a="http://schemas.openxmlformats.org/drawingml/2006/main">
          <a:off x="532416" y="8368394"/>
          <a:ext cx="5155369" cy="435401"/>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marL="0" marR="0" indent="0" defTabSz="914400" eaLnBrk="1" fontAlgn="auto" latinLnBrk="0" hangingPunct="1">
            <a:lnSpc>
              <a:spcPct val="100000"/>
            </a:lnSpc>
            <a:spcBef>
              <a:spcPts val="0"/>
            </a:spcBef>
            <a:spcAft>
              <a:spcPts val="0"/>
            </a:spcAft>
            <a:buClrTx/>
            <a:buSzTx/>
            <a:buFontTx/>
            <a:buNone/>
            <a:tabLst/>
            <a:defRPr/>
          </a:pPr>
          <a:r>
            <a:rPr lang="en-US" sz="1600" b="1">
              <a:solidFill>
                <a:sysClr val="windowText" lastClr="000000"/>
              </a:solidFill>
              <a:latin typeface="+mn-lt"/>
              <a:ea typeface="+mn-ea"/>
              <a:cs typeface="+mn-cs"/>
            </a:rPr>
            <a:t>Fuente: </a:t>
          </a:r>
          <a:r>
            <a:rPr lang="en-US" sz="1600">
              <a:solidFill>
                <a:sysClr val="windowText" lastClr="000000"/>
              </a:solidFill>
              <a:latin typeface="+mn-lt"/>
              <a:ea typeface="+mn-ea"/>
              <a:cs typeface="+mn-cs"/>
            </a:rPr>
            <a:t>SIPEN y Banco Central de la República  Dominicana </a:t>
          </a:r>
          <a:endParaRPr lang="en-US" sz="1600">
            <a:solidFill>
              <a:sysClr val="windowText" lastClr="000000"/>
            </a:solidFill>
          </a:endParaRPr>
        </a:p>
        <a:p xmlns:a="http://schemas.openxmlformats.org/drawingml/2006/main">
          <a:endParaRPr lang="en-US" sz="1800">
            <a:solidFill>
              <a:sysClr val="windowText" lastClr="000000"/>
            </a:solidFill>
          </a:endParaRPr>
        </a:p>
      </cdr:txBody>
    </cdr:sp>
  </cdr:relSizeAnchor>
</c:userShapes>
</file>

<file path=xl/drawings/drawing111.xml><?xml version="1.0" encoding="utf-8"?>
<xdr:wsDr xmlns:xdr="http://schemas.openxmlformats.org/drawingml/2006/spreadsheetDrawing" xmlns:a="http://schemas.openxmlformats.org/drawingml/2006/main">
  <xdr:twoCellAnchor>
    <xdr:from>
      <xdr:col>0</xdr:col>
      <xdr:colOff>0</xdr:colOff>
      <xdr:row>45</xdr:row>
      <xdr:rowOff>69273</xdr:rowOff>
    </xdr:from>
    <xdr:to>
      <xdr:col>14</xdr:col>
      <xdr:colOff>502228</xdr:colOff>
      <xdr:row>85</xdr:row>
      <xdr:rowOff>103909</xdr:rowOff>
    </xdr:to>
    <xdr:graphicFrame macro="">
      <xdr:nvGraphicFramePr>
        <xdr:cNvPr id="2" name="1 Gráfico">
          <a:extLst>
            <a:ext uri="{FF2B5EF4-FFF2-40B4-BE49-F238E27FC236}">
              <a16:creationId xmlns:a16="http://schemas.microsoft.com/office/drawing/2014/main" id="{00000000-0008-0000-44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891884</xdr:colOff>
      <xdr:row>0</xdr:row>
      <xdr:rowOff>266522</xdr:rowOff>
    </xdr:from>
    <xdr:to>
      <xdr:col>0</xdr:col>
      <xdr:colOff>2036809</xdr:colOff>
      <xdr:row>1</xdr:row>
      <xdr:rowOff>34636</xdr:rowOff>
    </xdr:to>
    <xdr:pic>
      <xdr:nvPicPr>
        <xdr:cNvPr id="5" name="4 Imagen" descr="logo_2x4.bmp">
          <a:hlinkClick xmlns:r="http://schemas.openxmlformats.org/officeDocument/2006/relationships" r:id="rId2"/>
          <a:extLst>
            <a:ext uri="{FF2B5EF4-FFF2-40B4-BE49-F238E27FC236}">
              <a16:creationId xmlns:a16="http://schemas.microsoft.com/office/drawing/2014/main" id="{00000000-0008-0000-44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91884" y="266522"/>
          <a:ext cx="1144925" cy="8072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2.xml><?xml version="1.0" encoding="utf-8"?>
<c:userShapes xmlns:c="http://schemas.openxmlformats.org/drawingml/2006/chart">
  <cdr:relSizeAnchor xmlns:cdr="http://schemas.openxmlformats.org/drawingml/2006/chartDrawing">
    <cdr:from>
      <cdr:x>0.02116</cdr:x>
      <cdr:y>0.94426</cdr:y>
    </cdr:from>
    <cdr:to>
      <cdr:x>0.38489</cdr:x>
      <cdr:y>1</cdr:y>
    </cdr:to>
    <cdr:sp macro="" textlink="">
      <cdr:nvSpPr>
        <cdr:cNvPr id="2" name="1 CuadroTexto"/>
        <cdr:cNvSpPr txBox="1"/>
      </cdr:nvSpPr>
      <cdr:spPr>
        <a:xfrm xmlns:a="http://schemas.openxmlformats.org/drawingml/2006/main">
          <a:off x="529812" y="7849375"/>
          <a:ext cx="9108560" cy="463351"/>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marL="0" marR="0" indent="0" defTabSz="914400" eaLnBrk="1" fontAlgn="auto" latinLnBrk="0" hangingPunct="1">
            <a:lnSpc>
              <a:spcPct val="100000"/>
            </a:lnSpc>
            <a:spcBef>
              <a:spcPts val="0"/>
            </a:spcBef>
            <a:spcAft>
              <a:spcPts val="0"/>
            </a:spcAft>
            <a:buClrTx/>
            <a:buSzTx/>
            <a:buFontTx/>
            <a:buNone/>
            <a:tabLst/>
            <a:defRPr/>
          </a:pPr>
          <a:r>
            <a:rPr lang="en-US" sz="1800" b="1">
              <a:latin typeface="+mn-lt"/>
              <a:ea typeface="+mn-ea"/>
              <a:cs typeface="+mn-cs"/>
            </a:rPr>
            <a:t>Fuente: </a:t>
          </a:r>
          <a:r>
            <a:rPr lang="en-US" sz="1800">
              <a:latin typeface="+mn-lt"/>
              <a:ea typeface="+mn-ea"/>
              <a:cs typeface="+mn-cs"/>
            </a:rPr>
            <a:t>SIPEN </a:t>
          </a:r>
          <a:endParaRPr lang="en-US" sz="1800"/>
        </a:p>
        <a:p xmlns:a="http://schemas.openxmlformats.org/drawingml/2006/main">
          <a:endParaRPr lang="en-US" sz="2000"/>
        </a:p>
      </cdr:txBody>
    </cdr:sp>
  </cdr:relSizeAnchor>
</c:userShapes>
</file>

<file path=xl/drawings/drawing113.xml><?xml version="1.0" encoding="utf-8"?>
<xdr:wsDr xmlns:xdr="http://schemas.openxmlformats.org/drawingml/2006/spreadsheetDrawing" xmlns:a="http://schemas.openxmlformats.org/drawingml/2006/main">
  <xdr:twoCellAnchor editAs="oneCell">
    <xdr:from>
      <xdr:col>0</xdr:col>
      <xdr:colOff>22411</xdr:colOff>
      <xdr:row>0</xdr:row>
      <xdr:rowOff>0</xdr:rowOff>
    </xdr:from>
    <xdr:to>
      <xdr:col>8</xdr:col>
      <xdr:colOff>675409</xdr:colOff>
      <xdr:row>55</xdr:row>
      <xdr:rowOff>116016</xdr:rowOff>
    </xdr:to>
    <xdr:pic>
      <xdr:nvPicPr>
        <xdr:cNvPr id="4" name="Imagen 3">
          <a:extLst>
            <a:ext uri="{FF2B5EF4-FFF2-40B4-BE49-F238E27FC236}">
              <a16:creationId xmlns:a16="http://schemas.microsoft.com/office/drawing/2014/main" id="{00000000-0008-0000-4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411" y="0"/>
          <a:ext cx="6956816" cy="9641016"/>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xdr:twoCellAnchor>
    <xdr:from>
      <xdr:col>0</xdr:col>
      <xdr:colOff>1000124</xdr:colOff>
      <xdr:row>28</xdr:row>
      <xdr:rowOff>1142998</xdr:rowOff>
    </xdr:from>
    <xdr:to>
      <xdr:col>14</xdr:col>
      <xdr:colOff>595311</xdr:colOff>
      <xdr:row>74</xdr:row>
      <xdr:rowOff>95249</xdr:rowOff>
    </xdr:to>
    <xdr:graphicFrame macro="">
      <xdr:nvGraphicFramePr>
        <xdr:cNvPr id="4" name="3 Gráfico">
          <a:extLst>
            <a:ext uri="{FF2B5EF4-FFF2-40B4-BE49-F238E27FC236}">
              <a16:creationId xmlns:a16="http://schemas.microsoft.com/office/drawing/2014/main" id="{00000000-0008-0000-46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oneCellAnchor>
    <xdr:from>
      <xdr:col>0</xdr:col>
      <xdr:colOff>453982</xdr:colOff>
      <xdr:row>0</xdr:row>
      <xdr:rowOff>282036</xdr:rowOff>
    </xdr:from>
    <xdr:ext cx="1194727" cy="823851"/>
    <xdr:pic>
      <xdr:nvPicPr>
        <xdr:cNvPr id="6" name="5 Imagen" descr="logo_2x4.bmp">
          <a:hlinkClick xmlns:r="http://schemas.openxmlformats.org/officeDocument/2006/relationships" r:id="rId2"/>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53982" y="282036"/>
          <a:ext cx="1194727" cy="8238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619744</xdr:colOff>
      <xdr:row>69</xdr:row>
      <xdr:rowOff>17318</xdr:rowOff>
    </xdr:from>
    <xdr:to>
      <xdr:col>7</xdr:col>
      <xdr:colOff>0</xdr:colOff>
      <xdr:row>71</xdr:row>
      <xdr:rowOff>32162</xdr:rowOff>
    </xdr:to>
    <xdr:sp macro="" textlink="">
      <xdr:nvSpPr>
        <xdr:cNvPr id="2" name="CuadroTexto 1">
          <a:extLst>
            <a:ext uri="{FF2B5EF4-FFF2-40B4-BE49-F238E27FC236}">
              <a16:creationId xmlns:a16="http://schemas.microsoft.com/office/drawing/2014/main" id="{00000000-0008-0000-4600-000002000000}"/>
            </a:ext>
          </a:extLst>
        </xdr:cNvPr>
        <xdr:cNvSpPr txBox="1"/>
      </xdr:nvSpPr>
      <xdr:spPr>
        <a:xfrm>
          <a:off x="619744" y="18755591"/>
          <a:ext cx="13179137" cy="395844"/>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 sz="2000" b="1">
              <a:latin typeface="Arial" panose="020B0604020202020204" pitchFamily="34" charset="0"/>
              <a:cs typeface="Arial" panose="020B0604020202020204" pitchFamily="34" charset="0"/>
            </a:rPr>
            <a:t>Fuente: </a:t>
          </a:r>
          <a:r>
            <a:rPr lang="es-ES" sz="2000">
              <a:latin typeface="Arial" panose="020B0604020202020204" pitchFamily="34" charset="0"/>
              <a:cs typeface="Arial" panose="020B0604020202020204" pitchFamily="34" charset="0"/>
            </a:rPr>
            <a:t>SIPEN </a:t>
          </a:r>
        </a:p>
      </xdr:txBody>
    </xdr:sp>
    <xdr:clientData/>
  </xdr:twoCellAnchor>
</xdr:wsDr>
</file>

<file path=xl/drawings/drawing115.xml><?xml version="1.0" encoding="utf-8"?>
<xdr:wsDr xmlns:xdr="http://schemas.openxmlformats.org/drawingml/2006/spreadsheetDrawing" xmlns:a="http://schemas.openxmlformats.org/drawingml/2006/main">
  <xdr:twoCellAnchor editAs="oneCell">
    <xdr:from>
      <xdr:col>0</xdr:col>
      <xdr:colOff>598714</xdr:colOff>
      <xdr:row>0</xdr:row>
      <xdr:rowOff>190500</xdr:rowOff>
    </xdr:from>
    <xdr:to>
      <xdr:col>0</xdr:col>
      <xdr:colOff>1767973</xdr:colOff>
      <xdr:row>1</xdr:row>
      <xdr:rowOff>176893</xdr:rowOff>
    </xdr:to>
    <xdr:pic>
      <xdr:nvPicPr>
        <xdr:cNvPr id="6" name="6 Imagen" descr="logo_2x4.bmp">
          <a:hlinkClick xmlns:r="http://schemas.openxmlformats.org/officeDocument/2006/relationships" r:id="rId1"/>
          <a:extLst>
            <a:ext uri="{FF2B5EF4-FFF2-40B4-BE49-F238E27FC236}">
              <a16:creationId xmlns:a16="http://schemas.microsoft.com/office/drawing/2014/main" id="{00000000-0008-0000-4700-000006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98714" y="190500"/>
          <a:ext cx="1169259" cy="8436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11</xdr:row>
      <xdr:rowOff>204107</xdr:rowOff>
    </xdr:from>
    <xdr:to>
      <xdr:col>12</xdr:col>
      <xdr:colOff>918789</xdr:colOff>
      <xdr:row>53</xdr:row>
      <xdr:rowOff>-1</xdr:rowOff>
    </xdr:to>
    <xdr:graphicFrame macro="">
      <xdr:nvGraphicFramePr>
        <xdr:cNvPr id="2" name="Gráfico 1">
          <a:extLst>
            <a:ext uri="{FF2B5EF4-FFF2-40B4-BE49-F238E27FC236}">
              <a16:creationId xmlns:a16="http://schemas.microsoft.com/office/drawing/2014/main" id="{00000000-0008-0000-47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35</xdr:col>
      <xdr:colOff>745122</xdr:colOff>
      <xdr:row>2</xdr:row>
      <xdr:rowOff>71436</xdr:rowOff>
    </xdr:from>
    <xdr:to>
      <xdr:col>51</xdr:col>
      <xdr:colOff>523874</xdr:colOff>
      <xdr:row>53</xdr:row>
      <xdr:rowOff>112730</xdr:rowOff>
    </xdr:to>
    <xdr:pic>
      <xdr:nvPicPr>
        <xdr:cNvPr id="4" name="Imagen 3">
          <a:extLst>
            <a:ext uri="{FF2B5EF4-FFF2-40B4-BE49-F238E27FC236}">
              <a16:creationId xmlns:a16="http://schemas.microsoft.com/office/drawing/2014/main" id="{00000000-0008-0000-4700-000004000000}"/>
            </a:ext>
          </a:extLst>
        </xdr:cNvPr>
        <xdr:cNvPicPr>
          <a:picLocks noChangeAspect="1"/>
        </xdr:cNvPicPr>
      </xdr:nvPicPr>
      <xdr:blipFill>
        <a:blip xmlns:r="http://schemas.openxmlformats.org/officeDocument/2006/relationships" r:embed="rId4"/>
        <a:stretch>
          <a:fillRect/>
        </a:stretch>
      </xdr:blipFill>
      <xdr:spPr>
        <a:xfrm>
          <a:off x="34963685" y="1333499"/>
          <a:ext cx="11970752" cy="12397817"/>
        </a:xfrm>
        <a:prstGeom prst="rect">
          <a:avLst/>
        </a:prstGeom>
      </xdr:spPr>
    </xdr:pic>
    <xdr:clientData/>
  </xdr:twoCellAnchor>
</xdr:wsDr>
</file>

<file path=xl/drawings/drawing116.xml><?xml version="1.0" encoding="utf-8"?>
<c:userShapes xmlns:c="http://schemas.openxmlformats.org/drawingml/2006/chart">
  <cdr:relSizeAnchor xmlns:cdr="http://schemas.openxmlformats.org/drawingml/2006/chartDrawing">
    <cdr:from>
      <cdr:x>0.02179</cdr:x>
      <cdr:y>0.88237</cdr:y>
    </cdr:from>
    <cdr:to>
      <cdr:x>0.40936</cdr:x>
      <cdr:y>0.98763</cdr:y>
    </cdr:to>
    <cdr:sp macro="" textlink="">
      <cdr:nvSpPr>
        <cdr:cNvPr id="2" name="CuadroTexto 1"/>
        <cdr:cNvSpPr txBox="1"/>
      </cdr:nvSpPr>
      <cdr:spPr>
        <a:xfrm xmlns:a="http://schemas.openxmlformats.org/drawingml/2006/main">
          <a:off x="324970" y="6903769"/>
          <a:ext cx="5780955" cy="823529"/>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DO" sz="1800" b="1"/>
            <a:t>Fuente: </a:t>
          </a:r>
          <a:r>
            <a:rPr lang="es-DO" sz="1800"/>
            <a:t>SIPEN</a:t>
          </a:r>
        </a:p>
        <a:p xmlns:a="http://schemas.openxmlformats.org/drawingml/2006/main">
          <a:r>
            <a:rPr lang="es-DO" sz="1800"/>
            <a:t>**Dato a Marzo 2024</a:t>
          </a:r>
        </a:p>
      </cdr:txBody>
    </cdr:sp>
  </cdr:relSizeAnchor>
</c:userShapes>
</file>

<file path=xl/drawings/drawing117.xml><?xml version="1.0" encoding="utf-8"?>
<xdr:wsDr xmlns:xdr="http://schemas.openxmlformats.org/drawingml/2006/spreadsheetDrawing" xmlns:a="http://schemas.openxmlformats.org/drawingml/2006/main">
  <xdr:twoCellAnchor editAs="oneCell">
    <xdr:from>
      <xdr:col>0</xdr:col>
      <xdr:colOff>435429</xdr:colOff>
      <xdr:row>0</xdr:row>
      <xdr:rowOff>108857</xdr:rowOff>
    </xdr:from>
    <xdr:to>
      <xdr:col>0</xdr:col>
      <xdr:colOff>1114353</xdr:colOff>
      <xdr:row>0</xdr:row>
      <xdr:rowOff>591292</xdr:rowOff>
    </xdr:to>
    <xdr:pic>
      <xdr:nvPicPr>
        <xdr:cNvPr id="2" name="6 Imagen" descr="logo_2x4.bmp">
          <a:hlinkClick xmlns:r="http://schemas.openxmlformats.org/officeDocument/2006/relationships" r:id="rId1"/>
          <a:extLst>
            <a:ext uri="{FF2B5EF4-FFF2-40B4-BE49-F238E27FC236}">
              <a16:creationId xmlns:a16="http://schemas.microsoft.com/office/drawing/2014/main" id="{00000000-0008-0000-4800-00000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35429" y="108857"/>
          <a:ext cx="678924" cy="489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69273</xdr:colOff>
      <xdr:row>15</xdr:row>
      <xdr:rowOff>0</xdr:rowOff>
    </xdr:from>
    <xdr:to>
      <xdr:col>19</xdr:col>
      <xdr:colOff>476250</xdr:colOff>
      <xdr:row>53</xdr:row>
      <xdr:rowOff>47624</xdr:rowOff>
    </xdr:to>
    <xdr:graphicFrame macro="">
      <xdr:nvGraphicFramePr>
        <xdr:cNvPr id="3" name="Gráfico 2">
          <a:extLst>
            <a:ext uri="{FF2B5EF4-FFF2-40B4-BE49-F238E27FC236}">
              <a16:creationId xmlns:a16="http://schemas.microsoft.com/office/drawing/2014/main" id="{00000000-0008-0000-48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18.xml><?xml version="1.0" encoding="utf-8"?>
<c:userShapes xmlns:c="http://schemas.openxmlformats.org/drawingml/2006/chart">
  <cdr:relSizeAnchor xmlns:cdr="http://schemas.openxmlformats.org/drawingml/2006/chartDrawing">
    <cdr:from>
      <cdr:x>0.02179</cdr:x>
      <cdr:y>0.88237</cdr:y>
    </cdr:from>
    <cdr:to>
      <cdr:x>0.40936</cdr:x>
      <cdr:y>0.98763</cdr:y>
    </cdr:to>
    <cdr:sp macro="" textlink="">
      <cdr:nvSpPr>
        <cdr:cNvPr id="2" name="CuadroTexto 1"/>
        <cdr:cNvSpPr txBox="1"/>
      </cdr:nvSpPr>
      <cdr:spPr>
        <a:xfrm xmlns:a="http://schemas.openxmlformats.org/drawingml/2006/main">
          <a:off x="324970" y="6903769"/>
          <a:ext cx="5780955" cy="823529"/>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DO" sz="1800" b="1"/>
            <a:t>Fuente: </a:t>
          </a:r>
          <a:r>
            <a:rPr lang="es-DO" sz="1800"/>
            <a:t>CNSS/DGJP</a:t>
          </a:r>
        </a:p>
      </cdr:txBody>
    </cdr:sp>
  </cdr:relSizeAnchor>
</c:userShapes>
</file>

<file path=xl/drawings/drawing119.xml><?xml version="1.0" encoding="utf-8"?>
<xdr:wsDr xmlns:xdr="http://schemas.openxmlformats.org/drawingml/2006/spreadsheetDrawing" xmlns:a="http://schemas.openxmlformats.org/drawingml/2006/main">
  <xdr:twoCellAnchor editAs="oneCell">
    <xdr:from>
      <xdr:col>0</xdr:col>
      <xdr:colOff>277090</xdr:colOff>
      <xdr:row>0</xdr:row>
      <xdr:rowOff>121227</xdr:rowOff>
    </xdr:from>
    <xdr:to>
      <xdr:col>0</xdr:col>
      <xdr:colOff>1407333</xdr:colOff>
      <xdr:row>1</xdr:row>
      <xdr:rowOff>359970</xdr:rowOff>
    </xdr:to>
    <xdr:pic>
      <xdr:nvPicPr>
        <xdr:cNvPr id="2" name="6 Imagen" descr="logo_2x4.bmp">
          <a:hlinkClick xmlns:r="http://schemas.openxmlformats.org/officeDocument/2006/relationships" r:id="rId1"/>
          <a:extLst>
            <a:ext uri="{FF2B5EF4-FFF2-40B4-BE49-F238E27FC236}">
              <a16:creationId xmlns:a16="http://schemas.microsoft.com/office/drawing/2014/main" id="{00000000-0008-0000-4900-00000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7090" y="121227"/>
          <a:ext cx="1130243" cy="827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155863</xdr:colOff>
      <xdr:row>3</xdr:row>
      <xdr:rowOff>173182</xdr:rowOff>
    </xdr:from>
    <xdr:to>
      <xdr:col>13</xdr:col>
      <xdr:colOff>727363</xdr:colOff>
      <xdr:row>37</xdr:row>
      <xdr:rowOff>138546</xdr:rowOff>
    </xdr:to>
    <xdr:graphicFrame macro="">
      <xdr:nvGraphicFramePr>
        <xdr:cNvPr id="5" name="Gráfico 4">
          <a:extLst>
            <a:ext uri="{FF2B5EF4-FFF2-40B4-BE49-F238E27FC236}">
              <a16:creationId xmlns:a16="http://schemas.microsoft.com/office/drawing/2014/main" id="{00000000-0008-0000-49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20.xml><?xml version="1.0" encoding="utf-8"?>
<c:userShapes xmlns:c="http://schemas.openxmlformats.org/drawingml/2006/chart">
  <cdr:relSizeAnchor xmlns:cdr="http://schemas.openxmlformats.org/drawingml/2006/chartDrawing">
    <cdr:from>
      <cdr:x>0.06821</cdr:x>
      <cdr:y>0.96424</cdr:y>
    </cdr:from>
    <cdr:to>
      <cdr:x>0.46771</cdr:x>
      <cdr:y>0.99551</cdr:y>
    </cdr:to>
    <cdr:sp macro="" textlink="">
      <cdr:nvSpPr>
        <cdr:cNvPr id="2" name="CuadroTexto 1"/>
        <cdr:cNvSpPr txBox="1"/>
      </cdr:nvSpPr>
      <cdr:spPr>
        <a:xfrm xmlns:a="http://schemas.openxmlformats.org/drawingml/2006/main">
          <a:off x="511507" y="11108131"/>
          <a:ext cx="2996046" cy="360218"/>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s-DO" sz="1800" b="1"/>
            <a:t>Fuente: </a:t>
          </a:r>
          <a:r>
            <a:rPr lang="es-DO" sz="1800"/>
            <a:t>DGJP/CNSS</a:t>
          </a:r>
        </a:p>
      </cdr:txBody>
    </cdr:sp>
  </cdr:relSizeAnchor>
</c:userShapes>
</file>

<file path=xl/drawings/drawing121.xml><?xml version="1.0" encoding="utf-8"?>
<xdr:wsDr xmlns:xdr="http://schemas.openxmlformats.org/drawingml/2006/spreadsheetDrawing" xmlns:a="http://schemas.openxmlformats.org/drawingml/2006/main">
  <xdr:twoCellAnchor>
    <xdr:from>
      <xdr:col>0</xdr:col>
      <xdr:colOff>155863</xdr:colOff>
      <xdr:row>13</xdr:row>
      <xdr:rowOff>155863</xdr:rowOff>
    </xdr:from>
    <xdr:to>
      <xdr:col>15</xdr:col>
      <xdr:colOff>554181</xdr:colOff>
      <xdr:row>40</xdr:row>
      <xdr:rowOff>17318</xdr:rowOff>
    </xdr:to>
    <xdr:sp macro="" textlink="">
      <xdr:nvSpPr>
        <xdr:cNvPr id="2" name="2 CuadroTexto">
          <a:extLst>
            <a:ext uri="{FF2B5EF4-FFF2-40B4-BE49-F238E27FC236}">
              <a16:creationId xmlns:a16="http://schemas.microsoft.com/office/drawing/2014/main" id="{00000000-0008-0000-4A00-000002000000}"/>
            </a:ext>
          </a:extLst>
        </xdr:cNvPr>
        <xdr:cNvSpPr txBox="1"/>
      </xdr:nvSpPr>
      <xdr:spPr>
        <a:xfrm>
          <a:off x="155863" y="2632363"/>
          <a:ext cx="13466618" cy="500495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DO" sz="4800" b="1">
              <a:solidFill>
                <a:schemeClr val="accent3">
                  <a:lumMod val="50000"/>
                </a:schemeClr>
              </a:solidFill>
              <a:latin typeface="+mn-lt"/>
              <a:ea typeface="+mn-ea"/>
              <a:cs typeface="+mn-cs"/>
            </a:rPr>
            <a:t>Dispersión</a:t>
          </a:r>
          <a:r>
            <a:rPr lang="es-DO" sz="4800" b="1" baseline="0">
              <a:solidFill>
                <a:schemeClr val="accent3">
                  <a:lumMod val="50000"/>
                </a:schemeClr>
              </a:solidFill>
              <a:latin typeface="+mn-lt"/>
              <a:ea typeface="+mn-ea"/>
              <a:cs typeface="+mn-cs"/>
            </a:rPr>
            <a:t> </a:t>
          </a:r>
          <a:r>
            <a:rPr lang="es-DO" sz="4800" b="1">
              <a:solidFill>
                <a:schemeClr val="accent3">
                  <a:lumMod val="50000"/>
                </a:schemeClr>
              </a:solidFill>
              <a:latin typeface="+mn-lt"/>
              <a:ea typeface="+mn-ea"/>
              <a:cs typeface="+mn-cs"/>
            </a:rPr>
            <a:t>del </a:t>
          </a:r>
          <a:r>
            <a:rPr lang="es-DO" sz="4800" b="1">
              <a:solidFill>
                <a:schemeClr val="accent3">
                  <a:lumMod val="50000"/>
                </a:schemeClr>
              </a:solidFill>
            </a:rPr>
            <a:t>Seguro de Riesgos Laborales (SRL)</a:t>
          </a:r>
          <a:br>
            <a:rPr lang="es-DO" sz="4800" b="1">
              <a:solidFill>
                <a:schemeClr val="accent3">
                  <a:lumMod val="50000"/>
                </a:schemeClr>
              </a:solidFill>
            </a:rPr>
          </a:br>
          <a:r>
            <a:rPr lang="es-DO" sz="4800" b="1">
              <a:solidFill>
                <a:schemeClr val="accent3">
                  <a:lumMod val="50000"/>
                </a:schemeClr>
              </a:solidFill>
            </a:rPr>
            <a:t> y </a:t>
          </a:r>
          <a:r>
            <a:rPr lang="es-DO" sz="4800" b="1" baseline="0">
              <a:solidFill>
                <a:schemeClr val="accent3">
                  <a:lumMod val="50000"/>
                </a:schemeClr>
              </a:solidFill>
            </a:rPr>
            <a:t>Reporte de Accidentes Laborales y Enfermedades Profesionales</a:t>
          </a:r>
          <a:endParaRPr lang="es-DO" sz="4800" b="1">
            <a:solidFill>
              <a:schemeClr val="accent3">
                <a:lumMod val="50000"/>
              </a:schemeClr>
            </a:solidFill>
          </a:endParaRPr>
        </a:p>
      </xdr:txBody>
    </xdr:sp>
    <xdr:clientData/>
  </xdr:twoCellAnchor>
  <xdr:twoCellAnchor editAs="oneCell">
    <xdr:from>
      <xdr:col>0</xdr:col>
      <xdr:colOff>311728</xdr:colOff>
      <xdr:row>1</xdr:row>
      <xdr:rowOff>17318</xdr:rowOff>
    </xdr:from>
    <xdr:to>
      <xdr:col>3</xdr:col>
      <xdr:colOff>311728</xdr:colOff>
      <xdr:row>8</xdr:row>
      <xdr:rowOff>23887</xdr:rowOff>
    </xdr:to>
    <xdr:pic>
      <xdr:nvPicPr>
        <xdr:cNvPr id="3" name="6 Imagen" descr="logo_2x4.bmp">
          <a:extLst>
            <a:ext uri="{FF2B5EF4-FFF2-40B4-BE49-F238E27FC236}">
              <a16:creationId xmlns:a16="http://schemas.microsoft.com/office/drawing/2014/main" id="{00000000-0008-0000-4A00-000003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8036" t="11230" r="5133" b="14526"/>
        <a:stretch/>
      </xdr:blipFill>
      <xdr:spPr bwMode="auto">
        <a:xfrm>
          <a:off x="311728" y="207818"/>
          <a:ext cx="2286000" cy="13400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2.xml><?xml version="1.0" encoding="utf-8"?>
<xdr:wsDr xmlns:xdr="http://schemas.openxmlformats.org/drawingml/2006/spreadsheetDrawing" xmlns:a="http://schemas.openxmlformats.org/drawingml/2006/main">
  <xdr:twoCellAnchor>
    <xdr:from>
      <xdr:col>0</xdr:col>
      <xdr:colOff>40820</xdr:colOff>
      <xdr:row>27</xdr:row>
      <xdr:rowOff>54429</xdr:rowOff>
    </xdr:from>
    <xdr:to>
      <xdr:col>12</xdr:col>
      <xdr:colOff>666749</xdr:colOff>
      <xdr:row>63</xdr:row>
      <xdr:rowOff>0</xdr:rowOff>
    </xdr:to>
    <xdr:graphicFrame macro="">
      <xdr:nvGraphicFramePr>
        <xdr:cNvPr id="66671" name="3 Gráfico">
          <a:extLst>
            <a:ext uri="{FF2B5EF4-FFF2-40B4-BE49-F238E27FC236}">
              <a16:creationId xmlns:a16="http://schemas.microsoft.com/office/drawing/2014/main" id="{00000000-0008-0000-4B00-00006F0401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508868</xdr:colOff>
      <xdr:row>0</xdr:row>
      <xdr:rowOff>234861</xdr:rowOff>
    </xdr:from>
    <xdr:to>
      <xdr:col>1</xdr:col>
      <xdr:colOff>217399</xdr:colOff>
      <xdr:row>1</xdr:row>
      <xdr:rowOff>143527</xdr:rowOff>
    </xdr:to>
    <xdr:pic>
      <xdr:nvPicPr>
        <xdr:cNvPr id="5" name="9 Imagen" descr="logo_2x4.bmp">
          <a:hlinkClick xmlns:r="http://schemas.openxmlformats.org/officeDocument/2006/relationships" r:id="rId2"/>
          <a:extLst>
            <a:ext uri="{FF2B5EF4-FFF2-40B4-BE49-F238E27FC236}">
              <a16:creationId xmlns:a16="http://schemas.microsoft.com/office/drawing/2014/main" id="{00000000-0008-0000-4B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08868" y="234861"/>
          <a:ext cx="1065517" cy="7306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3.xml><?xml version="1.0" encoding="utf-8"?>
<c:userShapes xmlns:c="http://schemas.openxmlformats.org/drawingml/2006/chart">
  <cdr:relSizeAnchor xmlns:cdr="http://schemas.openxmlformats.org/drawingml/2006/chartDrawing">
    <cdr:from>
      <cdr:x>0.04979</cdr:x>
      <cdr:y>0.94116</cdr:y>
    </cdr:from>
    <cdr:to>
      <cdr:x>0.28341</cdr:x>
      <cdr:y>0.99231</cdr:y>
    </cdr:to>
    <cdr:sp macro="" textlink="">
      <cdr:nvSpPr>
        <cdr:cNvPr id="2" name="1 CuadroTexto"/>
        <cdr:cNvSpPr txBox="1"/>
      </cdr:nvSpPr>
      <cdr:spPr>
        <a:xfrm xmlns:a="http://schemas.openxmlformats.org/drawingml/2006/main">
          <a:off x="724959" y="6434817"/>
          <a:ext cx="3401859" cy="349718"/>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S" sz="2000" b="1"/>
            <a:t>Fuente: </a:t>
          </a:r>
          <a:r>
            <a:rPr lang="es-ES" sz="2000"/>
            <a:t>TSS</a:t>
          </a:r>
        </a:p>
      </cdr:txBody>
    </cdr:sp>
  </cdr:relSizeAnchor>
</c:userShapes>
</file>

<file path=xl/drawings/drawing124.xml><?xml version="1.0" encoding="utf-8"?>
<xdr:wsDr xmlns:xdr="http://schemas.openxmlformats.org/drawingml/2006/spreadsheetDrawing" xmlns:a="http://schemas.openxmlformats.org/drawingml/2006/main">
  <xdr:twoCellAnchor>
    <xdr:from>
      <xdr:col>0</xdr:col>
      <xdr:colOff>0</xdr:colOff>
      <xdr:row>27</xdr:row>
      <xdr:rowOff>136071</xdr:rowOff>
    </xdr:from>
    <xdr:to>
      <xdr:col>13</xdr:col>
      <xdr:colOff>1156607</xdr:colOff>
      <xdr:row>62</xdr:row>
      <xdr:rowOff>103909</xdr:rowOff>
    </xdr:to>
    <xdr:graphicFrame macro="">
      <xdr:nvGraphicFramePr>
        <xdr:cNvPr id="240749" name="2 Gráfico">
          <a:extLst>
            <a:ext uri="{FF2B5EF4-FFF2-40B4-BE49-F238E27FC236}">
              <a16:creationId xmlns:a16="http://schemas.microsoft.com/office/drawing/2014/main" id="{00000000-0008-0000-4C00-00006DAC03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264817</xdr:colOff>
      <xdr:row>59</xdr:row>
      <xdr:rowOff>95250</xdr:rowOff>
    </xdr:from>
    <xdr:to>
      <xdr:col>3</xdr:col>
      <xdr:colOff>217714</xdr:colOff>
      <xdr:row>61</xdr:row>
      <xdr:rowOff>79888</xdr:rowOff>
    </xdr:to>
    <xdr:sp macro="" textlink="">
      <xdr:nvSpPr>
        <xdr:cNvPr id="2" name="1 CuadroTexto">
          <a:extLst>
            <a:ext uri="{FF2B5EF4-FFF2-40B4-BE49-F238E27FC236}">
              <a16:creationId xmlns:a16="http://schemas.microsoft.com/office/drawing/2014/main" id="{00000000-0008-0000-4C00-000002000000}"/>
            </a:ext>
          </a:extLst>
        </xdr:cNvPr>
        <xdr:cNvSpPr txBox="1"/>
      </xdr:nvSpPr>
      <xdr:spPr>
        <a:xfrm>
          <a:off x="264817" y="11933464"/>
          <a:ext cx="4579326" cy="33842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DO" sz="1600" b="1"/>
            <a:t>Fuente: </a:t>
          </a:r>
          <a:r>
            <a:rPr lang="es-DO" sz="1600" b="0"/>
            <a:t>IDOPPRIL</a:t>
          </a:r>
        </a:p>
      </xdr:txBody>
    </xdr:sp>
    <xdr:clientData/>
  </xdr:twoCellAnchor>
  <xdr:twoCellAnchor editAs="oneCell">
    <xdr:from>
      <xdr:col>0</xdr:col>
      <xdr:colOff>508870</xdr:colOff>
      <xdr:row>0</xdr:row>
      <xdr:rowOff>249800</xdr:rowOff>
    </xdr:from>
    <xdr:to>
      <xdr:col>1</xdr:col>
      <xdr:colOff>13607</xdr:colOff>
      <xdr:row>0</xdr:row>
      <xdr:rowOff>905965</xdr:rowOff>
    </xdr:to>
    <xdr:pic>
      <xdr:nvPicPr>
        <xdr:cNvPr id="6" name="1 Imagen" descr="logo_2x4.bmp">
          <a:hlinkClick xmlns:r="http://schemas.openxmlformats.org/officeDocument/2006/relationships" r:id="rId2"/>
          <a:extLst>
            <a:ext uri="{FF2B5EF4-FFF2-40B4-BE49-F238E27FC236}">
              <a16:creationId xmlns:a16="http://schemas.microsoft.com/office/drawing/2014/main" id="{00000000-0008-0000-4C00-00000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08870" y="249800"/>
          <a:ext cx="919880" cy="656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5.xml><?xml version="1.0" encoding="utf-8"?>
<xdr:wsDr xmlns:xdr="http://schemas.openxmlformats.org/drawingml/2006/spreadsheetDrawing" xmlns:a="http://schemas.openxmlformats.org/drawingml/2006/main">
  <xdr:twoCellAnchor>
    <xdr:from>
      <xdr:col>0</xdr:col>
      <xdr:colOff>0</xdr:colOff>
      <xdr:row>28</xdr:row>
      <xdr:rowOff>216478</xdr:rowOff>
    </xdr:from>
    <xdr:to>
      <xdr:col>28</xdr:col>
      <xdr:colOff>168234</xdr:colOff>
      <xdr:row>73</xdr:row>
      <xdr:rowOff>173182</xdr:rowOff>
    </xdr:to>
    <xdr:graphicFrame macro="">
      <xdr:nvGraphicFramePr>
        <xdr:cNvPr id="242802" name="2 Gráfico">
          <a:extLst>
            <a:ext uri="{FF2B5EF4-FFF2-40B4-BE49-F238E27FC236}">
              <a16:creationId xmlns:a16="http://schemas.microsoft.com/office/drawing/2014/main" id="{00000000-0008-0000-4D00-000072B403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459101</xdr:colOff>
      <xdr:row>0</xdr:row>
      <xdr:rowOff>354578</xdr:rowOff>
    </xdr:from>
    <xdr:to>
      <xdr:col>1</xdr:col>
      <xdr:colOff>149678</xdr:colOff>
      <xdr:row>1</xdr:row>
      <xdr:rowOff>66172</xdr:rowOff>
    </xdr:to>
    <xdr:pic>
      <xdr:nvPicPr>
        <xdr:cNvPr id="6" name="9 Imagen" descr="logo_2x4.bmp">
          <a:hlinkClick xmlns:r="http://schemas.openxmlformats.org/officeDocument/2006/relationships" r:id="rId2"/>
          <a:extLst>
            <a:ext uri="{FF2B5EF4-FFF2-40B4-BE49-F238E27FC236}">
              <a16:creationId xmlns:a16="http://schemas.microsoft.com/office/drawing/2014/main" id="{00000000-0008-0000-4D00-00000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59101" y="354578"/>
          <a:ext cx="983256" cy="7457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6.xml><?xml version="1.0" encoding="utf-8"?>
<c:userShapes xmlns:c="http://schemas.openxmlformats.org/drawingml/2006/chart">
  <cdr:relSizeAnchor xmlns:cdr="http://schemas.openxmlformats.org/drawingml/2006/chartDrawing">
    <cdr:from>
      <cdr:x>0.07802</cdr:x>
      <cdr:y>0.94896</cdr:y>
    </cdr:from>
    <cdr:to>
      <cdr:x>0.27617</cdr:x>
      <cdr:y>0.99336</cdr:y>
    </cdr:to>
    <cdr:sp macro="" textlink="">
      <cdr:nvSpPr>
        <cdr:cNvPr id="2" name="1 CuadroTexto"/>
        <cdr:cNvSpPr txBox="1"/>
      </cdr:nvSpPr>
      <cdr:spPr>
        <a:xfrm xmlns:a="http://schemas.openxmlformats.org/drawingml/2006/main">
          <a:off x="1287756" y="9719319"/>
          <a:ext cx="3270638" cy="454742"/>
        </a:xfrm>
        <a:prstGeom xmlns:a="http://schemas.openxmlformats.org/drawingml/2006/main" prst="rect">
          <a:avLst/>
        </a:prstGeom>
        <a:solidFill xmlns:a="http://schemas.openxmlformats.org/drawingml/2006/main">
          <a:schemeClr val="lt1"/>
        </a:solidFill>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DO" sz="1600" b="1"/>
            <a:t>Fuente: IDOPPRIL</a:t>
          </a:r>
        </a:p>
      </cdr:txBody>
    </cdr:sp>
  </cdr:relSizeAnchor>
</c:userShapes>
</file>

<file path=xl/drawings/drawing127.xml><?xml version="1.0" encoding="utf-8"?>
<xdr:wsDr xmlns:xdr="http://schemas.openxmlformats.org/drawingml/2006/spreadsheetDrawing" xmlns:a="http://schemas.openxmlformats.org/drawingml/2006/main">
  <xdr:twoCellAnchor>
    <xdr:from>
      <xdr:col>0</xdr:col>
      <xdr:colOff>28451</xdr:colOff>
      <xdr:row>29</xdr:row>
      <xdr:rowOff>40823</xdr:rowOff>
    </xdr:from>
    <xdr:to>
      <xdr:col>12</xdr:col>
      <xdr:colOff>1238250</xdr:colOff>
      <xdr:row>89</xdr:row>
      <xdr:rowOff>108858</xdr:rowOff>
    </xdr:to>
    <xdr:graphicFrame macro="">
      <xdr:nvGraphicFramePr>
        <xdr:cNvPr id="252018" name="2 Gráfico">
          <a:extLst>
            <a:ext uri="{FF2B5EF4-FFF2-40B4-BE49-F238E27FC236}">
              <a16:creationId xmlns:a16="http://schemas.microsoft.com/office/drawing/2014/main" id="{00000000-0008-0000-4E00-000072D803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523037</xdr:colOff>
      <xdr:row>0</xdr:row>
      <xdr:rowOff>217715</xdr:rowOff>
    </xdr:from>
    <xdr:to>
      <xdr:col>1</xdr:col>
      <xdr:colOff>65610</xdr:colOff>
      <xdr:row>0</xdr:row>
      <xdr:rowOff>954974</xdr:rowOff>
    </xdr:to>
    <xdr:pic>
      <xdr:nvPicPr>
        <xdr:cNvPr id="6" name="9 Imagen" descr="logo_2x4.bmp">
          <a:hlinkClick xmlns:r="http://schemas.openxmlformats.org/officeDocument/2006/relationships" r:id="rId2"/>
          <a:extLst>
            <a:ext uri="{FF2B5EF4-FFF2-40B4-BE49-F238E27FC236}">
              <a16:creationId xmlns:a16="http://schemas.microsoft.com/office/drawing/2014/main" id="{00000000-0008-0000-4E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23037" y="217715"/>
          <a:ext cx="1055440" cy="734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8.xml><?xml version="1.0" encoding="utf-8"?>
<c:userShapes xmlns:c="http://schemas.openxmlformats.org/drawingml/2006/chart">
  <cdr:relSizeAnchor xmlns:cdr="http://schemas.openxmlformats.org/drawingml/2006/chartDrawing">
    <cdr:from>
      <cdr:x>0.02963</cdr:x>
      <cdr:y>0.94818</cdr:y>
    </cdr:from>
    <cdr:to>
      <cdr:x>0.23636</cdr:x>
      <cdr:y>0.98602</cdr:y>
    </cdr:to>
    <cdr:sp macro="" textlink="">
      <cdr:nvSpPr>
        <cdr:cNvPr id="2" name="1 CuadroTexto"/>
        <cdr:cNvSpPr txBox="1"/>
      </cdr:nvSpPr>
      <cdr:spPr>
        <a:xfrm xmlns:a="http://schemas.openxmlformats.org/drawingml/2006/main">
          <a:off x="530507" y="8222224"/>
          <a:ext cx="3701914" cy="328133"/>
        </a:xfrm>
        <a:prstGeom xmlns:a="http://schemas.openxmlformats.org/drawingml/2006/main" prst="rect">
          <a:avLst/>
        </a:prstGeom>
        <a:solidFill xmlns:a="http://schemas.openxmlformats.org/drawingml/2006/main">
          <a:schemeClr val="lt1"/>
        </a:solidFill>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DO" sz="1600" b="1">
              <a:latin typeface="Arial" panose="020B0604020202020204" pitchFamily="34" charset="0"/>
              <a:cs typeface="Arial" panose="020B0604020202020204" pitchFamily="34" charset="0"/>
            </a:rPr>
            <a:t>Fuente:</a:t>
          </a:r>
          <a:r>
            <a:rPr lang="es-DO" sz="1600" b="1" baseline="0">
              <a:latin typeface="Arial" panose="020B0604020202020204" pitchFamily="34" charset="0"/>
              <a:cs typeface="Arial" panose="020B0604020202020204" pitchFamily="34" charset="0"/>
            </a:rPr>
            <a:t> </a:t>
          </a:r>
          <a:r>
            <a:rPr lang="es-DO" sz="1600" b="0" baseline="0">
              <a:latin typeface="Arial" panose="020B0604020202020204" pitchFamily="34" charset="0"/>
              <a:cs typeface="Arial" panose="020B0604020202020204" pitchFamily="34" charset="0"/>
            </a:rPr>
            <a:t>IDOPPRIL</a:t>
          </a:r>
          <a:endParaRPr lang="es-DO" sz="1600" b="0">
            <a:latin typeface="Arial" panose="020B0604020202020204" pitchFamily="34" charset="0"/>
            <a:cs typeface="Arial" panose="020B0604020202020204" pitchFamily="34" charset="0"/>
          </a:endParaRPr>
        </a:p>
      </cdr:txBody>
    </cdr:sp>
  </cdr:relSizeAnchor>
</c:userShapes>
</file>

<file path=xl/drawings/drawing129.xml><?xml version="1.0" encoding="utf-8"?>
<xdr:wsDr xmlns:xdr="http://schemas.openxmlformats.org/drawingml/2006/spreadsheetDrawing" xmlns:a="http://schemas.openxmlformats.org/drawingml/2006/main">
  <xdr:twoCellAnchor editAs="oneCell">
    <xdr:from>
      <xdr:col>0</xdr:col>
      <xdr:colOff>484893</xdr:colOff>
      <xdr:row>0</xdr:row>
      <xdr:rowOff>127602</xdr:rowOff>
    </xdr:from>
    <xdr:to>
      <xdr:col>1</xdr:col>
      <xdr:colOff>59253</xdr:colOff>
      <xdr:row>0</xdr:row>
      <xdr:rowOff>846558</xdr:rowOff>
    </xdr:to>
    <xdr:pic>
      <xdr:nvPicPr>
        <xdr:cNvPr id="247921" name="1 Imagen" descr="logo_2x4.bmp">
          <a:hlinkClick xmlns:r="http://schemas.openxmlformats.org/officeDocument/2006/relationships" r:id="rId1"/>
          <a:extLst>
            <a:ext uri="{FF2B5EF4-FFF2-40B4-BE49-F238E27FC236}">
              <a16:creationId xmlns:a16="http://schemas.microsoft.com/office/drawing/2014/main" id="{00000000-0008-0000-4F00-000071C8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84893" y="127602"/>
          <a:ext cx="1019919" cy="718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28</xdr:row>
      <xdr:rowOff>121227</xdr:rowOff>
    </xdr:from>
    <xdr:to>
      <xdr:col>15</xdr:col>
      <xdr:colOff>853787</xdr:colOff>
      <xdr:row>65</xdr:row>
      <xdr:rowOff>121226</xdr:rowOff>
    </xdr:to>
    <xdr:graphicFrame macro="">
      <xdr:nvGraphicFramePr>
        <xdr:cNvPr id="247922" name="2 Gráfico">
          <a:extLst>
            <a:ext uri="{FF2B5EF4-FFF2-40B4-BE49-F238E27FC236}">
              <a16:creationId xmlns:a16="http://schemas.microsoft.com/office/drawing/2014/main" id="{00000000-0008-0000-4F00-000072C803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30.xml><?xml version="1.0" encoding="utf-8"?>
<c:userShapes xmlns:c="http://schemas.openxmlformats.org/drawingml/2006/chart">
  <cdr:relSizeAnchor xmlns:cdr="http://schemas.openxmlformats.org/drawingml/2006/chartDrawing">
    <cdr:from>
      <cdr:x>0.03528</cdr:x>
      <cdr:y>0.92769</cdr:y>
    </cdr:from>
    <cdr:to>
      <cdr:x>0.263</cdr:x>
      <cdr:y>0.98219</cdr:y>
    </cdr:to>
    <cdr:sp macro="" textlink="">
      <cdr:nvSpPr>
        <cdr:cNvPr id="2" name="1 CuadroTexto"/>
        <cdr:cNvSpPr txBox="1"/>
      </cdr:nvSpPr>
      <cdr:spPr>
        <a:xfrm xmlns:a="http://schemas.openxmlformats.org/drawingml/2006/main">
          <a:off x="416142" y="5374362"/>
          <a:ext cx="2686037" cy="315762"/>
        </a:xfrm>
        <a:prstGeom xmlns:a="http://schemas.openxmlformats.org/drawingml/2006/main" prst="rect">
          <a:avLst/>
        </a:prstGeom>
        <a:solidFill xmlns:a="http://schemas.openxmlformats.org/drawingml/2006/main">
          <a:schemeClr val="lt1"/>
        </a:solidFill>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DO" sz="1800" b="1"/>
            <a:t>Fuente:  </a:t>
          </a:r>
          <a:r>
            <a:rPr lang="es-DO" sz="1800" b="0"/>
            <a:t>IDOPRILL</a:t>
          </a:r>
        </a:p>
      </cdr:txBody>
    </cdr:sp>
  </cdr:relSizeAnchor>
</c:userShapes>
</file>

<file path=xl/drawings/drawing131.xml><?xml version="1.0" encoding="utf-8"?>
<xdr:wsDr xmlns:xdr="http://schemas.openxmlformats.org/drawingml/2006/spreadsheetDrawing" xmlns:a="http://schemas.openxmlformats.org/drawingml/2006/main">
  <xdr:twoCellAnchor>
    <xdr:from>
      <xdr:col>0</xdr:col>
      <xdr:colOff>0</xdr:colOff>
      <xdr:row>27</xdr:row>
      <xdr:rowOff>17318</xdr:rowOff>
    </xdr:from>
    <xdr:to>
      <xdr:col>14</xdr:col>
      <xdr:colOff>1281544</xdr:colOff>
      <xdr:row>64</xdr:row>
      <xdr:rowOff>86591</xdr:rowOff>
    </xdr:to>
    <xdr:graphicFrame macro="">
      <xdr:nvGraphicFramePr>
        <xdr:cNvPr id="249970" name="2 Gráfico">
          <a:extLst>
            <a:ext uri="{FF2B5EF4-FFF2-40B4-BE49-F238E27FC236}">
              <a16:creationId xmlns:a16="http://schemas.microsoft.com/office/drawing/2014/main" id="{00000000-0008-0000-5000-000072D003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581114</xdr:colOff>
      <xdr:row>0</xdr:row>
      <xdr:rowOff>352015</xdr:rowOff>
    </xdr:from>
    <xdr:to>
      <xdr:col>1</xdr:col>
      <xdr:colOff>621271</xdr:colOff>
      <xdr:row>1</xdr:row>
      <xdr:rowOff>34636</xdr:rowOff>
    </xdr:to>
    <xdr:pic>
      <xdr:nvPicPr>
        <xdr:cNvPr id="6" name="9 Imagen" descr="logo_2x4.bmp">
          <a:extLst>
            <a:ext uri="{FF2B5EF4-FFF2-40B4-BE49-F238E27FC236}">
              <a16:creationId xmlns:a16="http://schemas.microsoft.com/office/drawing/2014/main" id="{00000000-0008-0000-5000-000006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81114" y="352015"/>
          <a:ext cx="1252430" cy="912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2.xml><?xml version="1.0" encoding="utf-8"?>
<c:userShapes xmlns:c="http://schemas.openxmlformats.org/drawingml/2006/chart">
  <cdr:relSizeAnchor xmlns:cdr="http://schemas.openxmlformats.org/drawingml/2006/chartDrawing">
    <cdr:from>
      <cdr:x>0.01586</cdr:x>
      <cdr:y>0.92104</cdr:y>
    </cdr:from>
    <cdr:to>
      <cdr:x>0.24999</cdr:x>
      <cdr:y>0.97869</cdr:y>
    </cdr:to>
    <cdr:sp macro="" textlink="">
      <cdr:nvSpPr>
        <cdr:cNvPr id="2" name="1 CuadroTexto"/>
        <cdr:cNvSpPr txBox="1"/>
      </cdr:nvSpPr>
      <cdr:spPr>
        <a:xfrm xmlns:a="http://schemas.openxmlformats.org/drawingml/2006/main">
          <a:off x="180456" y="4662841"/>
          <a:ext cx="2663886" cy="291859"/>
        </a:xfrm>
        <a:prstGeom xmlns:a="http://schemas.openxmlformats.org/drawingml/2006/main" prst="rect">
          <a:avLst/>
        </a:prstGeom>
        <a:solidFill xmlns:a="http://schemas.openxmlformats.org/drawingml/2006/main">
          <a:schemeClr val="lt1"/>
        </a:solidFill>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DO" sz="1600" b="1"/>
            <a:t>Fuente:  </a:t>
          </a:r>
          <a:r>
            <a:rPr lang="es-DO" sz="1600" b="0"/>
            <a:t>IDOPPRIL</a:t>
          </a:r>
        </a:p>
      </cdr:txBody>
    </cdr:sp>
  </cdr:relSizeAnchor>
</c:userShapes>
</file>

<file path=xl/drawings/drawing13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0</xdr:colOff>
      <xdr:row>52</xdr:row>
      <xdr:rowOff>152400</xdr:rowOff>
    </xdr:to>
    <xdr:pic>
      <xdr:nvPicPr>
        <xdr:cNvPr id="2" name="Imagen 1">
          <a:extLst>
            <a:ext uri="{FF2B5EF4-FFF2-40B4-BE49-F238E27FC236}">
              <a16:creationId xmlns:a16="http://schemas.microsoft.com/office/drawing/2014/main" id="{00000000-0008-0000-51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7620000" cy="10058400"/>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xdr:oneCellAnchor>
    <xdr:from>
      <xdr:col>0</xdr:col>
      <xdr:colOff>165581</xdr:colOff>
      <xdr:row>0</xdr:row>
      <xdr:rowOff>176420</xdr:rowOff>
    </xdr:from>
    <xdr:ext cx="530159" cy="360802"/>
    <xdr:pic>
      <xdr:nvPicPr>
        <xdr:cNvPr id="4" name="9 Imagen" descr="logo_2x4.bmp">
          <a:hlinkClick xmlns:r="http://schemas.openxmlformats.org/officeDocument/2006/relationships" r:id="rId1"/>
          <a:extLst>
            <a:ext uri="{FF2B5EF4-FFF2-40B4-BE49-F238E27FC236}">
              <a16:creationId xmlns:a16="http://schemas.microsoft.com/office/drawing/2014/main" id="{00000000-0008-0000-5200-00000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65581" y="176420"/>
          <a:ext cx="530159" cy="360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0</xdr:colOff>
      <xdr:row>8</xdr:row>
      <xdr:rowOff>238602</xdr:rowOff>
    </xdr:from>
    <xdr:to>
      <xdr:col>8</xdr:col>
      <xdr:colOff>612915</xdr:colOff>
      <xdr:row>31</xdr:row>
      <xdr:rowOff>47466</xdr:rowOff>
    </xdr:to>
    <xdr:graphicFrame macro="">
      <xdr:nvGraphicFramePr>
        <xdr:cNvPr id="3" name="Gráfico 2">
          <a:extLst>
            <a:ext uri="{FF2B5EF4-FFF2-40B4-BE49-F238E27FC236}">
              <a16:creationId xmlns:a16="http://schemas.microsoft.com/office/drawing/2014/main" id="{00000000-0008-0000-52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35.xml><?xml version="1.0" encoding="utf-8"?>
<c:userShapes xmlns:c="http://schemas.openxmlformats.org/drawingml/2006/chart">
  <cdr:relSizeAnchor xmlns:cdr="http://schemas.openxmlformats.org/drawingml/2006/chartDrawing">
    <cdr:from>
      <cdr:x>0.06179</cdr:x>
      <cdr:y>0.92019</cdr:y>
    </cdr:from>
    <cdr:to>
      <cdr:x>0.34048</cdr:x>
      <cdr:y>0.98706</cdr:y>
    </cdr:to>
    <cdr:sp macro="" textlink="">
      <cdr:nvSpPr>
        <cdr:cNvPr id="2" name="CuadroTexto 1"/>
        <cdr:cNvSpPr txBox="1"/>
      </cdr:nvSpPr>
      <cdr:spPr>
        <a:xfrm xmlns:a="http://schemas.openxmlformats.org/drawingml/2006/main">
          <a:off x="405849" y="3533360"/>
          <a:ext cx="1830457" cy="256761"/>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DO" sz="1100" b="1">
              <a:solidFill>
                <a:sysClr val="windowText" lastClr="000000"/>
              </a:solidFill>
            </a:rPr>
            <a:t>Fuente: CI/CNSS</a:t>
          </a:r>
        </a:p>
      </cdr:txBody>
    </cdr:sp>
  </cdr:relSizeAnchor>
</c:userShapes>
</file>

<file path=xl/drawings/drawing136.xml><?xml version="1.0" encoding="utf-8"?>
<xdr:wsDr xmlns:xdr="http://schemas.openxmlformats.org/drawingml/2006/spreadsheetDrawing" xmlns:a="http://schemas.openxmlformats.org/drawingml/2006/main">
  <xdr:oneCellAnchor>
    <xdr:from>
      <xdr:col>0</xdr:col>
      <xdr:colOff>336249</xdr:colOff>
      <xdr:row>0</xdr:row>
      <xdr:rowOff>151154</xdr:rowOff>
    </xdr:from>
    <xdr:ext cx="1224747" cy="833508"/>
    <xdr:pic>
      <xdr:nvPicPr>
        <xdr:cNvPr id="3" name="9 Imagen" descr="logo_2x4.bmp">
          <a:hlinkClick xmlns:r="http://schemas.openxmlformats.org/officeDocument/2006/relationships" r:id="rId1"/>
          <a:extLst>
            <a:ext uri="{FF2B5EF4-FFF2-40B4-BE49-F238E27FC236}">
              <a16:creationId xmlns:a16="http://schemas.microsoft.com/office/drawing/2014/main" id="{00000000-0008-0000-53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36249" y="151154"/>
          <a:ext cx="1224747" cy="8335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51955</xdr:colOff>
      <xdr:row>15</xdr:row>
      <xdr:rowOff>225136</xdr:rowOff>
    </xdr:from>
    <xdr:to>
      <xdr:col>3</xdr:col>
      <xdr:colOff>415635</xdr:colOff>
      <xdr:row>45</xdr:row>
      <xdr:rowOff>190499</xdr:rowOff>
    </xdr:to>
    <xdr:graphicFrame macro="">
      <xdr:nvGraphicFramePr>
        <xdr:cNvPr id="4" name="Gráfico 3">
          <a:extLst>
            <a:ext uri="{FF2B5EF4-FFF2-40B4-BE49-F238E27FC236}">
              <a16:creationId xmlns:a16="http://schemas.microsoft.com/office/drawing/2014/main" id="{00000000-0008-0000-53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4</xdr:col>
      <xdr:colOff>831581</xdr:colOff>
      <xdr:row>16</xdr:row>
      <xdr:rowOff>17317</xdr:rowOff>
    </xdr:from>
    <xdr:to>
      <xdr:col>8</xdr:col>
      <xdr:colOff>883226</xdr:colOff>
      <xdr:row>46</xdr:row>
      <xdr:rowOff>69271</xdr:rowOff>
    </xdr:to>
    <xdr:graphicFrame macro="">
      <xdr:nvGraphicFramePr>
        <xdr:cNvPr id="6" name="Gráfico 5">
          <a:extLst>
            <a:ext uri="{FF2B5EF4-FFF2-40B4-BE49-F238E27FC236}">
              <a16:creationId xmlns:a16="http://schemas.microsoft.com/office/drawing/2014/main" id="{00000000-0008-0000-5300-000006000000}"/>
            </a:ext>
            <a:ext uri="{147F2762-F138-4A5C-976F-8EAC2B608ADB}">
              <a16:predDERef xmlns:a16="http://schemas.microsoft.com/office/drawing/2014/main" pred="{00000000-0008-0000-67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137.xml><?xml version="1.0" encoding="utf-8"?>
<c:userShapes xmlns:c="http://schemas.openxmlformats.org/drawingml/2006/chart">
  <cdr:relSizeAnchor xmlns:cdr="http://schemas.openxmlformats.org/drawingml/2006/chartDrawing">
    <cdr:from>
      <cdr:x>0.08298</cdr:x>
      <cdr:y>0.95846</cdr:y>
    </cdr:from>
    <cdr:to>
      <cdr:x>0.35166</cdr:x>
      <cdr:y>1</cdr:y>
    </cdr:to>
    <cdr:sp macro="" textlink="">
      <cdr:nvSpPr>
        <cdr:cNvPr id="2" name="CuadroTexto 1"/>
        <cdr:cNvSpPr txBox="1"/>
      </cdr:nvSpPr>
      <cdr:spPr>
        <a:xfrm xmlns:a="http://schemas.openxmlformats.org/drawingml/2006/main">
          <a:off x="844986" y="6506723"/>
          <a:ext cx="2735992" cy="282003"/>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DO" sz="1600" b="1">
              <a:solidFill>
                <a:sysClr val="windowText" lastClr="000000"/>
              </a:solidFill>
            </a:rPr>
            <a:t>Fuente: CI/CNSS</a:t>
          </a:r>
        </a:p>
      </cdr:txBody>
    </cdr:sp>
  </cdr:relSizeAnchor>
</c:userShapes>
</file>

<file path=xl/drawings/drawing138.xml><?xml version="1.0" encoding="utf-8"?>
<c:userShapes xmlns:c="http://schemas.openxmlformats.org/drawingml/2006/chart">
  <cdr:relSizeAnchor xmlns:cdr="http://schemas.openxmlformats.org/drawingml/2006/chartDrawing">
    <cdr:from>
      <cdr:x>0.11945</cdr:x>
      <cdr:y>0.935</cdr:y>
    </cdr:from>
    <cdr:to>
      <cdr:x>0.36098</cdr:x>
      <cdr:y>0.9771</cdr:y>
    </cdr:to>
    <cdr:sp macro="" textlink="">
      <cdr:nvSpPr>
        <cdr:cNvPr id="2" name="CuadroTexto 1"/>
        <cdr:cNvSpPr txBox="1"/>
      </cdr:nvSpPr>
      <cdr:spPr>
        <a:xfrm xmlns:a="http://schemas.openxmlformats.org/drawingml/2006/main">
          <a:off x="1253546" y="6363647"/>
          <a:ext cx="2534739" cy="286534"/>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DO" sz="1600" b="1">
              <a:solidFill>
                <a:sysClr val="windowText" lastClr="000000"/>
              </a:solidFill>
            </a:rPr>
            <a:t>Fuente: CI/CNSS</a:t>
          </a:r>
        </a:p>
      </cdr:txBody>
    </cdr:sp>
  </cdr:relSizeAnchor>
</c:userShapes>
</file>

<file path=xl/externalLinks/_rels/externalLink1.xml.rels><?xml version="1.0" encoding="UTF-8" standalone="yes"?>
<Relationships xmlns="http://schemas.openxmlformats.org/package/2006/relationships"><Relationship Id="rId1" Type="http://schemas.openxmlformats.org/officeDocument/2006/relationships/externalLinkPath" Target="file:///F:\Documents%20and%20Settings\amadera\Configuraci&#243;n%20local\Archivos%20temporales%20de%20Internet\OLK11B\2005_12_31%20Datos%20Estadisticos%20Control%20de%20Inversiones1.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Srvarch01\sig\DOCUME~1\GILMA~1.SAN\LOCALS~1\Temp\Rar$DI00.313\CalendarioLaboralExcel.xls" TargetMode="External"/></Relationships>
</file>

<file path=xl/externalLinks/_rels/externalLink3.xml.rels><?xml version="1.0" encoding="UTF-8" standalone="yes"?>
<Relationships xmlns="http://schemas.openxmlformats.org/package/2006/relationships"><Relationship Id="rId2" Type="http://schemas.openxmlformats.org/officeDocument/2006/relationships/externalLinkPath" Target="../../gilma.santana/OneDrive%20-%20cnss.gob.do/Escritorio/Publicar%202025/01.%20Boletin%202025/12.%20%20DIciembre%202025/01.%20Formula_Bolet&#237;n_diciembre%202025.xlsx" TargetMode="External"/><Relationship Id="rId1" Type="http://schemas.openxmlformats.org/officeDocument/2006/relationships/externalLinkPath" Target="/Users/gilma.santana/OneDrive%20-%20cnss.gob.do/Escritorio/Publicar%202025/01.%20Boletin%202025/12.%20%20DIciembre%202025/01.%20Formula_Bolet&#237;n_diciembre%202025.xlsx" TargetMode="External"/></Relationships>
</file>

<file path=xl/externalLinks/_rels/externalLink4.xml.rels><?xml version="1.0" encoding="UTF-8" standalone="yes"?>
<Relationships xmlns="http://schemas.openxmlformats.org/package/2006/relationships"><Relationship Id="rId1" Type="http://schemas.microsoft.com/office/2006/relationships/xlExternalLinkPath/xlPathMissing" Target="IC-Office-Work-Schedule-Template16" TargetMode="External"/></Relationships>
</file>

<file path=xl/externalLinks/_rels/externalLink5.xml.rels><?xml version="1.0" encoding="UTF-8" standalone="yes"?>
<Relationships xmlns="http://schemas.openxmlformats.org/package/2006/relationships"><Relationship Id="rId1" Type="http://schemas.microsoft.com/office/2006/relationships/xlExternalLinkPath/xlPathMissing" Target="Disclaimer-Smartsheet-Templates_Solution1-Tab5"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rvarch01\sig\Documents%20and%20Settings\beliza.rivas\Local%20Settings\Temporary%20Internet%20Files\Content.Outlook\8M17EO26\2012\Mis%20tareas%20CNSS\Tares%20diarias%20Gilma%20Gissell%202012.xls" TargetMode="External"/></Relationships>
</file>

<file path=xl/externalLinks/_rels/externalLink7.xml.rels><?xml version="1.0" encoding="UTF-8" standalone="yes"?>
<Relationships xmlns="http://schemas.openxmlformats.org/package/2006/relationships"><Relationship Id="rId2" Type="http://schemas.openxmlformats.org/officeDocument/2006/relationships/externalLinkPath" Target="../../gilma.santana/Downloads/D_Afiliacion_SFS_01.xlsx" TargetMode="External"/><Relationship Id="rId1" Type="http://schemas.openxmlformats.org/officeDocument/2006/relationships/externalLinkPath" Target="/Users/gilma.santana/Downloads/D_Afiliacion_SFS_01.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7.6.1"/>
      <sheetName val="7.7.3 (T-1)"/>
      <sheetName val="7.7.3 (T-3)"/>
      <sheetName val="7.7.3 (T-4)"/>
      <sheetName val="7.7.3 (T-5)"/>
      <sheetName val="7.7.4"/>
      <sheetName val="7.7.5"/>
      <sheetName val="7.7.6"/>
      <sheetName val="7.7.7"/>
      <sheetName val="31 DIC 05 (2)"/>
      <sheetName val="31 DIC 05"/>
      <sheetName val="30 NOV 05 (2)"/>
      <sheetName val="30 NOV 05"/>
      <sheetName val="31 OCT 05 (2)"/>
      <sheetName val="31 OCT 05"/>
      <sheetName val="30 SEPT 05 (2)"/>
      <sheetName val="30 SEPT 05"/>
      <sheetName val="31 AGOSTO 05 (2)"/>
      <sheetName val="31 AGOSTO 05"/>
      <sheetName val="31 JULIO 05"/>
      <sheetName val="30 JUNIO 05"/>
      <sheetName val="31 MAYO 05"/>
      <sheetName val="30 ABRIL 05"/>
      <sheetName val="31 MARZO 05"/>
      <sheetName val="28 FEBRERO 05"/>
      <sheetName val="31 ENERO 05"/>
      <sheetName val="Moneda"/>
      <sheetName val="Valor Cuota2003-2004"/>
      <sheetName val="8.1-8.2"/>
      <sheetName val="Hoja2"/>
      <sheetName val="Hoja1"/>
      <sheetName val="Graficos para CNSS_SVDS"/>
    </sheetNames>
    <sheetDataSet>
      <sheetData sheetId="0" refreshError="1"/>
      <sheetData sheetId="1"/>
      <sheetData sheetId="2"/>
      <sheetData sheetId="3"/>
      <sheetData sheetId="4"/>
      <sheetData sheetId="5" refreshError="1"/>
      <sheetData sheetId="6" refreshError="1"/>
      <sheetData sheetId="7"/>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ias Festivos"/>
      <sheetName val="Vacaciones"/>
      <sheetName val="Calendario"/>
      <sheetName val="TodoExcel"/>
    </sheetNames>
    <sheetDataSet>
      <sheetData sheetId="0"/>
      <sheetData sheetId="1"/>
      <sheetData sheetId="2"/>
      <sheetData sheetId="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relativeUrl r:id="rId2"/>
    </xxl21:alternateUrls>
    <sheetNames>
      <sheetName val="Present.Aprob."/>
      <sheetName val="Fecha_publicación "/>
      <sheetName val="Present. "/>
      <sheetName val="Contenido"/>
      <sheetName val="Dashboard sfs"/>
      <sheetName val="INFOGRAFIA Gral."/>
      <sheetName val="INFOGRAFIA.GENERO "/>
      <sheetName val="a) Linea de tiempo"/>
      <sheetName val=" b) Reg. y Seg."/>
      <sheetName val=" c) Seg. y Ben"/>
      <sheetName val=" d) Org. SDSS"/>
      <sheetName val="e) Gobernanza"/>
      <sheetName val="f) Artículos"/>
      <sheetName val="g) Artículos"/>
      <sheetName val="SDSS"/>
      <sheetName val="Portada SFS"/>
      <sheetName val="Analísis SFS"/>
      <sheetName val="1. SFS"/>
      <sheetName val="2. SFS"/>
      <sheetName val="3. SFS"/>
      <sheetName val="4. SFS"/>
      <sheetName val="5.SFS"/>
      <sheetName val="6. SFS"/>
      <sheetName val="1. SFS-RC"/>
      <sheetName val="1. Anal-SFS-RC"/>
      <sheetName val="2. SFS-RC"/>
      <sheetName val="3. SFS-RC"/>
      <sheetName val="4. SFS-RC"/>
      <sheetName val="5. SFS-RC"/>
      <sheetName val="6. SFS-RC"/>
      <sheetName val="1. SFS-RS"/>
      <sheetName val="1. Anal-SFS-RS  "/>
      <sheetName val="2. SFS-RS."/>
      <sheetName val="3. SFS-RS"/>
      <sheetName val="4. SFS-RS"/>
      <sheetName val="5. SFS-RS"/>
      <sheetName val="6. SFS-RS"/>
      <sheetName val=" 1. SFS-RET"/>
      <sheetName val="1.SFS-RET"/>
      <sheetName val="2. SFS-RET."/>
      <sheetName val="3.SFS-RET"/>
      <sheetName val="4. SFS-RET"/>
      <sheetName val="3. SFS-RET"/>
      <sheetName val="SRL"/>
      <sheetName val="1. SRL"/>
      <sheetName val="3.SRL"/>
      <sheetName val="4.SRL"/>
      <sheetName val="5. SRL"/>
      <sheetName val="6. SRL"/>
      <sheetName val="SVDS"/>
      <sheetName val="1. Def_SVDS"/>
      <sheetName val="1. SVDS"/>
      <sheetName val="2. SVDS"/>
      <sheetName val="3. Afil. cotiz."/>
      <sheetName val="4. SVDS"/>
      <sheetName val="5. SVDS"/>
      <sheetName val="6. SVDS"/>
      <sheetName val="7. SVDS"/>
      <sheetName val="8. SVDS"/>
      <sheetName val="9.SVDS"/>
      <sheetName val="10. SVDS"/>
      <sheetName val="ING._ EGR"/>
      <sheetName val="a.Definición Ing.Gastos"/>
      <sheetName val="b.Definición Ing.Gastos"/>
      <sheetName val="SFS-Ing-Egr"/>
      <sheetName val="1. Pagos SFS"/>
      <sheetName val="2.Pagos x ARS"/>
      <sheetName val="3.INV_SFS x Entidad"/>
      <sheetName val="4.INV_SFS x cuentas"/>
      <sheetName val="5. Pagos.SFS Pens."/>
      <sheetName val="SVDS-Ing-Egr"/>
      <sheetName val="1. Anál_Ing.Eg.SVDS"/>
      <sheetName val="2. Pagos_ SVDS"/>
      <sheetName val="3. PagosXcuentas"/>
      <sheetName val=" 4.Pago Entidades"/>
      <sheetName val="5.Patrim. fp anual"/>
      <sheetName val="6. Cartera Comp."/>
      <sheetName val="7. Cartera de inv fp"/>
      <sheetName val="8. Rent. nominal"/>
      <sheetName val="9.Rentab.Real"/>
      <sheetName val="PENSIONES_SVDS"/>
      <sheetName val="2 Pensiones por año"/>
      <sheetName val="3.Pens.Disc. AFP"/>
      <sheetName val="4. Pens. Solida"/>
      <sheetName val="5. Pens. Solid.dec"/>
      <sheetName val="SRL-Ing-Egr"/>
      <sheetName val="SRL.Pagos"/>
      <sheetName val="1. Pagos ARL "/>
      <sheetName val="1. Def-Análisis pens."/>
      <sheetName val="2. SRL"/>
      <sheetName val="01. ARL"/>
      <sheetName val="1. Def-Analisis   "/>
      <sheetName val="2.Reportes ARL"/>
      <sheetName val="3. Reporte región"/>
      <sheetName val="4. Reporte edad"/>
      <sheetName val="5. Reporte Empre."/>
      <sheetName val="6. Reporte Sexo"/>
      <sheetName val="1. CI"/>
      <sheetName val="1.CI"/>
      <sheetName val="2.CI"/>
      <sheetName val="Hoja1"/>
      <sheetName val="3.CI"/>
      <sheetName val="Resumen "/>
      <sheetName val="01"/>
    </sheetNames>
    <definedNames>
      <definedName name="DD" refersTo="#¡REF!"/>
      <definedName name="VV" refersTo="#¡REF!"/>
    </definedNames>
    <sheetDataSet>
      <sheetData sheetId="0" refreshError="1"/>
      <sheetData sheetId="1" refreshError="1"/>
      <sheetData sheetId="2" refreshError="1"/>
      <sheetData sheetId="3" refreshError="1"/>
      <sheetData sheetId="4"/>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Office Work Schedule"/>
    </sheetNames>
    <sheetDataSet>
      <sheetData sheetId="0"/>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intenance Work Order"/>
      <sheetName val="BLANK - Maintenance Work Order "/>
      <sheetName val="- Disclaimer -"/>
      <sheetName val="V.4.2.NA. Reportes ARL"/>
      <sheetName val="II.3. Empl x sector "/>
      <sheetName val="III.5.12.Trasp"/>
      <sheetName val="III.5.13.Trasp"/>
    </sheetNames>
    <sheetDataSet>
      <sheetData sheetId="0"/>
      <sheetData sheetId="1" refreshError="1"/>
      <sheetData sheetId="2" refreshError="1"/>
      <sheetData sheetId="3" refreshError="1"/>
      <sheetData sheetId="4" refreshError="1"/>
      <sheetData sheetId="5" refreshError="1"/>
      <sheetData sheetId="6"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VE"/>
      <sheetName val="Calendario"/>
      <sheetName val="Vacaciones"/>
      <sheetName val="Calendario (2)"/>
      <sheetName val="Calendario (3)"/>
      <sheetName val="TodoExcel"/>
      <sheetName val="Calendario2"/>
      <sheetName val="Hoja1"/>
      <sheetName val="III.5.12.Trasp"/>
      <sheetName val="III.5.13.Trasp"/>
      <sheetName val="III.5.14.Trasp"/>
    </sheetNames>
    <sheetDataSet>
      <sheetData sheetId="0"/>
      <sheetData sheetId="1"/>
      <sheetData sheetId="2">
        <row r="2">
          <cell r="A2" t="str">
            <v>Completa las fechas de tus vacaciones (hemos puesto algunas de ejemplo)</v>
          </cell>
        </row>
        <row r="4">
          <cell r="A4" t="str">
            <v>DIA de Vacaciones
(DD-MM-AA)</v>
          </cell>
        </row>
        <row r="5">
          <cell r="A5">
            <v>41061</v>
          </cell>
        </row>
        <row r="6">
          <cell r="A6">
            <v>41062</v>
          </cell>
        </row>
        <row r="7">
          <cell r="A7">
            <v>41063</v>
          </cell>
        </row>
        <row r="8">
          <cell r="A8">
            <v>41064</v>
          </cell>
        </row>
        <row r="9">
          <cell r="A9">
            <v>41065</v>
          </cell>
        </row>
        <row r="10">
          <cell r="A10">
            <v>41066</v>
          </cell>
        </row>
        <row r="11">
          <cell r="A11">
            <v>41067</v>
          </cell>
        </row>
        <row r="12">
          <cell r="A12">
            <v>41068</v>
          </cell>
        </row>
        <row r="13">
          <cell r="A13">
            <v>41069</v>
          </cell>
        </row>
        <row r="14">
          <cell r="A14">
            <v>41070</v>
          </cell>
        </row>
        <row r="15">
          <cell r="A15">
            <v>41071</v>
          </cell>
        </row>
      </sheetData>
      <sheetData sheetId="3"/>
      <sheetData sheetId="4"/>
      <sheetData sheetId="5"/>
      <sheetData sheetId="6"/>
      <sheetData sheetId="7"/>
      <sheetData sheetId="8" refreshError="1"/>
      <sheetData sheetId="9" refreshError="1"/>
      <sheetData sheetId="10"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relativeUrl r:id="rId2"/>
    </xxl21:alternateUrls>
    <sheetNames>
      <sheetName val="D_Afiliación_SFS_01"/>
      <sheetName val="D_Afiliación_SFS_04"/>
      <sheetName val="D_Afiliación_PESPJ_01"/>
      <sheetName val="H_Indicadores_SFS_04"/>
      <sheetName val="D_Afiliación_PESPJ_02"/>
      <sheetName val="Hombres"/>
      <sheetName val="Mujeres"/>
      <sheetName val="D_Afiliación_RS_02"/>
      <sheetName val="Hombres (2)"/>
      <sheetName val="Mujeres (2)"/>
      <sheetName val="D_Afiliación_PESPJ_01 (2)"/>
      <sheetName val="D_Afiliación_RS_02 (2)"/>
      <sheetName val="Hombres (3)"/>
      <sheetName val="Mujeres (3)"/>
      <sheetName val="Hoja7"/>
      <sheetName val="D_Afiliación_RS_01"/>
      <sheetName val="D_Afiliación_RS_03"/>
      <sheetName val="III.5.12.Trasp"/>
      <sheetName val="III.5.14.Trasp"/>
    </sheetNames>
    <sheetDataSet>
      <sheetData sheetId="0" refreshError="1">
        <row r="231">
          <cell r="B231">
            <v>10560004</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ow r="231">
          <cell r="B231">
            <v>5656916</v>
          </cell>
        </row>
      </sheetData>
      <sheetData sheetId="16" refreshError="1"/>
      <sheetData sheetId="17" refreshError="1"/>
      <sheetData sheetId="18" refreshError="1"/>
    </sheetDataSet>
  </externalBook>
</externalLink>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 xr:uid="{00000000-000C-0000-FFFF-FFFF00000000}" name="Tabla5" displayName="Tabla5" ref="A5:F24" totalsRowShown="0" headerRowDxfId="719" dataDxfId="717" headerRowBorderDxfId="718" tableBorderDxfId="716" totalsRowBorderDxfId="715">
  <tableColumns count="6">
    <tableColumn id="1" xr3:uid="{00000000-0010-0000-0000-000001000000}" name="Años" dataDxfId="714"/>
    <tableColumn id="2" xr3:uid="{00000000-0010-0000-0000-000002000000}" name="Afiliación SFS" dataDxfId="713"/>
    <tableColumn id="6" xr3:uid="{00000000-0010-0000-0000-000006000000}" name="Variación Porcentual Anual de la Poblacaion Afiliada" dataDxfId="712">
      <calculatedColumnFormula>+(Tabla5[[#This Row],[Afiliación SFS]]-B5)/Tabla5[[#This Row],[Afiliación SFS]]</calculatedColumnFormula>
    </tableColumn>
    <tableColumn id="3" xr3:uid="{00000000-0010-0000-0000-000003000000}" name="Población Nacional estimada" dataDxfId="711"/>
    <tableColumn id="4" xr3:uid="{00000000-0010-0000-0000-000004000000}" name=" Evolucion del % Población Total Afiliada al  SFS" dataDxfId="710">
      <calculatedColumnFormula>B6/D6</calculatedColumnFormula>
    </tableColumn>
    <tableColumn id="5" xr3:uid="{00000000-0010-0000-0000-000005000000}" name="Tasa de Crecimiento Anual" dataDxfId="709"/>
  </tableColumns>
  <tableStyleInfo name="TableStyleLight9"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 xr:uid="{00000000-000C-0000-FFFF-FFFF01000000}" name="Tabla6" displayName="Tabla6" ref="A5:H24" totalsRowShown="0" headerRowDxfId="708" dataDxfId="706" headerRowBorderDxfId="707" tableBorderDxfId="705" totalsRowBorderDxfId="704">
  <tableColumns count="8">
    <tableColumn id="1" xr3:uid="{00000000-0010-0000-0100-000001000000}" name="Mes / Año" dataDxfId="703"/>
    <tableColumn id="2" xr3:uid="{00000000-0010-0000-0100-000002000000}" name="Afiliación  RC" dataDxfId="702"/>
    <tableColumn id="3" xr3:uid="{00000000-0010-0000-0100-000003000000}" name="Afiliación RS" dataDxfId="701"/>
    <tableColumn id="4" xr3:uid="{00000000-0010-0000-0100-000004000000}" name="Pensionados" dataDxfId="700"/>
    <tableColumn id="5" xr3:uid="{00000000-0010-0000-0100-000005000000}" name="Total " dataDxfId="699">
      <calculatedColumnFormula>SUM(B6:D6)</calculatedColumnFormula>
    </tableColumn>
    <tableColumn id="6" xr3:uid="{00000000-0010-0000-0100-000006000000}" name="%  RC " dataDxfId="698">
      <calculatedColumnFormula>B6/E6</calculatedColumnFormula>
    </tableColumn>
    <tableColumn id="7" xr3:uid="{00000000-0010-0000-0100-000007000000}" name="%   RS " dataDxfId="697">
      <calculatedColumnFormula>C6/E6</calculatedColumnFormula>
    </tableColumn>
    <tableColumn id="8" xr3:uid="{00000000-0010-0000-0100-000008000000}" name="%Pensionados " dataDxfId="696">
      <calculatedColumnFormula>+D6/E6</calculatedColumnFormula>
    </tableColumn>
  </tableColumns>
  <tableStyleInfo name="TableStyleLight9"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1" xr:uid="{00000000-000C-0000-FFFF-FFFF02000000}" name="Tabla52" displayName="Tabla52" ref="A4:P24" totalsRowShown="0" headerRowDxfId="695" dataDxfId="693" headerRowBorderDxfId="694" tableBorderDxfId="692" totalsRowBorderDxfId="691" dataCellStyle="Millares 2 4">
  <tableColumns count="16">
    <tableColumn id="1" xr3:uid="{00000000-0010-0000-0200-000001000000}" name="Mes / Año" dataDxfId="690" dataCellStyle="Millares 2 4"/>
    <tableColumn id="2" xr3:uid="{00000000-0010-0000-0200-000002000000}" name="RS-Hombres" dataDxfId="689" dataCellStyle="Millares 2 4"/>
    <tableColumn id="4" xr3:uid="{00000000-0010-0000-0200-000004000000}" name="RS-Mujeres" dataDxfId="688" dataCellStyle="Millares 2 4"/>
    <tableColumn id="6" xr3:uid="{00000000-0010-0000-0200-000006000000}" name="RC-Hombres " dataDxfId="687" dataCellStyle="Millares 2 4"/>
    <tableColumn id="8" xr3:uid="{00000000-0010-0000-0200-000008000000}" name="RC-Mujeres" dataDxfId="686" dataCellStyle="Millares 2 4"/>
    <tableColumn id="22" xr3:uid="{00000000-0010-0000-0200-000016000000}" name="RET-Hombres " dataDxfId="685" dataCellStyle="Millares 2 4"/>
    <tableColumn id="21" xr3:uid="{00000000-0010-0000-0200-000015000000}" name="RET- Mujeres" dataDxfId="684" dataCellStyle="Millares 2 4"/>
    <tableColumn id="20" xr3:uid="{00000000-0010-0000-0200-000014000000}" name="Total" dataDxfId="683" dataCellStyle="Millares 2 4"/>
    <tableColumn id="10" xr3:uid="{00000000-0010-0000-0200-00000A000000}" name="SFS-Hombres " dataDxfId="682" dataCellStyle="Millares 2 4"/>
    <tableColumn id="12" xr3:uid="{00000000-0010-0000-0200-00000C000000}" name="SFS-Mujeres  " dataDxfId="681" dataCellStyle="Millares 2 4">
      <calculatedColumnFormula>+E5+C5</calculatedColumnFormula>
    </tableColumn>
    <tableColumn id="14" xr3:uid="{00000000-0010-0000-0200-00000E000000}" name="SFS-Total " dataDxfId="680" dataCellStyle="Millares 2 4">
      <calculatedColumnFormula>I5+J5</calculatedColumnFormula>
    </tableColumn>
    <tableColumn id="15" xr3:uid="{00000000-0010-0000-0200-00000F000000}" name="Indice de Masculinidad (IM) del  RC" dataDxfId="679" dataCellStyle="Millares 2 4">
      <calculatedColumnFormula>+D5/E5</calculatedColumnFormula>
    </tableColumn>
    <tableColumn id="16" xr3:uid="{00000000-0010-0000-0200-000010000000}" name="Indice de Femenidad  (IF)_x000a_RC" dataDxfId="678" dataCellStyle="Millares 2 4">
      <calculatedColumnFormula>E5/D5</calculatedColumnFormula>
    </tableColumn>
    <tableColumn id="17" xr3:uid="{00000000-0010-0000-0200-000011000000}" name="Indice de Feminidad (IF) RS" dataDxfId="677" dataCellStyle="Millares 2 4">
      <calculatedColumnFormula>+B5/C5</calculatedColumnFormula>
    </tableColumn>
    <tableColumn id="18" xr3:uid="{00000000-0010-0000-0200-000012000000}" name="% Mujeres SFS" dataDxfId="676" dataCellStyle="Millares 2 4">
      <calculatedColumnFormula>+#REF!/#REF!</calculatedColumnFormula>
    </tableColumn>
    <tableColumn id="19" xr3:uid="{00000000-0010-0000-0200-000013000000}" name="% Hombres SFS" dataDxfId="675" dataCellStyle="Millares 2 4">
      <calculatedColumnFormula>+C5/D5</calculatedColumnFormula>
    </tableColumn>
  </tableColumns>
  <tableStyleInfo name="TableStyleLight9" showFirstColumn="0" showLastColumn="0" showRowStripes="1" showColumnStripes="0"/>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2" xr:uid="{00000000-000C-0000-FFFF-FFFF03000000}" name="Tabla224973" displayName="Tabla224973" ref="A8:G27" totalsRowShown="0" headerRowDxfId="674" dataDxfId="672" headerRowBorderDxfId="673" tableBorderDxfId="671" totalsRowBorderDxfId="670">
  <tableColumns count="7">
    <tableColumn id="1" xr3:uid="{00000000-0010-0000-0300-000001000000}" name="Grupo" dataDxfId="669" dataCellStyle="Millares 2 4"/>
    <tableColumn id="2" xr3:uid="{00000000-0010-0000-0300-000002000000}" name="Afiliados SFS  " dataDxfId="668">
      <calculatedColumnFormula>+D9+F9</calculatedColumnFormula>
    </tableColumn>
    <tableColumn id="3" xr3:uid="{00000000-0010-0000-0300-000003000000}" name="%" dataDxfId="667">
      <calculatedColumnFormula>+B9/$B$27</calculatedColumnFormula>
    </tableColumn>
    <tableColumn id="4" xr3:uid="{00000000-0010-0000-0300-000004000000}" name="Hombres" dataDxfId="666"/>
    <tableColumn id="5" xr3:uid="{00000000-0010-0000-0300-000005000000}" name=" % Hombres" dataDxfId="665">
      <calculatedColumnFormula>D9/B9</calculatedColumnFormula>
    </tableColumn>
    <tableColumn id="6" xr3:uid="{00000000-0010-0000-0300-000006000000}" name="Mujeres" dataDxfId="664"/>
    <tableColumn id="7" xr3:uid="{00000000-0010-0000-0300-000007000000}" name=" %  Mujeres" dataDxfId="663">
      <calculatedColumnFormula>+F9/B9</calculatedColumnFormula>
    </tableColumn>
  </tableColumns>
  <tableStyleInfo name="TableStyleLight9" showFirstColumn="0" showLastColumn="0" showRowStripes="1" showColumnStripes="0"/>
</table>
</file>

<file path=xl/tables/table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8" xr:uid="{00000000-000C-0000-FFFF-FFFF04000000}" name="Tabla475469" displayName="Tabla475469" ref="A6:C12" totalsRowShown="0" headerRowDxfId="662" dataDxfId="660" headerRowBorderDxfId="661" tableBorderDxfId="659" totalsRowBorderDxfId="658">
  <tableColumns count="3">
    <tableColumn id="1" xr3:uid="{00000000-0010-0000-0400-000001000000}" name="Región Geográfica" dataDxfId="657"/>
    <tableColumn id="3" xr3:uid="{00000000-0010-0000-0400-000003000000}" name="Total" dataDxfId="656"/>
    <tableColumn id="4" xr3:uid="{00000000-0010-0000-0400-000004000000}" name="%" dataDxfId="655"/>
  </tableColumns>
  <tableStyleInfo name="TableStyleLight9" showFirstColumn="0" showLastColumn="0" showRowStripes="1" showColumnStripes="0"/>
</table>
</file>

<file path=xl/tables/table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9" xr:uid="{00000000-000C-0000-FFFF-FFFF05000000}" name="Tabla47546070" displayName="Tabla47546070" ref="A25:C36" totalsRowShown="0" headerRowDxfId="654" dataDxfId="652" headerRowBorderDxfId="653" tableBorderDxfId="651" totalsRowBorderDxfId="650">
  <tableColumns count="3">
    <tableColumn id="2" xr3:uid="{00000000-0010-0000-0500-000002000000}" name="Región de Salud " dataDxfId="649"/>
    <tableColumn id="3" xr3:uid="{00000000-0010-0000-0500-000003000000}" name="Total" dataDxfId="648"/>
    <tableColumn id="4" xr3:uid="{00000000-0010-0000-0500-000004000000}" name="%" dataDxfId="647"/>
  </tableColumns>
  <tableStyleInfo name="TableStyleLight9" showFirstColumn="0" showLastColumn="0" showRowStripes="1" showColumnStripes="0"/>
</table>
</file>

<file path=xl/tables/table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0" xr:uid="{00000000-000C-0000-FFFF-FFFF06000000}" name="Tabla4871" displayName="Tabla4871" ref="C12:E46" totalsRowShown="0" headerRowDxfId="646" dataDxfId="644" headerRowBorderDxfId="645" tableBorderDxfId="643" totalsRowBorderDxfId="642">
  <sortState xmlns:xlrd2="http://schemas.microsoft.com/office/spreadsheetml/2017/richdata2" ref="C13:E46">
    <sortCondition descending="1" ref="D13:D46"/>
  </sortState>
  <tableColumns count="3">
    <tableColumn id="1" xr3:uid="{00000000-0010-0000-0600-000001000000}" name="Provincias" dataDxfId="641"/>
    <tableColumn id="10" xr3:uid="{00000000-0010-0000-0600-00000A000000}" name="2025" dataDxfId="640">
      <calculatedColumnFormula>+#REF!</calculatedColumnFormula>
    </tableColumn>
    <tableColumn id="12" xr3:uid="{00000000-0010-0000-0600-00000C000000}" name="% Provincia" dataDxfId="639">
      <calculatedColumnFormula>+#REF!/#REF!</calculatedColumnFormula>
    </tableColumn>
  </tableColumns>
  <tableStyleInfo name="TableStyleLight9" showFirstColumn="0" showLastColumn="0" showRowStripes="1" showColumnStripes="0"/>
</table>
</file>

<file path=xl/tables/table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 xr:uid="{00000000-000C-0000-FFFF-FFFF07000000}" name="Tabla8" displayName="Tabla8" ref="A5:J24" totalsRowShown="0" headerRowDxfId="638" dataDxfId="636" headerRowBorderDxfId="637" tableBorderDxfId="635" totalsRowBorderDxfId="634">
  <tableColumns count="10">
    <tableColumn id="1" xr3:uid="{00000000-0010-0000-0700-000001000000}" name="Mes / Año" dataDxfId="633"/>
    <tableColumn id="2" xr3:uid="{00000000-0010-0000-0700-000002000000}" name="Afiliados Titulares RC" dataDxfId="632" dataCellStyle="Millares 2 4"/>
    <tableColumn id="3" xr3:uid="{00000000-0010-0000-0700-000003000000}" name="Dependientes  Totales RC" dataDxfId="631" dataCellStyle="Millares 2 4"/>
    <tableColumn id="4" xr3:uid="{00000000-0010-0000-0700-000004000000}" name="Depend.  Directos  RC" dataDxfId="630" dataCellStyle="Millares 2 4"/>
    <tableColumn id="5" xr3:uid="{00000000-0010-0000-0700-000005000000}" name="Depend.  Adicionales RC" dataDxfId="629" dataCellStyle="Millares 2 4"/>
    <tableColumn id="6" xr3:uid="{00000000-0010-0000-0700-000006000000}" name="Afiliación Total SFS RC " dataDxfId="628" dataCellStyle="Millares 2 4">
      <calculatedColumnFormula>+B6+D6+E6</calculatedColumnFormula>
    </tableColumn>
    <tableColumn id="7" xr3:uid="{00000000-0010-0000-0700-000007000000}" name="%  Afiliados Titulares RC" dataDxfId="627" dataCellStyle="Millares 2 4">
      <calculatedColumnFormula>B6/F6</calculatedColumnFormula>
    </tableColumn>
    <tableColumn id="8" xr3:uid="{00000000-0010-0000-0700-000008000000}" name="%  Afiliados Dep. Totales RC" dataDxfId="626" dataCellStyle="Millares 2 4">
      <calculatedColumnFormula>C6/F6</calculatedColumnFormula>
    </tableColumn>
    <tableColumn id="9" xr3:uid="{00000000-0010-0000-0700-000009000000}" name="Indice de dependencia RC" dataDxfId="625">
      <calculatedColumnFormula>+C6/B6</calculatedColumnFormula>
    </tableColumn>
    <tableColumn id="10" xr3:uid="{00000000-0010-0000-0700-00000A000000}" name="Indice de dependencia Adicionales" dataDxfId="624"/>
  </tableColumns>
  <tableStyleInfo name="TableStyleLight9" showFirstColumn="0" showLastColumn="0" showRowStripes="1" showColumnStripes="0"/>
</table>
</file>

<file path=xl/tables/table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0" xr:uid="{00000000-000C-0000-FFFF-FFFF08000000}" name="Tabla10" displayName="Tabla10" ref="A4:L22" totalsRowShown="0" headerRowDxfId="623" dataDxfId="621" headerRowBorderDxfId="622" tableBorderDxfId="620" totalsRowBorderDxfId="619">
  <tableColumns count="12">
    <tableColumn id="1" xr3:uid="{00000000-0010-0000-0800-000001000000}" name="Período" dataDxfId="618"/>
    <tableColumn id="2" xr3:uid="{00000000-0010-0000-0800-000002000000}" name="Titulares-Masc" dataDxfId="617" dataCellStyle="Millares 2 4"/>
    <tableColumn id="3" xr3:uid="{00000000-0010-0000-0800-000003000000}" name="Dep-Dir-Masc" dataDxfId="616" dataCellStyle="Millares 2 4"/>
    <tableColumn id="4" xr3:uid="{00000000-0010-0000-0800-000004000000}" name="Dep_Adic-Masc" dataDxfId="615" dataCellStyle="Millares 2 4"/>
    <tableColumn id="5" xr3:uid="{00000000-0010-0000-0800-000005000000}" name="Total de Dep-Masc" dataDxfId="614" dataCellStyle="Millares 2 4">
      <calculatedColumnFormula>+D5+C5</calculatedColumnFormula>
    </tableColumn>
    <tableColumn id="6" xr3:uid="{00000000-0010-0000-0800-000006000000}" name="Total Masculino" dataDxfId="613" dataCellStyle="Millares 2 4">
      <calculatedColumnFormula>B5+C5+D5</calculatedColumnFormula>
    </tableColumn>
    <tableColumn id="7" xr3:uid="{00000000-0010-0000-0800-000007000000}" name="Titulares-Fem" dataDxfId="612" dataCellStyle="Millares 2 4"/>
    <tableColumn id="8" xr3:uid="{00000000-0010-0000-0800-000008000000}" name="Dep-Dir-Fem" dataDxfId="611" dataCellStyle="Millares 2 4"/>
    <tableColumn id="9" xr3:uid="{00000000-0010-0000-0800-000009000000}" name="Dep_Adic-Fem" dataDxfId="610" dataCellStyle="Millares 2 4"/>
    <tableColumn id="10" xr3:uid="{00000000-0010-0000-0800-00000A000000}" name="Total Dep-Fem" dataDxfId="609" dataCellStyle="Millares 2 4">
      <calculatedColumnFormula>+I5+H5</calculatedColumnFormula>
    </tableColumn>
    <tableColumn id="11" xr3:uid="{00000000-0010-0000-0800-00000B000000}" name="Total _x000a_Femenino" dataDxfId="608" dataCellStyle="Millares 2 4">
      <calculatedColumnFormula>G5+H5+I5</calculatedColumnFormula>
    </tableColumn>
    <tableColumn id="12" xr3:uid="{00000000-0010-0000-0800-00000C000000}" name="Total Afiliados SFS RC" dataDxfId="607" dataCellStyle="Millares 2 4">
      <calculatedColumnFormula>F5+K5</calculatedColumnFormula>
    </tableColumn>
  </tableColumns>
  <tableStyleInfo name="TableStyleLight9" showFirstColumn="0" showLastColumn="0" showRowStripes="1" showColumnStripes="0"/>
</table>
</file>

<file path=xl/tables/table1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8" xr:uid="{00000000-000C-0000-FFFF-FFFF09000000}" name="Tabla2249" displayName="Tabla2249" ref="A8:G27" totalsRowShown="0" headerRowDxfId="606" dataDxfId="604" headerRowBorderDxfId="605" tableBorderDxfId="603" totalsRowBorderDxfId="602">
  <tableColumns count="7">
    <tableColumn id="1" xr3:uid="{00000000-0010-0000-0900-000001000000}" name="Grupo" dataDxfId="601" dataCellStyle="Millares 2 4"/>
    <tableColumn id="2" xr3:uid="{00000000-0010-0000-0900-000002000000}" name="Afiliados por Grupo de Edad" dataDxfId="600">
      <calculatedColumnFormula>+D9+F9</calculatedColumnFormula>
    </tableColumn>
    <tableColumn id="3" xr3:uid="{00000000-0010-0000-0900-000003000000}" name="%" dataDxfId="599">
      <calculatedColumnFormula>+B9/$B$27</calculatedColumnFormula>
    </tableColumn>
    <tableColumn id="4" xr3:uid="{00000000-0010-0000-0900-000004000000}" name="Hombres" dataDxfId="598"/>
    <tableColumn id="5" xr3:uid="{00000000-0010-0000-0900-000005000000}" name=" % Hombres" dataDxfId="597">
      <calculatedColumnFormula>D9/B9</calculatedColumnFormula>
    </tableColumn>
    <tableColumn id="6" xr3:uid="{00000000-0010-0000-0900-000006000000}" name="Mujeres" dataDxfId="596"/>
    <tableColumn id="7" xr3:uid="{00000000-0010-0000-0900-000007000000}" name=" %  Mujeres" dataDxfId="595">
      <calculatedColumnFormula>+F9/B9</calculatedColumnFormula>
    </tableColumn>
  </tableColumns>
  <tableStyleInfo name="TableStyleLight9" showFirstColumn="0" showLastColumn="0" showRowStripes="1" showColumnStripes="0"/>
</table>
</file>

<file path=xl/tables/table1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3" xr:uid="{00000000-000C-0000-FFFF-FFFF0A000000}" name="Tabla4754" displayName="Tabla4754" ref="A6:C12" totalsRowShown="0" headerRowDxfId="594" dataDxfId="592" headerRowBorderDxfId="593" tableBorderDxfId="591" totalsRowBorderDxfId="590">
  <tableColumns count="3">
    <tableColumn id="1" xr3:uid="{00000000-0010-0000-0A00-000001000000}" name="Región Geográfica" dataDxfId="589"/>
    <tableColumn id="3" xr3:uid="{00000000-0010-0000-0A00-000003000000}" name="Total" dataDxfId="588"/>
    <tableColumn id="4" xr3:uid="{00000000-0010-0000-0A00-000004000000}" name="%" dataDxfId="587"/>
  </tableColumns>
  <tableStyleInfo name="TableStyleLight9" showFirstColumn="0" showLastColumn="0" showRowStripes="1" showColumnStripes="0"/>
</table>
</file>

<file path=xl/tables/table1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9" xr:uid="{00000000-000C-0000-FFFF-FFFF0B000000}" name="Tabla475460" displayName="Tabla475460" ref="A25:C36" totalsRowShown="0" headerRowDxfId="586" dataDxfId="584" headerRowBorderDxfId="585" tableBorderDxfId="583" totalsRowBorderDxfId="582">
  <tableColumns count="3">
    <tableColumn id="2" xr3:uid="{00000000-0010-0000-0B00-000002000000}" name="Región de Salud " dataDxfId="581"/>
    <tableColumn id="3" xr3:uid="{00000000-0010-0000-0B00-000003000000}" name="Total" dataDxfId="580"/>
    <tableColumn id="4" xr3:uid="{00000000-0010-0000-0B00-000004000000}" name="%" dataDxfId="579"/>
  </tableColumns>
  <tableStyleInfo name="TableStyleLight9" showFirstColumn="0" showLastColumn="0" showRowStripes="1" showColumnStripes="0"/>
</table>
</file>

<file path=xl/tables/table1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6" xr:uid="{00000000-000C-0000-FFFF-FFFF0C000000}" name="Tabla48" displayName="Tabla48" ref="C12:E46" totalsRowShown="0" headerRowDxfId="578" dataDxfId="576" headerRowBorderDxfId="577" tableBorderDxfId="575" totalsRowBorderDxfId="574">
  <sortState xmlns:xlrd2="http://schemas.microsoft.com/office/spreadsheetml/2017/richdata2" ref="C13:E46">
    <sortCondition descending="1" ref="D13:D46"/>
  </sortState>
  <tableColumns count="3">
    <tableColumn id="1" xr3:uid="{00000000-0010-0000-0C00-000001000000}" name="Provincias" dataDxfId="573"/>
    <tableColumn id="10" xr3:uid="{00000000-0010-0000-0C00-00000A000000}" name="2025" dataDxfId="572">
      <calculatedColumnFormula>+#REF!</calculatedColumnFormula>
    </tableColumn>
    <tableColumn id="12" xr3:uid="{00000000-0010-0000-0C00-00000C000000}" name="% Provincia" dataDxfId="571">
      <calculatedColumnFormula>+Tabla48[[#This Row],[2025]]/$D$46</calculatedColumnFormula>
    </tableColumn>
  </tableColumns>
  <tableStyleInfo name="TableStyleLight9" showFirstColumn="0" showLastColumn="0" showRowStripes="1" showColumnStripes="0"/>
</table>
</file>

<file path=xl/tables/table1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2" xr:uid="{00000000-000C-0000-FFFF-FFFF0D000000}" name="Tabla12" displayName="Tabla12" ref="B10:I29" totalsRowShown="0" headerRowDxfId="570" dataDxfId="568" headerRowBorderDxfId="569" tableBorderDxfId="567" totalsRowBorderDxfId="566">
  <tableColumns count="8">
    <tableColumn id="1" xr3:uid="{00000000-0010-0000-0D00-000001000000}" name="Año" dataDxfId="565" dataCellStyle="Normal 2 2"/>
    <tableColumn id="2" xr3:uid="{00000000-0010-0000-0D00-000002000000}" name="Afiliados Titulares " dataDxfId="564" dataCellStyle="Normal 2 2"/>
    <tableColumn id="3" xr3:uid="{00000000-0010-0000-0D00-000003000000}" name="Afiliados Dependientes " dataDxfId="563" dataCellStyle="Normal 2 2"/>
    <tableColumn id="4" xr3:uid="{00000000-0010-0000-0D00-000004000000}" name="Afiliados Totales" dataDxfId="562" dataCellStyle="Normal 2 2">
      <calculatedColumnFormula>C11+D11</calculatedColumnFormula>
    </tableColumn>
    <tableColumn id="5" xr3:uid="{00000000-0010-0000-0D00-000005000000}" name="% Afiliados   titulares " dataDxfId="561" dataCellStyle="Normal 2 2">
      <calculatedColumnFormula>C11/E11</calculatedColumnFormula>
    </tableColumn>
    <tableColumn id="6" xr3:uid="{00000000-0010-0000-0D00-000006000000}" name=" % Afiliados Dependientes" dataDxfId="560" dataCellStyle="Normal 2 2">
      <calculatedColumnFormula>D11/E11</calculatedColumnFormula>
    </tableColumn>
    <tableColumn id="7" xr3:uid="{00000000-0010-0000-0D00-000007000000}" name="Índice de dependencia RS" dataDxfId="559" dataCellStyle="Normal 2 2">
      <calculatedColumnFormula>D11/C11</calculatedColumnFormula>
    </tableColumn>
    <tableColumn id="8" xr3:uid="{00000000-0010-0000-0D00-000008000000}" name=" Dependendientes por cada 100 titulares" dataDxfId="558">
      <calculatedColumnFormula>100*Tabla12[[#This Row],[Índice de dependencia RS]]</calculatedColumnFormula>
    </tableColumn>
  </tableColumns>
  <tableStyleInfo name="TableStyleLight9" showFirstColumn="0" showLastColumn="0" showRowStripes="1" showColumnStripes="0"/>
</table>
</file>

<file path=xl/tables/table1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5" xr:uid="{00000000-000C-0000-FFFF-FFFF0E000000}" name="Tabla15" displayName="Tabla15" ref="B10:I29" totalsRowShown="0" headerRowDxfId="557" dataDxfId="555" headerRowBorderDxfId="556" tableBorderDxfId="554" totalsRowBorderDxfId="553">
  <tableColumns count="8">
    <tableColumn id="1" xr3:uid="{00000000-0010-0000-0E00-000001000000}" name="Período" dataDxfId="552"/>
    <tableColumn id="2" xr3:uid="{00000000-0010-0000-0E00-000002000000}" name="Titulares_Masc" dataDxfId="551" dataCellStyle="Millares 2 4"/>
    <tableColumn id="3" xr3:uid="{00000000-0010-0000-0E00-000003000000}" name="Dependientes Directos_Masc" dataDxfId="550" dataCellStyle="Millares 2 4"/>
    <tableColumn id="4" xr3:uid="{00000000-0010-0000-0E00-000004000000}" name="Total Masculino" dataDxfId="549" dataCellStyle="Millares 2 4">
      <calculatedColumnFormula>C11+D11</calculatedColumnFormula>
    </tableColumn>
    <tableColumn id="5" xr3:uid="{00000000-0010-0000-0E00-000005000000}" name="Titulares_Fem" dataDxfId="548" dataCellStyle="Millares 2 4"/>
    <tableColumn id="6" xr3:uid="{00000000-0010-0000-0E00-000006000000}" name="Dependientes Directos_Fem" dataDxfId="547" dataCellStyle="Millares 2 4"/>
    <tableColumn id="7" xr3:uid="{00000000-0010-0000-0E00-000007000000}" name="Total Femenino" dataDxfId="546" dataCellStyle="Millares 2 4">
      <calculatedColumnFormula>F11+G11</calculatedColumnFormula>
    </tableColumn>
    <tableColumn id="8" xr3:uid="{00000000-0010-0000-0E00-000008000000}" name="Total Afiliados SFS RS" dataDxfId="545" dataCellStyle="Millares 2 4">
      <calculatedColumnFormula>E11+H11</calculatedColumnFormula>
    </tableColumn>
  </tableColumns>
  <tableStyleInfo name="TableStyleLight9" showFirstColumn="0" showLastColumn="0" showRowStripes="1" showColumnStripes="0"/>
</table>
</file>

<file path=xl/tables/table1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1" xr:uid="{00000000-000C-0000-FFFF-FFFF0F000000}" name="Tabla224972" displayName="Tabla224972" ref="A8:G27" totalsRowShown="0" headerRowDxfId="544" dataDxfId="542" headerRowBorderDxfId="543" tableBorderDxfId="541" totalsRowBorderDxfId="540">
  <tableColumns count="7">
    <tableColumn id="1" xr3:uid="{00000000-0010-0000-0F00-000001000000}" name="Grupo" dataDxfId="539" dataCellStyle="Millares 2 4"/>
    <tableColumn id="2" xr3:uid="{00000000-0010-0000-0F00-000002000000}" name="Afiliados por Grupo de Edad" dataDxfId="538">
      <calculatedColumnFormula>+D9+F9</calculatedColumnFormula>
    </tableColumn>
    <tableColumn id="3" xr3:uid="{00000000-0010-0000-0F00-000003000000}" name="%" dataDxfId="537">
      <calculatedColumnFormula>+B9/$B$27</calculatedColumnFormula>
    </tableColumn>
    <tableColumn id="4" xr3:uid="{00000000-0010-0000-0F00-000004000000}" name="Hombres" dataDxfId="536"/>
    <tableColumn id="5" xr3:uid="{00000000-0010-0000-0F00-000005000000}" name=" % Hombres" dataDxfId="535">
      <calculatedColumnFormula>D9/B9</calculatedColumnFormula>
    </tableColumn>
    <tableColumn id="6" xr3:uid="{00000000-0010-0000-0F00-000006000000}" name="Mujeres" dataDxfId="534"/>
    <tableColumn id="7" xr3:uid="{00000000-0010-0000-0F00-000007000000}" name=" %  Mujeres" dataDxfId="533">
      <calculatedColumnFormula>+F9/B9</calculatedColumnFormula>
    </tableColumn>
  </tableColumns>
  <tableStyleInfo name="TableStyleLight9" showFirstColumn="0" showLastColumn="0" showRowStripes="1" showColumnStripes="0"/>
</table>
</file>

<file path=xl/tables/table1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0" xr:uid="{00000000-000C-0000-FFFF-FFFF10000000}" name="Tabla475461" displayName="Tabla475461" ref="A7:C13" totalsRowShown="0" headerRowDxfId="532" dataDxfId="530" headerRowBorderDxfId="531" tableBorderDxfId="529" totalsRowBorderDxfId="528">
  <tableColumns count="3">
    <tableColumn id="1" xr3:uid="{00000000-0010-0000-1000-000001000000}" name="Región Geográfica" dataDxfId="527"/>
    <tableColumn id="3" xr3:uid="{00000000-0010-0000-1000-000003000000}" name="Total" dataDxfId="526"/>
    <tableColumn id="4" xr3:uid="{00000000-0010-0000-1000-000004000000}" name="%" dataDxfId="525"/>
  </tableColumns>
  <tableStyleInfo name="TableStyleLight9" showFirstColumn="0" showLastColumn="0" showRowStripes="1" showColumnStripes="0"/>
</table>
</file>

<file path=xl/tables/table1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1" xr:uid="{00000000-000C-0000-FFFF-FFFF11000000}" name="Tabla47546062" displayName="Tabla47546062" ref="A23:C34" totalsRowShown="0" headerRowDxfId="524" dataDxfId="522" headerRowBorderDxfId="523" tableBorderDxfId="521" totalsRowBorderDxfId="520">
  <tableColumns count="3">
    <tableColumn id="2" xr3:uid="{00000000-0010-0000-1100-000002000000}" name="Región de Salud " dataDxfId="519"/>
    <tableColumn id="3" xr3:uid="{00000000-0010-0000-1100-000003000000}" name="Total" dataDxfId="518"/>
    <tableColumn id="4" xr3:uid="{00000000-0010-0000-1100-000004000000}" name="%" dataDxfId="517"/>
  </tableColumns>
  <tableStyleInfo name="TableStyleLight9" showFirstColumn="0" showLastColumn="0" showRowStripes="1" showColumnStripes="0"/>
</table>
</file>

<file path=xl/tables/table1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2" xr:uid="{00000000-000C-0000-FFFF-FFFF12000000}" name="Tabla4863" displayName="Tabla4863" ref="C12:E46" totalsRowShown="0" headerRowDxfId="516" dataDxfId="514" headerRowBorderDxfId="515" tableBorderDxfId="513" totalsRowBorderDxfId="512">
  <sortState xmlns:xlrd2="http://schemas.microsoft.com/office/spreadsheetml/2017/richdata2" ref="C13:E38">
    <sortCondition descending="1" ref="D5:D38"/>
  </sortState>
  <tableColumns count="3">
    <tableColumn id="1" xr3:uid="{00000000-0010-0000-1200-000001000000}" name="Provincias" dataDxfId="511"/>
    <tableColumn id="10" xr3:uid="{00000000-0010-0000-1200-00000A000000}" name="2025" dataDxfId="510">
      <calculatedColumnFormula>+#REF!</calculatedColumnFormula>
    </tableColumn>
    <tableColumn id="12" xr3:uid="{00000000-0010-0000-1200-00000C000000}" name="% Provincia" dataDxfId="509">
      <calculatedColumnFormula>+#REF!/#REF!</calculatedColumnFormula>
    </tableColumn>
  </tableColumns>
  <tableStyleInfo name="TableStyleLight9" showFirstColumn="0" showLastColumn="0" showRowStripes="1" showColumnStripes="0"/>
</table>
</file>

<file path=xl/tables/table2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9" xr:uid="{00000000-000C-0000-FFFF-FFFF13000000}" name="Tabla4754616580" displayName="Tabla4754616580" ref="A6:C10" totalsRowShown="0" headerRowDxfId="508" dataDxfId="506" headerRowBorderDxfId="507" tableBorderDxfId="505" totalsRowBorderDxfId="504">
  <tableColumns count="3">
    <tableColumn id="1" xr3:uid="{00000000-0010-0000-1300-000001000000}" name="Pensionados" dataDxfId="503"/>
    <tableColumn id="3" xr3:uid="{00000000-0010-0000-1300-000003000000}" name="Total" dataDxfId="502"/>
    <tableColumn id="4" xr3:uid="{00000000-0010-0000-1300-000004000000}" name="%" dataDxfId="501"/>
  </tableColumns>
  <tableStyleInfo name="TableStyleLight9" showFirstColumn="0" showLastColumn="0" showRowStripes="1" showColumnStripes="0"/>
</table>
</file>

<file path=xl/tables/table2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4" xr:uid="{00000000-000C-0000-FFFF-FFFF14000000}" name="Tabla47546165" displayName="Tabla47546165" ref="A7:C11" totalsRowShown="0" headerRowDxfId="500" dataDxfId="498" headerRowBorderDxfId="499" tableBorderDxfId="497" totalsRowBorderDxfId="496">
  <tableColumns count="3">
    <tableColumn id="1" xr3:uid="{00000000-0010-0000-1400-000001000000}" name="Categoria de ARS" dataDxfId="495"/>
    <tableColumn id="3" xr3:uid="{00000000-0010-0000-1400-000003000000}" name="Total" dataDxfId="494"/>
    <tableColumn id="4" xr3:uid="{00000000-0010-0000-1400-000004000000}" name="%" dataDxfId="493"/>
  </tableColumns>
  <tableStyleInfo name="TableStyleLight9" showFirstColumn="0" showLastColumn="0" showRowStripes="1" showColumnStripes="0"/>
</table>
</file>

<file path=xl/tables/table2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00000000-000C-0000-FFFF-FFFF15000000}" name="Tabla2" displayName="Tabla2" ref="A6:L25" totalsRowShown="0" headerRowDxfId="492" dataDxfId="490" headerRowBorderDxfId="491" tableBorderDxfId="489" totalsRowBorderDxfId="488">
  <tableColumns count="12">
    <tableColumn id="1" xr3:uid="{00000000-0010-0000-1500-000001000000}" name="Años" dataDxfId="487"/>
    <tableColumn id="3" xr3:uid="{00000000-0010-0000-1500-000003000000}" name="Empresas Privadas" dataDxfId="486"/>
    <tableColumn id="4" xr3:uid="{00000000-0010-0000-1500-000004000000}" name=" Empresas Públicas " dataDxfId="485"/>
    <tableColumn id="5" xr3:uid="{00000000-0010-0000-1500-000005000000}" name="Empresas Públicas Centralizadas" dataDxfId="484"/>
    <tableColumn id="14" xr3:uid="{00000000-0010-0000-1500-00000E000000}" name="Empresas Pendiente en Clasificar" dataDxfId="483"/>
    <tableColumn id="7" xr3:uid="{00000000-0010-0000-1500-000007000000}" name="Total Empresas" dataDxfId="482">
      <calculatedColumnFormula>SUM(B7:E7)</calculatedColumnFormula>
    </tableColumn>
    <tableColumn id="8" xr3:uid="{00000000-0010-0000-1500-000008000000}" name=" Empleados Privados" dataDxfId="481"/>
    <tableColumn id="9" xr3:uid="{00000000-0010-0000-1500-000009000000}" name="Empleados  Públicos " dataDxfId="480"/>
    <tableColumn id="10" xr3:uid="{00000000-0010-0000-1500-00000A000000}" name="Empleados Públicos Centralizados" dataDxfId="479"/>
    <tableColumn id="12" xr3:uid="{00000000-0010-0000-1500-00000C000000}" name="Total  Empleados" dataDxfId="478">
      <calculatedColumnFormula>SUM(G7:I7)+Tabla2[[#This Row],[Empresas y Empleados sin claficar]]</calculatedColumnFormula>
    </tableColumn>
    <tableColumn id="11" xr3:uid="{00000000-0010-0000-1500-00000B000000}" name="Empresas y Empleados sin claficar" dataDxfId="477">
      <calculatedColumnFormula>+Tabla2[[#This Row],[Empresas Pendiente en Clasificar]]</calculatedColumnFormula>
    </tableColumn>
    <tableColumn id="13" xr3:uid="{00000000-0010-0000-1500-00000D000000}" name="Relación Promedio Empleados / Empresas" dataDxfId="476"/>
  </tableColumns>
  <tableStyleInfo name="TableStyleLight9" showFirstColumn="0" showLastColumn="0" showRowStripes="1" showColumnStripes="0"/>
</table>
</file>

<file path=xl/tables/table2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3" xr:uid="{00000000-000C-0000-FFFF-FFFF16000000}" name="Tabla23" displayName="Tabla23" ref="A4:E25" totalsRowShown="0" headerRowDxfId="475" dataDxfId="473" headerRowBorderDxfId="474" tableBorderDxfId="472" totalsRowBorderDxfId="471">
  <tableColumns count="5">
    <tableColumn id="1" xr3:uid="{00000000-0010-0000-1600-000001000000}" name="Años" dataDxfId="470"/>
    <tableColumn id="2" xr3:uid="{00000000-0010-0000-1600-000002000000}" name="Afiliación al SRL" dataDxfId="469"/>
    <tableColumn id="3" xr3:uid="{00000000-0010-0000-1600-000003000000}" name="Total Casos de Accid. Laborales y Enf. Prof." dataDxfId="468"/>
    <tableColumn id="4" xr3:uid="{00000000-0010-0000-1600-000004000000}" name="Accidentabilidad Afiliados_x000a_(No. de accidentes por cada 100,000 afiliados)" dataDxfId="467"/>
    <tableColumn id="5" xr3:uid="{00000000-0010-0000-1600-000005000000}" name="Tasa de accidentabilidad   " dataDxfId="466"/>
  </tableColumns>
  <tableStyleInfo name="TableStyleLight9" showFirstColumn="0" showLastColumn="0" showRowStripes="1" showColumnStripes="0"/>
</table>
</file>

<file path=xl/tables/table2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1" xr:uid="{00000000-000C-0000-FFFF-FFFF17000000}" name="Tabla21" displayName="Tabla21" ref="A6:D25" totalsRowShown="0" headerRowDxfId="465" dataDxfId="463" headerRowBorderDxfId="464" tableBorderDxfId="462" totalsRowBorderDxfId="461">
  <tableColumns count="4">
    <tableColumn id="1" xr3:uid="{00000000-0010-0000-1700-000001000000}" name="Años" dataDxfId="460"/>
    <tableColumn id="2" xr3:uid="{00000000-0010-0000-1700-000002000000}" name="Ocupada Sector Formal" dataDxfId="459"/>
    <tableColumn id="3" xr3:uid="{00000000-0010-0000-1700-000003000000}" name="Afiliados  SRL" dataDxfId="458">
      <calculatedColumnFormula>+'4.SRL'!B5</calculatedColumnFormula>
    </tableColumn>
    <tableColumn id="4" xr3:uid="{00000000-0010-0000-1700-000004000000}" name="% Crecimiento" dataDxfId="457">
      <calculatedColumnFormula>C7/C6-1</calculatedColumnFormula>
    </tableColumn>
  </tableColumns>
  <tableStyleInfo name="TableStyleLight9" showFirstColumn="0" showLastColumn="0" showRowStripes="1" showColumnStripes="0"/>
</table>
</file>

<file path=xl/tables/table2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2" xr:uid="{00000000-000C-0000-FFFF-FFFF18000000}" name="Tabla22" displayName="Tabla22" ref="A7:G24" totalsRowShown="0" headerRowDxfId="456" dataDxfId="454" headerRowBorderDxfId="455" tableBorderDxfId="453" totalsRowBorderDxfId="452">
  <tableColumns count="7">
    <tableColumn id="1" xr3:uid="{00000000-0010-0000-1800-000001000000}" name="Grupo" dataDxfId="451"/>
    <tableColumn id="2" xr3:uid="{00000000-0010-0000-1800-000002000000}" name="Afiliados por Grupo de Edad" dataDxfId="450"/>
    <tableColumn id="3" xr3:uid="{00000000-0010-0000-1800-000003000000}" name="%" dataDxfId="449"/>
    <tableColumn id="4" xr3:uid="{00000000-0010-0000-1800-000004000000}" name="Hombres" dataDxfId="448"/>
    <tableColumn id="5" xr3:uid="{00000000-0010-0000-1800-000005000000}" name=" % Hombres" dataDxfId="447">
      <calculatedColumnFormula>D8/B8</calculatedColumnFormula>
    </tableColumn>
    <tableColumn id="6" xr3:uid="{00000000-0010-0000-1800-000006000000}" name="Mujeres" dataDxfId="446"/>
    <tableColumn id="7" xr3:uid="{00000000-0010-0000-1800-000007000000}" name=" %  Mujeres" dataDxfId="445">
      <calculatedColumnFormula>+F8/B8</calculatedColumnFormula>
    </tableColumn>
  </tableColumns>
  <tableStyleInfo name="TableStyleLight9" showFirstColumn="0" showLastColumn="0" showRowStripes="1" showColumnStripes="0"/>
</table>
</file>

<file path=xl/tables/table2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 xr:uid="{00000000-000C-0000-FFFF-FFFF19000000}" name="Tabla7" displayName="Tabla7" ref="A6:D25" totalsRowShown="0" headerRowDxfId="444" dataDxfId="442" headerRowBorderDxfId="443" tableBorderDxfId="441" totalsRowBorderDxfId="440">
  <tableColumns count="4">
    <tableColumn id="1" xr3:uid="{00000000-0010-0000-1900-000001000000}" name="Año" dataDxfId="439" dataCellStyle="Normal 2"/>
    <tableColumn id="2" xr3:uid="{00000000-0010-0000-1900-000002000000}" name="Cotizantes" dataDxfId="438" dataCellStyle="Millares 2"/>
    <tableColumn id="3" xr3:uid="{00000000-0010-0000-1900-000003000000}" name="Afiliados " dataDxfId="437" dataCellStyle="Millares 2"/>
    <tableColumn id="4" xr3:uid="{00000000-0010-0000-1900-000004000000}" name="Densidad de Cotizantes" dataDxfId="436" dataCellStyle="Normal 2">
      <calculatedColumnFormula>B7/C7</calculatedColumnFormula>
    </tableColumn>
  </tableColumns>
  <tableStyleInfo name="TableStyleLight9" showFirstColumn="0" showLastColumn="0" showRowStripes="1" showColumnStripes="0"/>
</table>
</file>

<file path=xl/tables/table2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9" xr:uid="{00000000-000C-0000-FFFF-FFFF1A000000}" name="Tabla9" displayName="Tabla9" ref="A5:D24" totalsRowShown="0" headerRowDxfId="435" dataDxfId="433" headerRowBorderDxfId="434" tableBorderDxfId="432" totalsRowBorderDxfId="431">
  <tableColumns count="4">
    <tableColumn id="1" xr3:uid="{00000000-0010-0000-1A00-000001000000}" name="Años" dataDxfId="430" dataCellStyle="Normal 2"/>
    <tableColumn id="2" xr3:uid="{00000000-0010-0000-1A00-000002000000}" name="Trabajadores Cotizantes " dataDxfId="429" dataCellStyle="Millares 2">
      <calculatedColumnFormula>+'2. SVDS'!B7</calculatedColumnFormula>
    </tableColumn>
    <tableColumn id="3" xr3:uid="{00000000-0010-0000-1A00-000003000000}" name="Población Ocupada Formal" dataDxfId="428" dataCellStyle="Millares 2"/>
    <tableColumn id="4" xr3:uid="{00000000-0010-0000-1A00-000004000000}" name="% Cotizantes/ Pobl. Asalariada" dataDxfId="427">
      <calculatedColumnFormula>B6/C6</calculatedColumnFormula>
    </tableColumn>
  </tableColumns>
  <tableStyleInfo name="TableStyleLight9" showFirstColumn="0" showLastColumn="0" showRowStripes="1" showColumnStripes="0"/>
</table>
</file>

<file path=xl/tables/table2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8" xr:uid="{00000000-000C-0000-FFFF-FFFF1B000000}" name="Tabla5759" displayName="Tabla5759" ref="A6:C18" totalsRowCount="1" headerRowDxfId="426" dataDxfId="424" totalsRowDxfId="422" headerRowBorderDxfId="425" tableBorderDxfId="423" headerRowCellStyle="Millares 5 2">
  <tableColumns count="3">
    <tableColumn id="1" xr3:uid="{00000000-0010-0000-1B00-000001000000}" name="Edad" totalsRowLabel="Fuente: SIPEN" dataDxfId="421" totalsRowDxfId="420" dataCellStyle="Normal 13 2"/>
    <tableColumn id="2" xr3:uid="{00000000-0010-0000-1B00-000002000000}" name="Cotizantes" dataDxfId="419" totalsRowDxfId="418"/>
    <tableColumn id="3" xr3:uid="{00000000-0010-0000-1B00-000003000000}" name="%" dataDxfId="417" totalsRowDxfId="416"/>
  </tableColumns>
  <tableStyleInfo name="TableStyleLight9" showFirstColumn="0" showLastColumn="0" showRowStripes="1" showColumnStripes="0"/>
</table>
</file>

<file path=xl/tables/table2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0" xr:uid="{00000000-000C-0000-FFFF-FFFF1C000000}" name="Tabla20" displayName="Tabla20" ref="A5:C15" totalsRowShown="0" headerRowDxfId="415" dataDxfId="413" headerRowBorderDxfId="414" tableBorderDxfId="412" totalsRowBorderDxfId="411">
  <tableColumns count="3">
    <tableColumn id="1" xr3:uid="{00000000-0010-0000-1C00-000001000000}" name="Cantidad de Salarios Mínimos Cotizables" dataDxfId="410" dataCellStyle="Normal 13 2"/>
    <tableColumn id="2" xr3:uid="{00000000-0010-0000-1C00-000002000000}" name="Cotizantes" dataDxfId="409"/>
    <tableColumn id="3" xr3:uid="{00000000-0010-0000-1C00-000003000000}" name="%" dataDxfId="408"/>
  </tableColumns>
  <tableStyleInfo name="TableStyleLight9" showFirstColumn="0" showLastColumn="0" showRowStripes="1" showColumnStripes="0"/>
</table>
</file>

<file path=xl/tables/table3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3" xr:uid="{00000000-000C-0000-FFFF-FFFF1D000000}" name="Tabla63" displayName="Tabla63" ref="B4:H23" totalsRowShown="0" headerRowDxfId="407" dataDxfId="405" headerRowBorderDxfId="406" tableBorderDxfId="404" totalsRowBorderDxfId="403">
  <tableColumns count="7">
    <tableColumn id="1" xr3:uid="{00000000-0010-0000-1D00-000001000000}" name="Mes" dataDxfId="402"/>
    <tableColumn id="2" xr3:uid="{00000000-0010-0000-1D00-000002000000}" name="Afiliados Masculino" dataDxfId="401"/>
    <tableColumn id="3" xr3:uid="{00000000-0010-0000-1D00-000003000000}" name="Afiliados Femeninos" dataDxfId="400"/>
    <tableColumn id="4" xr3:uid="{00000000-0010-0000-1D00-000004000000}" name="Total _x000a_Afiliados" dataDxfId="399">
      <calculatedColumnFormula>+Tabla63[[#This Row],[Afiliados Femeninos]]+Tabla63[[#This Row],[Afiliados Masculino]]</calculatedColumnFormula>
    </tableColumn>
    <tableColumn id="5" xr3:uid="{00000000-0010-0000-1D00-000005000000}" name="Cotizantes Masculinos" dataDxfId="398"/>
    <tableColumn id="6" xr3:uid="{00000000-0010-0000-1D00-000006000000}" name="Cotizantes Femenino " dataDxfId="397"/>
    <tableColumn id="7" xr3:uid="{00000000-0010-0000-1D00-000007000000}" name="Total _x000a_Cotizantes" dataDxfId="396">
      <calculatedColumnFormula>+Tabla63[[#This Row],[Cotizantes Femenino ]]+Tabla63[[#This Row],[Cotizantes Masculinos]]</calculatedColumnFormula>
    </tableColumn>
  </tableColumns>
  <tableStyleInfo name="TableStyleLight9" showFirstColumn="0" showLastColumn="0" showRowStripes="1" showColumnStripes="0"/>
</table>
</file>

<file path=xl/tables/table3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7" xr:uid="{00000000-000C-0000-FFFF-FFFF1E000000}" name="Tabla67" displayName="Tabla67" ref="A7:B24" totalsRowShown="0" headerRowDxfId="395" dataDxfId="393" headerRowBorderDxfId="394">
  <tableColumns count="2">
    <tableColumn id="1" xr3:uid="{00000000-0010-0000-1E00-000001000000}" name="Períodos" dataDxfId="392"/>
    <tableColumn id="2" xr3:uid="{00000000-0010-0000-1E00-000002000000}" name="Casos" dataDxfId="391"/>
  </tableColumns>
  <tableStyleInfo name="TableStyleLight9" showFirstColumn="0" showLastColumn="0" showRowStripes="1" showColumnStripes="0"/>
</table>
</file>

<file path=xl/tables/table3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8" xr:uid="{00000000-000C-0000-FFFF-FFFF1F000000}" name="Tabla18" displayName="Tabla18" ref="A5:O23" totalsRowShown="0" headerRowDxfId="390" dataDxfId="388" headerRowBorderDxfId="389" tableBorderDxfId="387" totalsRowBorderDxfId="386">
  <tableColumns count="15">
    <tableColumn id="1" xr3:uid="{00000000-0010-0000-1F00-000001000000}" name="Período" dataDxfId="385"/>
    <tableColumn id="2" xr3:uid="{00000000-0010-0000-1F00-000002000000}" name="Atlántico" dataDxfId="384"/>
    <tableColumn id="3" xr3:uid="{00000000-0010-0000-1F00-000003000000}" name="Crecer" dataDxfId="383"/>
    <tableColumn id="4" xr3:uid="{00000000-0010-0000-1F00-000004000000}" name="JMMB-BDI" dataDxfId="382"/>
    <tableColumn id="5" xr3:uid="{00000000-0010-0000-1F00-000005000000}" name="Popular" dataDxfId="381"/>
    <tableColumn id="6" xr3:uid="{00000000-0010-0000-1F00-000006000000}" name="Reservas" dataDxfId="380"/>
    <tableColumn id="7" xr3:uid="{00000000-0010-0000-1F00-000007000000}" name="Romana" dataDxfId="379"/>
    <tableColumn id="8" xr3:uid="{00000000-0010-0000-1F00-000008000000}" name="Siembra" dataDxfId="378"/>
    <tableColumn id="9" xr3:uid="{00000000-0010-0000-1F00-000009000000}" name="Total" dataDxfId="377"/>
    <tableColumn id="10" xr3:uid="{00000000-0010-0000-1F00-00000A000000}" name="Ministerio de Hacienda" dataDxfId="376"/>
    <tableColumn id="11" xr3:uid="{00000000-0010-0000-1F00-00000B000000}" name="Plan  Sustitutivo del Banco Central" dataDxfId="375"/>
    <tableColumn id="12" xr3:uid="{00000000-0010-0000-1F00-00000C000000}" name="Plan  Sustitutivo del Banco de Reservas" dataDxfId="374"/>
    <tableColumn id="13" xr3:uid="{00000000-0010-0000-1F00-00000D000000}" name="Plan Sustitutivo INABIMA" dataDxfId="373"/>
    <tableColumn id="14" xr3:uid="{00000000-0010-0000-1F00-00000E000000}" name="Total Reparto" dataDxfId="372"/>
    <tableColumn id="15" xr3:uid="{00000000-0010-0000-1F00-00000F000000}" name="Total General" dataDxfId="371"/>
  </tableColumns>
  <tableStyleInfo name="TableStyleLight9" showFirstColumn="0" showLastColumn="0" showRowStripes="1" showColumnStripes="0"/>
</table>
</file>

<file path=xl/tables/table3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9" xr:uid="{00000000-000C-0000-FFFF-FFFF20000000}" name="Tabla19" displayName="Tabla19" ref="A4:O23" totalsRowShown="0" headerRowDxfId="370" dataDxfId="368" headerRowBorderDxfId="369" tableBorderDxfId="367" totalsRowBorderDxfId="366">
  <tableColumns count="15">
    <tableColumn id="1" xr3:uid="{00000000-0010-0000-2000-000001000000}" name="Año" dataDxfId="365" totalsRowDxfId="364"/>
    <tableColumn id="2" xr3:uid="{00000000-0010-0000-2000-000002000000}" name="Atlántico" dataDxfId="363" totalsRowDxfId="362"/>
    <tableColumn id="3" xr3:uid="{00000000-0010-0000-2000-000003000000}" name="Crecer" dataDxfId="361" totalsRowDxfId="360"/>
    <tableColumn id="4" xr3:uid="{00000000-0010-0000-2000-000004000000}" name="JMMB-BDI" dataDxfId="359" totalsRowDxfId="358"/>
    <tableColumn id="5" xr3:uid="{00000000-0010-0000-2000-000005000000}" name="Popular" dataDxfId="357" totalsRowDxfId="356"/>
    <tableColumn id="6" xr3:uid="{00000000-0010-0000-2000-000006000000}" name="Reservas" dataDxfId="355" totalsRowDxfId="354"/>
    <tableColumn id="7" xr3:uid="{00000000-0010-0000-2000-000007000000}" name="Romana" dataDxfId="353" totalsRowDxfId="352"/>
    <tableColumn id="8" xr3:uid="{00000000-0010-0000-2000-000008000000}" name="Siembra" dataDxfId="351" totalsRowDxfId="350"/>
    <tableColumn id="9" xr3:uid="{00000000-0010-0000-2000-000009000000}" name="Total AFP" dataDxfId="349" totalsRowDxfId="348"/>
    <tableColumn id="10" xr3:uid="{00000000-0010-0000-2000-00000A000000}" name="FPBC" dataDxfId="347" totalsRowDxfId="346"/>
    <tableColumn id="11" xr3:uid="{00000000-0010-0000-2000-00000B000000}" name="Bco Reservas" dataDxfId="345" totalsRowDxfId="344"/>
    <tableColumn id="12" xr3:uid="{00000000-0010-0000-2000-00000C000000}" name="INABIMA" dataDxfId="343" totalsRowDxfId="342"/>
    <tableColumn id="13" xr3:uid="{00000000-0010-0000-2000-00000D000000}" name="Ministerio de Hacienda" dataDxfId="341" totalsRowDxfId="340"/>
    <tableColumn id="14" xr3:uid="{00000000-0010-0000-2000-00000E000000}" name="Total Reparto" dataDxfId="339" totalsRowDxfId="338"/>
    <tableColumn id="15" xr3:uid="{00000000-0010-0000-2000-00000F000000}" name="Total General" dataDxfId="337" totalsRowDxfId="336"/>
  </tableColumns>
  <tableStyleInfo name="TableStyleLight9" showFirstColumn="0" showLastColumn="0" showRowStripes="1" showColumnStripes="0"/>
</table>
</file>

<file path=xl/tables/table3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6" xr:uid="{00000000-000C-0000-FFFF-FFFF21000000}" name="Tabla16" displayName="Tabla16" ref="A5:N24" totalsRowShown="0" headerRowDxfId="335" dataDxfId="333" headerRowBorderDxfId="334">
  <tableColumns count="14">
    <tableColumn id="1" xr3:uid="{00000000-0010-0000-2100-000001000000}" name="Años" dataDxfId="332"/>
    <tableColumn id="2" xr3:uid="{00000000-0010-0000-2100-000002000000}" name="Atlántico" dataDxfId="331"/>
    <tableColumn id="3" xr3:uid="{00000000-0010-0000-2100-000003000000}" name="Crecer" dataDxfId="330"/>
    <tableColumn id="4" xr3:uid="{00000000-0010-0000-2100-000004000000}" name="JMMB-BDI" dataDxfId="329"/>
    <tableColumn id="5" xr3:uid="{00000000-0010-0000-2100-000005000000}" name="Popular" dataDxfId="328"/>
    <tableColumn id="6" xr3:uid="{00000000-0010-0000-2100-000006000000}" name="Reservas" dataDxfId="327"/>
    <tableColumn id="7" xr3:uid="{00000000-0010-0000-2100-000007000000}" name="Romana" dataDxfId="326"/>
    <tableColumn id="8" xr3:uid="{00000000-0010-0000-2100-000008000000}" name="Siembra" dataDxfId="325"/>
    <tableColumn id="9" xr3:uid="{00000000-0010-0000-2100-000009000000}" name="Total" dataDxfId="324"/>
    <tableColumn id="10" xr3:uid="{00000000-0010-0000-2100-00000A000000}" name="Ministerio de Hacienda" dataDxfId="323"/>
    <tableColumn id="11" xr3:uid="{00000000-0010-0000-2100-00000B000000}" name="Plan  Sustitutivo del Banco Central" dataDxfId="322"/>
    <tableColumn id="12" xr3:uid="{00000000-0010-0000-2100-00000C000000}" name="Plan  Sustitutivo del Banco de Reservas" dataDxfId="321"/>
    <tableColumn id="13" xr3:uid="{00000000-0010-0000-2100-00000D000000}" name="Plan Sustitutivo INABIMA" dataDxfId="320"/>
    <tableColumn id="14" xr3:uid="{00000000-0010-0000-2100-00000E000000}" name="Total General" dataDxfId="319"/>
  </tableColumns>
  <tableStyleInfo name="TableStyleLight9" showFirstColumn="0" showLastColumn="0" showRowStripes="1" showColumnStripes="0"/>
</table>
</file>

<file path=xl/tables/table3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8" xr:uid="{00000000-000C-0000-FFFF-FFFF22000000}" name="Tabla29" displayName="Tabla29" ref="A6:D10" totalsRowShown="0" headerRowDxfId="318" dataDxfId="316" headerRowBorderDxfId="317" tableBorderDxfId="315" dataCellStyle="Millares 4">
  <tableColumns count="4">
    <tableColumn id="1" xr3:uid="{00000000-0010-0000-2200-000001000000}" name="Cuentas" dataDxfId="314" dataCellStyle="Millares 4"/>
    <tableColumn id="8" xr3:uid="{00000000-0010-0000-2200-000008000000}" name="2025" dataDxfId="313" dataCellStyle="Millares 4"/>
    <tableColumn id="5" xr3:uid="{00000000-0010-0000-2200-000005000000}" name="Enero 2026" dataDxfId="312" dataCellStyle="Millares 4"/>
    <tableColumn id="11" xr3:uid="{00000000-0010-0000-2200-00000B000000}" name="Total" dataDxfId="311" dataCellStyle="Millares 4">
      <calculatedColumnFormula>SUM(B7:C7)</calculatedColumnFormula>
    </tableColumn>
  </tableColumns>
  <tableStyleInfo name="TableStyleLight9" showFirstColumn="0" showLastColumn="0" showRowStripes="1" showColumnStripes="0"/>
</table>
</file>

<file path=xl/tables/table3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9" xr:uid="{00000000-000C-0000-FFFF-FFFF23000000}" name="Tabla30" displayName="Tabla30" ref="A4:F31" totalsRowCount="1" headerRowDxfId="310" dataDxfId="308" headerRowBorderDxfId="309" tableBorderDxfId="307" totalsRowBorderDxfId="306">
  <autoFilter ref="A4:F30" xr:uid="{00000000-0009-0000-0100-00001D000000}"/>
  <tableColumns count="6">
    <tableColumn id="1" xr3:uid="{00000000-0010-0000-2300-000001000000}" name="No." dataDxfId="305" totalsRowDxfId="304"/>
    <tableColumn id="2" xr3:uid="{00000000-0010-0000-2300-000002000000}" name="ARS" dataDxfId="303" totalsRowDxfId="302"/>
    <tableColumn id="3" xr3:uid="{00000000-0010-0000-2300-000003000000}" name="Total General" dataDxfId="301" totalsRowDxfId="300"/>
    <tableColumn id="5" xr3:uid="{00000000-0010-0000-2300-000005000000}" name="Ene. 2026" dataDxfId="299" totalsRowDxfId="298">
      <calculatedColumnFormula>+'Resumen '!M75</calculatedColumnFormula>
    </tableColumn>
    <tableColumn id="4" xr3:uid="{00000000-0010-0000-2300-000004000000}" name="2025" dataDxfId="297" totalsRowDxfId="296"/>
    <tableColumn id="7" xr3:uid="{00000000-0010-0000-2300-000007000000}" name="2022-2024" dataDxfId="295" totalsRowDxfId="294"/>
  </tableColumns>
  <tableStyleInfo name="TableStyleLight9" showFirstColumn="0" showLastColumn="0" showRowStripes="1" showColumnStripes="0"/>
</table>
</file>

<file path=xl/tables/table3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0" xr:uid="{00000000-000C-0000-FFFF-FFFF24000000}" name="Tabla31" displayName="Tabla31" ref="A6:C14" totalsRowShown="0" headerRowDxfId="293" dataDxfId="291" headerRowBorderDxfId="292" tableBorderDxfId="290" headerRowCellStyle="Normal 2 12">
  <tableColumns count="3">
    <tableColumn id="1" xr3:uid="{00000000-0010-0000-2400-000001000000}" name="Instrumentos" dataDxfId="289" dataCellStyle="Normal 2 12"/>
    <tableColumn id="2" xr3:uid="{00000000-0010-0000-2400-000002000000}" name=" Total Invertido" dataDxfId="288"/>
    <tableColumn id="3" xr3:uid="{00000000-0010-0000-2400-000003000000}" name="%" dataDxfId="287" dataCellStyle="Normal 2 12"/>
  </tableColumns>
  <tableStyleInfo name="TableStyleLight9" showFirstColumn="0" showLastColumn="0" showRowStripes="1" showColumnStripes="0"/>
</table>
</file>

<file path=xl/tables/table3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1" xr:uid="{00000000-000C-0000-FFFF-FFFF25000000}" name="Tabla32" displayName="Tabla32" ref="A5:C12" totalsRowShown="0" headerRowDxfId="286" dataDxfId="284" headerRowBorderDxfId="285" tableBorderDxfId="283" headerRowCellStyle="Millares 4">
  <tableColumns count="3">
    <tableColumn id="1" xr3:uid="{00000000-0010-0000-2500-000001000000}" name="Cuentas" dataDxfId="282" dataCellStyle="Millares 4"/>
    <tableColumn id="2" xr3:uid="{00000000-0010-0000-2500-000002000000}" name=" Total Invertido" dataDxfId="281"/>
    <tableColumn id="3" xr3:uid="{00000000-0010-0000-2500-000003000000}" name="%" dataDxfId="280" dataCellStyle="Normal 2 12"/>
  </tableColumns>
  <tableStyleInfo name="TableStyleLight9" showFirstColumn="0" showLastColumn="0" showRowStripes="1" showColumnStripes="0"/>
</table>
</file>

<file path=xl/tables/table3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3" xr:uid="{00000000-000C-0000-FFFF-FFFF26000000}" name="Tabla34" displayName="Tabla34" ref="A5:C24" totalsRowShown="0" headerRowDxfId="279" dataDxfId="277" headerRowBorderDxfId="278" tableBorderDxfId="276" totalsRowBorderDxfId="275">
  <tableColumns count="3">
    <tableColumn id="1" xr3:uid="{00000000-0010-0000-2600-000001000000}" name="Año" dataDxfId="274" dataCellStyle="Normal 2"/>
    <tableColumn id="2" xr3:uid="{00000000-0010-0000-2600-000002000000}" name="Pagos a Pensionados" dataDxfId="273"/>
    <tableColumn id="3" xr3:uid="{00000000-0010-0000-2600-000003000000}" name="Total de Pensionados" dataDxfId="272"/>
  </tableColumns>
  <tableStyleInfo name="TableStyleLight9" showFirstColumn="0" showLastColumn="0" showRowStripes="1" showColumnStripes="0"/>
</table>
</file>

<file path=xl/tables/table4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6" xr:uid="{00000000-000C-0000-FFFF-FFFF27000000}" name="Tabla37" displayName="Tabla37" ref="B6:C19" totalsRowShown="0" headerRowDxfId="271" dataDxfId="269" headerRowBorderDxfId="270" tableBorderDxfId="268" totalsRowBorderDxfId="267">
  <tableColumns count="2">
    <tableColumn id="1" xr3:uid="{00000000-0010-0000-2700-000001000000}" name="Año" dataDxfId="266" dataCellStyle="Normal 2"/>
    <tableColumn id="2" xr3:uid="{00000000-0010-0000-2700-000002000000}" name="Dispersión SVDS" dataDxfId="265"/>
  </tableColumns>
  <tableStyleInfo name="TableStyleLight9" showFirstColumn="0" showLastColumn="0" showRowStripes="1" showColumnStripes="0"/>
</table>
</file>

<file path=xl/tables/table4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4" xr:uid="{00000000-000C-0000-FFFF-FFFF28000000}" name="Tabla35" displayName="Tabla35" ref="A6:H16" totalsRowShown="0" headerRowDxfId="264" dataDxfId="262" headerRowBorderDxfId="263" tableBorderDxfId="261" totalsRowBorderDxfId="260" headerRowCellStyle="Normal 2 2" dataCellStyle="Normal 2 2">
  <tableColumns count="8">
    <tableColumn id="1" xr3:uid="{00000000-0010-0000-2800-000001000000}" name="Cuentas" dataDxfId="259" dataCellStyle="Normal 2 2"/>
    <tableColumn id="9" xr3:uid="{00000000-0010-0000-2800-000009000000}" name="2022" dataDxfId="258" dataCellStyle="Normal 2 2"/>
    <tableColumn id="8" xr3:uid="{00000000-0010-0000-2800-000008000000}" name="2023" dataDxfId="257" dataCellStyle="Normal 2 2"/>
    <tableColumn id="10" xr3:uid="{00000000-0010-0000-2800-00000A000000}" name="2024" dataDxfId="256" dataCellStyle="Normal 2 2"/>
    <tableColumn id="3" xr3:uid="{D0B1344E-E982-4716-8169-03C1ABA2C25D}" name="2025" dataDxfId="255" dataCellStyle="Normal 2 2"/>
    <tableColumn id="6" xr3:uid="{00000000-0010-0000-2800-000006000000}" name="Ene. 2026" dataDxfId="254" dataCellStyle="Normal 2 2"/>
    <tableColumn id="7" xr3:uid="{00000000-0010-0000-2800-000007000000}" name="Total" dataDxfId="253" dataCellStyle="Normal 2 2">
      <calculatedColumnFormula>SUM(B7:F7)</calculatedColumnFormula>
    </tableColumn>
    <tableColumn id="2" xr3:uid="{00000000-0010-0000-2800-000002000000}" name="%" dataDxfId="252">
      <calculatedColumnFormula>+Tabla35[[#This Row],[Total]]/$G$16</calculatedColumnFormula>
    </tableColumn>
  </tableColumns>
  <tableStyleInfo name="TableStyleLight9" showFirstColumn="0" showLastColumn="0" showRowStripes="1" showColumnStripes="0"/>
</table>
</file>

<file path=xl/tables/table4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5" xr:uid="{00000000-000C-0000-FFFF-FFFF29000000}" name="Tabla36" displayName="Tabla36" ref="A6:F22" totalsRowShown="0" headerRowDxfId="251" dataDxfId="249" headerRowBorderDxfId="250" tableBorderDxfId="248" totalsRowBorderDxfId="247" headerRowCellStyle="Normal 43" dataCellStyle="Normal 114 2">
  <tableColumns count="6">
    <tableColumn id="1" xr3:uid="{00000000-0010-0000-2900-000001000000}" name="Totales Generales" dataDxfId="246" dataCellStyle="Normal 114 2"/>
    <tableColumn id="7" xr3:uid="{00000000-0010-0000-2900-000007000000}" name="2022" dataDxfId="245" dataCellStyle="Normal 114 2"/>
    <tableColumn id="8" xr3:uid="{00000000-0010-0000-2900-000008000000}" name="2023" dataDxfId="244" dataCellStyle="Normal 114 2"/>
    <tableColumn id="9" xr3:uid="{00000000-0010-0000-2900-000009000000}" name="2024" dataDxfId="243" dataCellStyle="Normal 114 2"/>
    <tableColumn id="5" xr3:uid="{00000000-0010-0000-2900-000005000000}" name="Ene. 2026" dataDxfId="242"/>
    <tableColumn id="6" xr3:uid="{00000000-0010-0000-2900-000006000000}" name="Total" dataDxfId="241"/>
  </tableColumns>
  <tableStyleInfo name="TableStyleLight9" showFirstColumn="0" showLastColumn="0" showRowStripes="1" showColumnStripes="0"/>
</table>
</file>

<file path=xl/tables/table4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9" xr:uid="{00000000-000C-0000-FFFF-FFFF2A000000}" name="Tabla40" displayName="Tabla40" ref="A6:E15" totalsRowShown="0" headerRowDxfId="240" dataDxfId="238" headerRowBorderDxfId="239" tableBorderDxfId="237" totalsRowBorderDxfId="236" headerRowCellStyle="Normal 24">
  <tableColumns count="5">
    <tableColumn id="1" xr3:uid="{00000000-0010-0000-2A00-000001000000}" name="Período" dataDxfId="235"/>
    <tableColumn id="2" xr3:uid="{00000000-0010-0000-2A00-000002000000}" name="Patrimonio Fondos de Pensiones _x000a_(RD$ Millones)" dataDxfId="234"/>
    <tableColumn id="3" xr3:uid="{00000000-0010-0000-2A00-000003000000}" name="Tasa de crecimiento Anual" dataDxfId="233"/>
    <tableColumn id="4" xr3:uid="{00000000-0010-0000-2A00-000004000000}" name="Producto Interno Bruto (PIB) _x000a_(RD$ Millones)*" dataDxfId="232"/>
    <tableColumn id="5" xr3:uid="{00000000-0010-0000-2A00-000005000000}" name="Valor estimado  _x000a_% Patrimonio/ PIB" dataDxfId="231" dataCellStyle="Normal 24">
      <calculatedColumnFormula>B7/D7</calculatedColumnFormula>
    </tableColumn>
  </tableColumns>
  <tableStyleInfo name="TableStyleLight9" showFirstColumn="0" showLastColumn="0" showRowStripes="1" showColumnStripes="0"/>
</table>
</file>

<file path=xl/tables/table4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7" xr:uid="{00000000-000C-0000-FFFF-FFFF2B000000}" name="Tabla318" displayName="Tabla318" ref="A5:C12" totalsRowShown="0" headerRowDxfId="230" dataDxfId="228" headerRowBorderDxfId="229" tableBorderDxfId="227" totalsRowBorderDxfId="226">
  <sortState xmlns:xlrd2="http://schemas.microsoft.com/office/spreadsheetml/2017/richdata2" ref="A5:B10">
    <sortCondition descending="1" ref="B5:B10"/>
  </sortState>
  <tableColumns count="3">
    <tableColumn id="1" xr3:uid="{00000000-0010-0000-2B00-000001000000}" name="Composicion de Patrimonio de Fondo de Pensiones" dataDxfId="225"/>
    <tableColumn id="2" xr3:uid="{00000000-0010-0000-2B00-000002000000}" name="Total" dataDxfId="224"/>
    <tableColumn id="3" xr3:uid="{00000000-0010-0000-2B00-000003000000}" name="%" dataDxfId="223">
      <calculatedColumnFormula>+Tabla318[[#This Row],[Total]]/$B$11</calculatedColumnFormula>
    </tableColumn>
  </tableColumns>
  <tableStyleInfo name="TableStyleLight9" showFirstColumn="0" showLastColumn="0" showRowStripes="1" showColumnStripes="0"/>
</table>
</file>

<file path=xl/tables/table4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7" xr:uid="{00000000-000C-0000-FFFF-FFFF2C000000}" name="Tabla38" displayName="Tabla38" ref="A7:D26" totalsRowShown="0" headerRowDxfId="222" dataDxfId="220" totalsRowDxfId="218" headerRowBorderDxfId="221" tableBorderDxfId="219">
  <tableColumns count="4">
    <tableColumn id="1" xr3:uid="{00000000-0010-0000-2C00-000001000000}" name="Período" dataDxfId="217" totalsRowDxfId="216" dataCellStyle="Normal 26 3"/>
    <tableColumn id="2" xr3:uid="{00000000-0010-0000-2C00-000002000000}" name="Rentabilidad Nominal del Sistema" dataDxfId="215" totalsRowDxfId="214" dataCellStyle="Normal 26 3"/>
    <tableColumn id="3" xr3:uid="{00000000-0010-0000-2C00-000003000000}" name="Inflación Acumulada" dataDxfId="213" totalsRowDxfId="212" dataCellStyle="Normal 26 3"/>
    <tableColumn id="4" xr3:uid="{00000000-0010-0000-2C00-000004000000}" name="Rentabilidad Real" dataDxfId="211" totalsRowDxfId="210" dataCellStyle="Normal 26 3">
      <calculatedColumnFormula>B8-C8</calculatedColumnFormula>
    </tableColumn>
  </tableColumns>
  <tableStyleInfo name="TableStyleLight9" showFirstColumn="0" showLastColumn="0" showRowStripes="1" showColumnStripes="0"/>
</table>
</file>

<file path=xl/tables/table4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8" xr:uid="{00000000-000C-0000-FFFF-FFFF2D000000}" name="Tabla39" displayName="Tabla39" ref="A7:C44" totalsRowShown="0" headerRowDxfId="209" dataDxfId="207" headerRowBorderDxfId="208" tableBorderDxfId="206" totalsRowBorderDxfId="205">
  <tableColumns count="3">
    <tableColumn id="1" xr3:uid="{00000000-0010-0000-2D00-000001000000}" name="Período" dataDxfId="204" dataCellStyle="Normal 26"/>
    <tableColumn id="2" xr3:uid="{00000000-0010-0000-2D00-000002000000}" name="Promedio CCI " dataDxfId="203" dataCellStyle="Normal 26"/>
    <tableColumn id="3" xr3:uid="{00000000-0010-0000-2D00-000003000000}" name="Promedio Sistema" dataDxfId="202" dataCellStyle="Normal 26"/>
  </tableColumns>
  <tableStyleInfo name="TableStyleLight9" showFirstColumn="0" showLastColumn="0" showRowStripes="1" showColumnStripes="0"/>
</table>
</file>

<file path=xl/tables/table4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5" xr:uid="{00000000-000C-0000-FFFF-FFFF2E000000}" name="Tabla45" displayName="Tabla45" ref="A7:G28" totalsRowShown="0" headerRowDxfId="201" dataDxfId="199" headerRowBorderDxfId="200" tableBorderDxfId="198">
  <tableColumns count="7">
    <tableColumn id="1" xr3:uid="{00000000-0010-0000-2E00-000001000000}" name="Períodos" dataDxfId="197"/>
    <tableColumn id="2" xr3:uid="{00000000-0010-0000-2E00-000002000000}" name="Discapacidad" dataDxfId="196"/>
    <tableColumn id="3" xr3:uid="{00000000-0010-0000-2E00-000003000000}" name="Sobrevivencia" dataDxfId="195"/>
    <tableColumn id="4" xr3:uid="{00000000-0010-0000-2E00-000004000000}" name="Retiro Programado" dataDxfId="194"/>
    <tableColumn id="5" xr3:uid="{00000000-0010-0000-2E00-000005000000}" name="Total Pensiones" dataDxfId="193">
      <calculatedColumnFormula>+Tabla45[[#This Row],[Retiro Programado]]+Tabla45[[#This Row],[Sobrevivencia]]+Tabla45[[#This Row],[Discapacidad]]</calculatedColumnFormula>
    </tableColumn>
    <tableColumn id="6" xr3:uid="{00000000-0010-0000-2E00-000006000000}" name="% Discapacidad" dataDxfId="192"/>
    <tableColumn id="7" xr3:uid="{00000000-0010-0000-2E00-000007000000}" name="% Sobrevivencia" dataDxfId="191"/>
  </tableColumns>
  <tableStyleInfo name="TableStyleLight9" showFirstColumn="0" showLastColumn="0" showRowStripes="1" showColumnStripes="0"/>
</table>
</file>

<file path=xl/tables/table4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00000000-000C-0000-FFFF-FFFF2F000000}" name="Tabla4" displayName="Tabla4" ref="A6:B10" totalsRowShown="0" headerRowDxfId="190" dataDxfId="188" headerRowBorderDxfId="189" tableBorderDxfId="187">
  <tableColumns count="2">
    <tableColumn id="1" xr3:uid="{00000000-0010-0000-2F00-000001000000}" name="Concepto" dataDxfId="186"/>
    <tableColumn id="2" xr3:uid="{00000000-0010-0000-2F00-000002000000}" name="RD$" dataDxfId="185" dataCellStyle="Millares 10 2"/>
  </tableColumns>
  <tableStyleInfo name="TableStyleLight9" showFirstColumn="0" showLastColumn="0" showRowStripes="1" showColumnStripes="0"/>
</table>
</file>

<file path=xl/tables/table4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7" xr:uid="{00000000-000C-0000-FFFF-FFFF30000000}" name="Tabla428" displayName="Tabla428" ref="A5:D14" totalsRowShown="0" headerRowDxfId="184" dataDxfId="182" headerRowBorderDxfId="183" tableBorderDxfId="181" totalsRowBorderDxfId="180">
  <tableColumns count="4">
    <tableColumn id="5" xr3:uid="{00000000-0010-0000-3000-000005000000}" name="Año" dataDxfId="179"/>
    <tableColumn id="1" xr3:uid="{00000000-0010-0000-3000-000001000000}" name="Cantidad Pensiones Otorgadas" dataDxfId="178"/>
    <tableColumn id="2" xr3:uid="{00000000-0010-0000-3000-000002000000}" name="Pensión RD$" dataDxfId="177"/>
    <tableColumn id="3" xr3:uid="{00000000-0010-0000-3000-000003000000}" name="RD$ Estimado Anual" dataDxfId="176">
      <calculatedColumnFormula>+Tabla428[[#This Row],[Pensión RD$]]*Tabla428[[#This Row],[Cantidad Pensiones Otorgadas]]</calculatedColumnFormula>
    </tableColumn>
  </tableColumns>
  <tableStyleInfo name="TableStyleLight9" showFirstColumn="0" showLastColumn="0" showRowStripes="1" showColumnStripes="0"/>
</table>
</file>

<file path=xl/tables/table5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2" xr:uid="{00000000-000C-0000-FFFF-FFFF31000000}" name="Tabla42853" displayName="Tabla42853" ref="B4:C39" totalsRowCount="1" headerRowDxfId="175" dataDxfId="173" totalsRowDxfId="171" headerRowBorderDxfId="174" tableBorderDxfId="172" totalsRowBorderDxfId="170">
  <tableColumns count="2">
    <tableColumn id="5" xr3:uid="{00000000-0010-0000-3100-000005000000}" name="Decreto" totalsRowLabel="Total" dataDxfId="169" totalsRowDxfId="168"/>
    <tableColumn id="1" xr3:uid="{00000000-0010-0000-3100-000001000000}" name="Cantidad Pensión" totalsRowFunction="custom" dataDxfId="167" totalsRowDxfId="166">
      <totalsRowFormula>SUM(C5:C38)</totalsRowFormula>
    </tableColumn>
  </tableColumns>
  <tableStyleInfo name="TableStyleLight9" showFirstColumn="0" showLastColumn="0" showRowStripes="1" showColumnStripes="0"/>
</table>
</file>

<file path=xl/tables/table5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2" xr:uid="{00000000-000C-0000-FFFF-FFFF32000000}" name="Tabla42" displayName="Tabla42" ref="A5:H26" totalsRowShown="0" headerRowDxfId="165" dataDxfId="163" headerRowBorderDxfId="164" tableBorderDxfId="162" totalsRowBorderDxfId="161">
  <tableColumns count="8">
    <tableColumn id="1" xr3:uid="{00000000-0010-0000-3200-000001000000}" name="Fecha" dataDxfId="160"/>
    <tableColumn id="2" xr3:uid="{00000000-0010-0000-3200-000002000000}" name=" Prestaciones de Beneficios_x000a_ (ARL Salud Segura)" dataDxfId="159"/>
    <tableColumn id="3" xr3:uid="{00000000-0010-0000-3200-000003000000}" name="% / Total" dataDxfId="158">
      <calculatedColumnFormula>B6/H6</calculatedColumnFormula>
    </tableColumn>
    <tableColumn id="4" xr3:uid="{00000000-0010-0000-3200-000004000000}" name="Comisión SISALRIL" dataDxfId="157"/>
    <tableColumn id="5" xr3:uid="{00000000-0010-0000-3200-000005000000}" name="% / Total2" dataDxfId="156">
      <calculatedColumnFormula>D6/H6</calculatedColumnFormula>
    </tableColumn>
    <tableColumn id="6" xr3:uid="{00000000-0010-0000-3200-000006000000}" name="Fondos de Solidaridad FSS (SRL)" dataDxfId="155"/>
    <tableColumn id="7" xr3:uid="{00000000-0010-0000-3200-000007000000}" name="% / Total3" dataDxfId="154">
      <calculatedColumnFormula>F6/H6</calculatedColumnFormula>
    </tableColumn>
    <tableColumn id="8" xr3:uid="{00000000-0010-0000-3200-000008000000}" name="Total por Año" dataDxfId="153"/>
  </tableColumns>
  <tableStyleInfo name="TableStyleLight9" showFirstColumn="0" showLastColumn="0" showRowStripes="1" showColumnStripes="0"/>
</table>
</file>

<file path=xl/tables/table5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6" xr:uid="{00000000-000C-0000-FFFF-FFFF33000000}" name="Tabla46" displayName="Tabla46" ref="A6:F28" totalsRowShown="0" headerRowDxfId="152" dataDxfId="150" headerRowBorderDxfId="151" tableBorderDxfId="149" totalsRowBorderDxfId="148">
  <tableColumns count="6">
    <tableColumn id="1" xr3:uid="{00000000-0010-0000-3300-000001000000}" name="Años" dataDxfId="147"/>
    <tableColumn id="2" xr3:uid="{00000000-0010-0000-3300-000002000000}" name="Accidentes de Trabajo" dataDxfId="146"/>
    <tableColumn id="3" xr3:uid="{00000000-0010-0000-3300-000003000000}" name="Enfermedades Profesionales" dataDxfId="145"/>
    <tableColumn id="4" xr3:uid="{00000000-0010-0000-3300-000004000000}" name="Total Casos" dataDxfId="144"/>
    <tableColumn id="5" xr3:uid="{00000000-0010-0000-3300-000005000000}" name="% Accidentes Laborales" dataDxfId="143"/>
    <tableColumn id="6" xr3:uid="{00000000-0010-0000-3300-000006000000}" name="% Enfermedades Profesionales" dataDxfId="142"/>
  </tableColumns>
  <tableStyleInfo name="TableStyleLight9" showFirstColumn="0" showLastColumn="0" showRowStripes="1" showColumnStripes="0"/>
</table>
</file>

<file path=xl/tables/table5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7" xr:uid="{00000000-000C-0000-FFFF-FFFF34000000}" name="Tabla47" displayName="Tabla47" ref="A6:R27" totalsRowShown="0" headerRowDxfId="141" dataDxfId="139" headerRowBorderDxfId="140" tableBorderDxfId="138" totalsRowBorderDxfId="137">
  <tableColumns count="18">
    <tableColumn id="1" xr3:uid="{00000000-0010-0000-3400-000001000000}" name="Año " dataDxfId="136"/>
    <tableColumn id="2" xr3:uid="{00000000-0010-0000-3400-000002000000}" name="Región 0" dataDxfId="135"/>
    <tableColumn id="3" xr3:uid="{00000000-0010-0000-3400-000003000000}" name="Región I" dataDxfId="134"/>
    <tableColumn id="4" xr3:uid="{00000000-0010-0000-3400-000004000000}" name="Región II" dataDxfId="133"/>
    <tableColumn id="5" xr3:uid="{00000000-0010-0000-3400-000005000000}" name="Región III" dataDxfId="132"/>
    <tableColumn id="6" xr3:uid="{00000000-0010-0000-3400-000006000000}" name="Región IV" dataDxfId="131"/>
    <tableColumn id="7" xr3:uid="{00000000-0010-0000-3400-000007000000}" name="Región V" dataDxfId="130"/>
    <tableColumn id="8" xr3:uid="{00000000-0010-0000-3400-000008000000}" name="Región VI" dataDxfId="129"/>
    <tableColumn id="9" xr3:uid="{00000000-0010-0000-3400-000009000000}" name="Región VII" dataDxfId="128"/>
    <tableColumn id="11" xr3:uid="{00000000-0010-0000-3400-00000B000000}" name="Total Anual" dataDxfId="127"/>
    <tableColumn id="12" xr3:uid="{00000000-0010-0000-3400-00000C000000}" name="% Región 0" dataDxfId="126">
      <calculatedColumnFormula>B7/J7</calculatedColumnFormula>
    </tableColumn>
    <tableColumn id="13" xr3:uid="{00000000-0010-0000-3400-00000D000000}" name="% Región I" dataDxfId="125">
      <calculatedColumnFormula>C7/J7</calculatedColumnFormula>
    </tableColumn>
    <tableColumn id="14" xr3:uid="{00000000-0010-0000-3400-00000E000000}" name="% Región II" dataDxfId="124">
      <calculatedColumnFormula>D7/J7</calculatedColumnFormula>
    </tableColumn>
    <tableColumn id="15" xr3:uid="{00000000-0010-0000-3400-00000F000000}" name="% Región III" dataDxfId="123">
      <calculatedColumnFormula>E7/J7</calculatedColumnFormula>
    </tableColumn>
    <tableColumn id="16" xr3:uid="{00000000-0010-0000-3400-000010000000}" name="% Región IV" dataDxfId="122">
      <calculatedColumnFormula>F7/J7</calculatedColumnFormula>
    </tableColumn>
    <tableColumn id="17" xr3:uid="{00000000-0010-0000-3400-000011000000}" name="% Región V" dataDxfId="121">
      <calculatedColumnFormula>G7/J7</calculatedColumnFormula>
    </tableColumn>
    <tableColumn id="18" xr3:uid="{00000000-0010-0000-3400-000012000000}" name="% Región VI" dataDxfId="120">
      <calculatedColumnFormula>H7/J7</calculatedColumnFormula>
    </tableColumn>
    <tableColumn id="19" xr3:uid="{00000000-0010-0000-3400-000013000000}" name="% Región VII" dataDxfId="119">
      <calculatedColumnFormula>I7/J7</calculatedColumnFormula>
    </tableColumn>
  </tableColumns>
  <tableStyleInfo name="TableStyleLight9" showFirstColumn="0" showLastColumn="0" showRowStripes="1" showColumnStripes="0"/>
</table>
</file>

<file path=xl/tables/table5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1" xr:uid="{00000000-000C-0000-FFFF-FFFF35000000}" name="Tabla51" displayName="Tabla51" ref="A6:H28" totalsRowCount="1" headerRowDxfId="118" dataDxfId="116" totalsRowDxfId="114" headerRowBorderDxfId="117" tableBorderDxfId="115" totalsRowBorderDxfId="113">
  <tableColumns count="8">
    <tableColumn id="1" xr3:uid="{00000000-0010-0000-3500-000001000000}" name="Años" dataDxfId="112" totalsRowDxfId="111"/>
    <tableColumn id="2" xr3:uid="{00000000-0010-0000-3500-000002000000}" name="Menor de 20 años" totalsRowFunction="custom" dataDxfId="110" totalsRowDxfId="109">
      <totalsRowFormula>+B27/$H$27</totalsRowFormula>
    </tableColumn>
    <tableColumn id="3" xr3:uid="{00000000-0010-0000-3500-000003000000}" name="20 - 29" totalsRowFunction="custom" dataDxfId="108" totalsRowDxfId="107">
      <totalsRowFormula>+C27/$H$27</totalsRowFormula>
    </tableColumn>
    <tableColumn id="4" xr3:uid="{00000000-0010-0000-3500-000004000000}" name="30 - 39" totalsRowFunction="custom" dataDxfId="106" totalsRowDxfId="105">
      <totalsRowFormula>+D27/$H$27</totalsRowFormula>
    </tableColumn>
    <tableColumn id="5" xr3:uid="{00000000-0010-0000-3500-000005000000}" name="40 - 49" totalsRowFunction="custom" dataDxfId="104" totalsRowDxfId="103">
      <totalsRowFormula>+E27/$H$27</totalsRowFormula>
    </tableColumn>
    <tableColumn id="6" xr3:uid="{00000000-0010-0000-3500-000006000000}" name="50 - 59" totalsRowFunction="custom" dataDxfId="102" totalsRowDxfId="101">
      <totalsRowFormula>+F27/$H$27</totalsRowFormula>
    </tableColumn>
    <tableColumn id="7" xr3:uid="{00000000-0010-0000-3500-000007000000}" name="Mayor o igual a 60 años" totalsRowFunction="custom" dataDxfId="100" totalsRowDxfId="99">
      <totalsRowFormula>+G27/$H$27</totalsRowFormula>
    </tableColumn>
    <tableColumn id="8" xr3:uid="{00000000-0010-0000-3500-000008000000}" name="Total " totalsRowFunction="custom" dataDxfId="98" totalsRowDxfId="97">
      <totalsRowFormula>+H27/$H$27</totalsRowFormula>
    </tableColumn>
  </tableColumns>
  <tableStyleInfo name="TableStyleLight9" showFirstColumn="0" showLastColumn="0" showRowStripes="1" showColumnStripes="0"/>
</table>
</file>

<file path=xl/tables/table5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9" xr:uid="{00000000-000C-0000-FFFF-FFFF36000000}" name="Tabla49" displayName="Tabla49" ref="A6:F27" totalsRowShown="0" headerRowDxfId="96" dataDxfId="94" headerRowBorderDxfId="95" tableBorderDxfId="93" totalsRowBorderDxfId="92">
  <tableColumns count="6">
    <tableColumn id="1" xr3:uid="{00000000-0010-0000-3600-000001000000}" name="Años" dataDxfId="91"/>
    <tableColumn id="2" xr3:uid="{00000000-0010-0000-3600-000002000000}" name="Sector Público" dataDxfId="90"/>
    <tableColumn id="3" xr3:uid="{00000000-0010-0000-3600-000003000000}" name="Sector Privado" dataDxfId="89"/>
    <tableColumn id="4" xr3:uid="{00000000-0010-0000-3600-000004000000}" name="Total " dataDxfId="88"/>
    <tableColumn id="5" xr3:uid="{00000000-0010-0000-3600-000005000000}" name="% Público" dataDxfId="87">
      <calculatedColumnFormula>B7/D7</calculatedColumnFormula>
    </tableColumn>
    <tableColumn id="6" xr3:uid="{00000000-0010-0000-3600-000006000000}" name="% Privado" dataDxfId="86">
      <calculatedColumnFormula>C7/D7</calculatedColumnFormula>
    </tableColumn>
  </tableColumns>
  <tableStyleInfo name="TableStyleLight9" showFirstColumn="0" showLastColumn="0" showRowStripes="1" showColumnStripes="0"/>
</table>
</file>

<file path=xl/tables/table5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0" xr:uid="{00000000-000C-0000-FFFF-FFFF37000000}" name="Tabla50" displayName="Tabla50" ref="A6:F27" totalsRowShown="0" headerRowDxfId="85" dataDxfId="83" headerRowBorderDxfId="84" tableBorderDxfId="82" totalsRowBorderDxfId="81">
  <tableColumns count="6">
    <tableColumn id="1" xr3:uid="{00000000-0010-0000-3700-000001000000}" name="Año" dataDxfId="80"/>
    <tableColumn id="2" xr3:uid="{00000000-0010-0000-3700-000002000000}" name="Femenino" dataDxfId="79"/>
    <tableColumn id="3" xr3:uid="{00000000-0010-0000-3700-000003000000}" name="Masculino" dataDxfId="78"/>
    <tableColumn id="4" xr3:uid="{00000000-0010-0000-3700-000004000000}" name="Total Casos" dataDxfId="77"/>
    <tableColumn id="5" xr3:uid="{00000000-0010-0000-3700-000005000000}" name="% Femenino" dataDxfId="76"/>
    <tableColumn id="6" xr3:uid="{00000000-0010-0000-3700-000006000000}" name="% Masculino" dataDxfId="75"/>
  </tableColumns>
  <tableStyleInfo name="TableStyleLight9" showFirstColumn="0" showLastColumn="0" showRowStripes="1" showColumnStripes="0"/>
</table>
</file>

<file path=xl/tables/table5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5" xr:uid="{00000000-000C-0000-FFFF-FFFF38000000}" name="Tabla55" displayName="Tabla55" ref="A4:E10" totalsRowShown="0" headerRowDxfId="74" dataDxfId="72" headerRowBorderDxfId="73" tableBorderDxfId="71">
  <tableColumns count="5">
    <tableColumn id="1" xr3:uid="{00000000-0010-0000-3800-000001000000}" name="Solicitudes" dataDxfId="70"/>
    <tableColumn id="2" xr3:uid="{00000000-0010-0000-3800-000002000000}" name="2024" dataDxfId="69" dataCellStyle="Normal 87 2"/>
    <tableColumn id="6" xr3:uid="{00000000-0010-0000-3800-000006000000}" name="2025" dataDxfId="68" dataCellStyle="Normal 87 2"/>
    <tableColumn id="4" xr3:uid="{9B904E8F-28C2-4A46-9191-E6C1A4A64CB9}" name="Ene. 2026" dataDxfId="67" dataCellStyle="Normal 87 2"/>
    <tableColumn id="3" xr3:uid="{00000000-0010-0000-3800-000003000000}" name="Total" dataDxfId="66">
      <calculatedColumnFormula>+Tabla55[[#This Row],[2025]]+Tabla55[[#This Row],[2024]]</calculatedColumnFormula>
    </tableColumn>
  </tableColumns>
  <tableStyleInfo name="TableStyleLight9" showFirstColumn="0" showLastColumn="0" showRowStripes="1" showColumnStripes="0"/>
</table>
</file>

<file path=xl/tables/table5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4" xr:uid="{00000000-000C-0000-FFFF-FFFF39000000}" name="Tabla54" displayName="Tabla54" ref="A6:D16" totalsRowShown="0" headerRowDxfId="65" dataDxfId="63" headerRowBorderDxfId="64" tableBorderDxfId="62">
  <tableColumns count="4">
    <tableColumn id="1" xr3:uid="{00000000-0010-0000-3900-000001000000}" name="EJECUCIÓN CMISS DESDE ESPAÑA" dataDxfId="61" totalsRowDxfId="60" dataCellStyle="Normal 87 2"/>
    <tableColumn id="2" xr3:uid="{00000000-0010-0000-3900-000002000000}" name="2025" dataDxfId="59" totalsRowDxfId="58" dataCellStyle="Normal 87 2"/>
    <tableColumn id="6" xr3:uid="{00000000-0010-0000-3900-000006000000}" name="Ene. 2026" dataDxfId="57" totalsRowDxfId="56" dataCellStyle="Normal 87 2"/>
    <tableColumn id="3" xr3:uid="{00000000-0010-0000-3900-000003000000}" name="Total" dataDxfId="55"/>
  </tableColumns>
  <tableStyleInfo name="TableStyleLight9" showFirstColumn="0" showLastColumn="0" showRowStripes="1" showColumnStripes="0"/>
</table>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3" Type="http://schemas.openxmlformats.org/officeDocument/2006/relationships/table" Target="../tables/table1.xml"/><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3" Type="http://schemas.openxmlformats.org/officeDocument/2006/relationships/table" Target="../tables/table2.xml"/><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3" Type="http://schemas.openxmlformats.org/officeDocument/2006/relationships/table" Target="../tables/table3.xml"/><Relationship Id="rId2" Type="http://schemas.openxmlformats.org/officeDocument/2006/relationships/drawing" Target="../drawings/drawing17.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3" Type="http://schemas.openxmlformats.org/officeDocument/2006/relationships/table" Target="../tables/table4.xml"/><Relationship Id="rId2" Type="http://schemas.openxmlformats.org/officeDocument/2006/relationships/drawing" Target="../drawings/drawing19.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3" Type="http://schemas.openxmlformats.org/officeDocument/2006/relationships/table" Target="../tables/table5.xml"/><Relationship Id="rId2" Type="http://schemas.openxmlformats.org/officeDocument/2006/relationships/drawing" Target="../drawings/drawing21.xml"/><Relationship Id="rId1" Type="http://schemas.openxmlformats.org/officeDocument/2006/relationships/printerSettings" Target="../printerSettings/printerSettings18.bin"/><Relationship Id="rId4" Type="http://schemas.openxmlformats.org/officeDocument/2006/relationships/table" Target="../tables/table6.xml"/></Relationships>
</file>

<file path=xl/worksheets/_rels/sheet19.xml.rels><?xml version="1.0" encoding="UTF-8" standalone="yes"?>
<Relationships xmlns="http://schemas.openxmlformats.org/package/2006/relationships"><Relationship Id="rId3" Type="http://schemas.openxmlformats.org/officeDocument/2006/relationships/table" Target="../tables/table7.xml"/><Relationship Id="rId2" Type="http://schemas.openxmlformats.org/officeDocument/2006/relationships/drawing" Target="../drawings/drawing24.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table" Target="../tables/table8.xml"/><Relationship Id="rId2" Type="http://schemas.openxmlformats.org/officeDocument/2006/relationships/drawing" Target="../drawings/drawing27.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3" Type="http://schemas.openxmlformats.org/officeDocument/2006/relationships/table" Target="../tables/table9.xml"/><Relationship Id="rId2" Type="http://schemas.openxmlformats.org/officeDocument/2006/relationships/drawing" Target="../drawings/drawing29.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3" Type="http://schemas.openxmlformats.org/officeDocument/2006/relationships/table" Target="../tables/table10.xml"/><Relationship Id="rId2" Type="http://schemas.openxmlformats.org/officeDocument/2006/relationships/drawing" Target="../drawings/drawing31.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3" Type="http://schemas.openxmlformats.org/officeDocument/2006/relationships/table" Target="../tables/table11.xml"/><Relationship Id="rId2" Type="http://schemas.openxmlformats.org/officeDocument/2006/relationships/drawing" Target="../drawings/drawing33.xml"/><Relationship Id="rId1" Type="http://schemas.openxmlformats.org/officeDocument/2006/relationships/printerSettings" Target="../printerSettings/printerSettings24.bin"/><Relationship Id="rId4" Type="http://schemas.openxmlformats.org/officeDocument/2006/relationships/table" Target="../tables/table12.xml"/></Relationships>
</file>

<file path=xl/worksheets/_rels/sheet25.xml.rels><?xml version="1.0" encoding="UTF-8" standalone="yes"?>
<Relationships xmlns="http://schemas.openxmlformats.org/package/2006/relationships"><Relationship Id="rId3" Type="http://schemas.openxmlformats.org/officeDocument/2006/relationships/table" Target="../tables/table13.xml"/><Relationship Id="rId2" Type="http://schemas.openxmlformats.org/officeDocument/2006/relationships/drawing" Target="../drawings/drawing36.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3" Type="http://schemas.openxmlformats.org/officeDocument/2006/relationships/table" Target="../tables/table14.xml"/><Relationship Id="rId2" Type="http://schemas.openxmlformats.org/officeDocument/2006/relationships/drawing" Target="../drawings/drawing39.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3" Type="http://schemas.openxmlformats.org/officeDocument/2006/relationships/table" Target="../tables/table15.xml"/><Relationship Id="rId2" Type="http://schemas.openxmlformats.org/officeDocument/2006/relationships/drawing" Target="../drawings/drawing42.x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3" Type="http://schemas.openxmlformats.org/officeDocument/2006/relationships/table" Target="../tables/table16.xml"/><Relationship Id="rId2" Type="http://schemas.openxmlformats.org/officeDocument/2006/relationships/drawing" Target="../drawings/drawing44.xml"/><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3" Type="http://schemas.openxmlformats.org/officeDocument/2006/relationships/table" Target="../tables/table17.xml"/><Relationship Id="rId2" Type="http://schemas.openxmlformats.org/officeDocument/2006/relationships/drawing" Target="../drawings/drawing46.xml"/><Relationship Id="rId1" Type="http://schemas.openxmlformats.org/officeDocument/2006/relationships/printerSettings" Target="../printerSettings/printerSettings30.bin"/><Relationship Id="rId4" Type="http://schemas.openxmlformats.org/officeDocument/2006/relationships/table" Target="../tables/table18.xml"/></Relationships>
</file>

<file path=xl/worksheets/_rels/sheet31.xml.rels><?xml version="1.0" encoding="UTF-8" standalone="yes"?>
<Relationships xmlns="http://schemas.openxmlformats.org/package/2006/relationships"><Relationship Id="rId3" Type="http://schemas.openxmlformats.org/officeDocument/2006/relationships/table" Target="../tables/table19.xml"/><Relationship Id="rId2" Type="http://schemas.openxmlformats.org/officeDocument/2006/relationships/drawing" Target="../drawings/drawing49.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1.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52.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3" Type="http://schemas.openxmlformats.org/officeDocument/2006/relationships/table" Target="../tables/table20.xml"/><Relationship Id="rId2" Type="http://schemas.openxmlformats.org/officeDocument/2006/relationships/drawing" Target="../drawings/drawing54.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3" Type="http://schemas.openxmlformats.org/officeDocument/2006/relationships/table" Target="../tables/table21.xml"/><Relationship Id="rId2" Type="http://schemas.openxmlformats.org/officeDocument/2006/relationships/drawing" Target="../drawings/drawing56.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58.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59.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3" Type="http://schemas.openxmlformats.org/officeDocument/2006/relationships/table" Target="../tables/table22.xml"/><Relationship Id="rId2" Type="http://schemas.openxmlformats.org/officeDocument/2006/relationships/drawing" Target="../drawings/drawing60.xml"/><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3" Type="http://schemas.openxmlformats.org/officeDocument/2006/relationships/table" Target="../tables/table23.xml"/><Relationship Id="rId2" Type="http://schemas.openxmlformats.org/officeDocument/2006/relationships/drawing" Target="../drawings/drawing62.xml"/><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3" Type="http://schemas.openxmlformats.org/officeDocument/2006/relationships/table" Target="../tables/table24.xml"/><Relationship Id="rId2" Type="http://schemas.openxmlformats.org/officeDocument/2006/relationships/drawing" Target="../drawings/drawing63.xml"/><Relationship Id="rId1" Type="http://schemas.openxmlformats.org/officeDocument/2006/relationships/printerSettings" Target="../printerSettings/printerSettings40.bin"/></Relationships>
</file>

<file path=xl/worksheets/_rels/sheet41.xml.rels><?xml version="1.0" encoding="UTF-8" standalone="yes"?>
<Relationships xmlns="http://schemas.openxmlformats.org/package/2006/relationships"><Relationship Id="rId3" Type="http://schemas.openxmlformats.org/officeDocument/2006/relationships/table" Target="../tables/table25.xml"/><Relationship Id="rId2" Type="http://schemas.openxmlformats.org/officeDocument/2006/relationships/drawing" Target="../drawings/drawing65.xml"/><Relationship Id="rId1" Type="http://schemas.openxmlformats.org/officeDocument/2006/relationships/printerSettings" Target="../printerSettings/printerSettings41.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67.xml"/><Relationship Id="rId1" Type="http://schemas.openxmlformats.org/officeDocument/2006/relationships/printerSettings" Target="../printerSettings/printerSettings42.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68.xml"/><Relationship Id="rId1" Type="http://schemas.openxmlformats.org/officeDocument/2006/relationships/printerSettings" Target="../printerSettings/printerSettings43.bin"/></Relationships>
</file>

<file path=xl/worksheets/_rels/sheet44.xml.rels><?xml version="1.0" encoding="UTF-8" standalone="yes"?>
<Relationships xmlns="http://schemas.openxmlformats.org/package/2006/relationships"><Relationship Id="rId3" Type="http://schemas.openxmlformats.org/officeDocument/2006/relationships/table" Target="../tables/table26.xml"/><Relationship Id="rId2" Type="http://schemas.openxmlformats.org/officeDocument/2006/relationships/drawing" Target="../drawings/drawing69.xml"/><Relationship Id="rId1" Type="http://schemas.openxmlformats.org/officeDocument/2006/relationships/printerSettings" Target="../printerSettings/printerSettings44.bin"/></Relationships>
</file>

<file path=xl/worksheets/_rels/sheet45.xml.rels><?xml version="1.0" encoding="UTF-8" standalone="yes"?>
<Relationships xmlns="http://schemas.openxmlformats.org/package/2006/relationships"><Relationship Id="rId3" Type="http://schemas.openxmlformats.org/officeDocument/2006/relationships/table" Target="../tables/table27.xml"/><Relationship Id="rId2" Type="http://schemas.openxmlformats.org/officeDocument/2006/relationships/drawing" Target="../drawings/drawing71.xml"/><Relationship Id="rId1" Type="http://schemas.openxmlformats.org/officeDocument/2006/relationships/printerSettings" Target="../printerSettings/printerSettings45.bin"/></Relationships>
</file>

<file path=xl/worksheets/_rels/sheet46.xml.rels><?xml version="1.0" encoding="UTF-8" standalone="yes"?>
<Relationships xmlns="http://schemas.openxmlformats.org/package/2006/relationships"><Relationship Id="rId3" Type="http://schemas.openxmlformats.org/officeDocument/2006/relationships/table" Target="../tables/table28.xml"/><Relationship Id="rId2" Type="http://schemas.openxmlformats.org/officeDocument/2006/relationships/drawing" Target="../drawings/drawing73.xml"/><Relationship Id="rId1" Type="http://schemas.openxmlformats.org/officeDocument/2006/relationships/printerSettings" Target="../printerSettings/printerSettings46.bin"/></Relationships>
</file>

<file path=xl/worksheets/_rels/sheet47.xml.rels><?xml version="1.0" encoding="UTF-8" standalone="yes"?>
<Relationships xmlns="http://schemas.openxmlformats.org/package/2006/relationships"><Relationship Id="rId3" Type="http://schemas.openxmlformats.org/officeDocument/2006/relationships/table" Target="../tables/table29.xml"/><Relationship Id="rId2" Type="http://schemas.openxmlformats.org/officeDocument/2006/relationships/drawing" Target="../drawings/drawing75.xml"/><Relationship Id="rId1" Type="http://schemas.openxmlformats.org/officeDocument/2006/relationships/printerSettings" Target="../printerSettings/printerSettings47.bin"/></Relationships>
</file>

<file path=xl/worksheets/_rels/sheet48.xml.rels><?xml version="1.0" encoding="UTF-8" standalone="yes"?>
<Relationships xmlns="http://schemas.openxmlformats.org/package/2006/relationships"><Relationship Id="rId3" Type="http://schemas.openxmlformats.org/officeDocument/2006/relationships/table" Target="../tables/table30.xml"/><Relationship Id="rId2" Type="http://schemas.openxmlformats.org/officeDocument/2006/relationships/drawing" Target="../drawings/drawing77.xml"/><Relationship Id="rId1" Type="http://schemas.openxmlformats.org/officeDocument/2006/relationships/printerSettings" Target="../printerSettings/printerSettings48.bin"/></Relationships>
</file>

<file path=xl/worksheets/_rels/sheet49.xml.rels><?xml version="1.0" encoding="UTF-8" standalone="yes"?>
<Relationships xmlns="http://schemas.openxmlformats.org/package/2006/relationships"><Relationship Id="rId3" Type="http://schemas.openxmlformats.org/officeDocument/2006/relationships/table" Target="../tables/table31.xml"/><Relationship Id="rId2" Type="http://schemas.openxmlformats.org/officeDocument/2006/relationships/drawing" Target="../drawings/drawing80.xml"/><Relationship Id="rId1" Type="http://schemas.openxmlformats.org/officeDocument/2006/relationships/printerSettings" Target="../printerSettings/printerSettings49.bin"/></Relationships>
</file>

<file path=xl/worksheets/_rels/sheet50.xml.rels><?xml version="1.0" encoding="UTF-8" standalone="yes"?>
<Relationships xmlns="http://schemas.openxmlformats.org/package/2006/relationships"><Relationship Id="rId3" Type="http://schemas.openxmlformats.org/officeDocument/2006/relationships/table" Target="../tables/table32.xml"/><Relationship Id="rId2" Type="http://schemas.openxmlformats.org/officeDocument/2006/relationships/drawing" Target="../drawings/drawing82.xml"/><Relationship Id="rId1" Type="http://schemas.openxmlformats.org/officeDocument/2006/relationships/printerSettings" Target="../printerSettings/printerSettings50.bin"/></Relationships>
</file>

<file path=xl/worksheets/_rels/sheet51.xml.rels><?xml version="1.0" encoding="UTF-8" standalone="yes"?>
<Relationships xmlns="http://schemas.openxmlformats.org/package/2006/relationships"><Relationship Id="rId3" Type="http://schemas.openxmlformats.org/officeDocument/2006/relationships/table" Target="../tables/table33.xml"/><Relationship Id="rId2" Type="http://schemas.openxmlformats.org/officeDocument/2006/relationships/drawing" Target="../drawings/drawing83.xml"/><Relationship Id="rId1" Type="http://schemas.openxmlformats.org/officeDocument/2006/relationships/printerSettings" Target="../printerSettings/printerSettings51.bin"/></Relationships>
</file>

<file path=xl/worksheets/_rels/sheet52.xml.rels><?xml version="1.0" encoding="UTF-8" standalone="yes"?>
<Relationships xmlns="http://schemas.openxmlformats.org/package/2006/relationships"><Relationship Id="rId3" Type="http://schemas.openxmlformats.org/officeDocument/2006/relationships/table" Target="../tables/table34.xml"/><Relationship Id="rId2" Type="http://schemas.openxmlformats.org/officeDocument/2006/relationships/drawing" Target="../drawings/drawing86.xml"/><Relationship Id="rId1" Type="http://schemas.openxmlformats.org/officeDocument/2006/relationships/printerSettings" Target="../printerSettings/printerSettings52.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88.xml"/><Relationship Id="rId1" Type="http://schemas.openxmlformats.org/officeDocument/2006/relationships/printerSettings" Target="../printerSettings/printerSettings53.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89.xml"/><Relationship Id="rId1" Type="http://schemas.openxmlformats.org/officeDocument/2006/relationships/printerSettings" Target="../printerSettings/printerSettings54.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90.xml"/><Relationship Id="rId1" Type="http://schemas.openxmlformats.org/officeDocument/2006/relationships/printerSettings" Target="../printerSettings/printerSettings55.bin"/></Relationships>
</file>

<file path=xl/worksheets/_rels/sheet56.xml.rels><?xml version="1.0" encoding="UTF-8" standalone="yes"?>
<Relationships xmlns="http://schemas.openxmlformats.org/package/2006/relationships"><Relationship Id="rId2" Type="http://schemas.openxmlformats.org/officeDocument/2006/relationships/drawing" Target="../drawings/drawing91.xml"/><Relationship Id="rId1" Type="http://schemas.openxmlformats.org/officeDocument/2006/relationships/printerSettings" Target="../printerSettings/printerSettings56.bin"/></Relationships>
</file>

<file path=xl/worksheets/_rels/sheet57.xml.rels><?xml version="1.0" encoding="UTF-8" standalone="yes"?>
<Relationships xmlns="http://schemas.openxmlformats.org/package/2006/relationships"><Relationship Id="rId3" Type="http://schemas.openxmlformats.org/officeDocument/2006/relationships/table" Target="../tables/table35.xml"/><Relationship Id="rId2" Type="http://schemas.openxmlformats.org/officeDocument/2006/relationships/drawing" Target="../drawings/drawing92.xml"/><Relationship Id="rId1" Type="http://schemas.openxmlformats.org/officeDocument/2006/relationships/printerSettings" Target="../printerSettings/printerSettings57.bin"/></Relationships>
</file>

<file path=xl/worksheets/_rels/sheet58.xml.rels><?xml version="1.0" encoding="UTF-8" standalone="yes"?>
<Relationships xmlns="http://schemas.openxmlformats.org/package/2006/relationships"><Relationship Id="rId3" Type="http://schemas.openxmlformats.org/officeDocument/2006/relationships/table" Target="../tables/table36.xml"/><Relationship Id="rId2" Type="http://schemas.openxmlformats.org/officeDocument/2006/relationships/drawing" Target="../drawings/drawing94.xml"/><Relationship Id="rId1" Type="http://schemas.openxmlformats.org/officeDocument/2006/relationships/printerSettings" Target="../printerSettings/printerSettings58.bin"/></Relationships>
</file>

<file path=xl/worksheets/_rels/sheet59.xml.rels><?xml version="1.0" encoding="UTF-8" standalone="yes"?>
<Relationships xmlns="http://schemas.openxmlformats.org/package/2006/relationships"><Relationship Id="rId3" Type="http://schemas.openxmlformats.org/officeDocument/2006/relationships/table" Target="../tables/table37.xml"/><Relationship Id="rId2" Type="http://schemas.openxmlformats.org/officeDocument/2006/relationships/drawing" Target="../drawings/drawing96.xml"/><Relationship Id="rId1" Type="http://schemas.openxmlformats.org/officeDocument/2006/relationships/printerSettings" Target="../printerSettings/printerSettings59.bin"/></Relationships>
</file>

<file path=xl/worksheets/_rels/sheet60.xml.rels><?xml version="1.0" encoding="UTF-8" standalone="yes"?>
<Relationships xmlns="http://schemas.openxmlformats.org/package/2006/relationships"><Relationship Id="rId3" Type="http://schemas.openxmlformats.org/officeDocument/2006/relationships/table" Target="../tables/table38.xml"/><Relationship Id="rId2" Type="http://schemas.openxmlformats.org/officeDocument/2006/relationships/drawing" Target="../drawings/drawing97.xml"/><Relationship Id="rId1" Type="http://schemas.openxmlformats.org/officeDocument/2006/relationships/printerSettings" Target="../printerSettings/printerSettings60.bin"/></Relationships>
</file>

<file path=xl/worksheets/_rels/sheet61.xml.rels><?xml version="1.0" encoding="UTF-8" standalone="yes"?>
<Relationships xmlns="http://schemas.openxmlformats.org/package/2006/relationships"><Relationship Id="rId3" Type="http://schemas.openxmlformats.org/officeDocument/2006/relationships/table" Target="../tables/table39.xml"/><Relationship Id="rId2" Type="http://schemas.openxmlformats.org/officeDocument/2006/relationships/drawing" Target="../drawings/drawing98.xml"/><Relationship Id="rId1" Type="http://schemas.openxmlformats.org/officeDocument/2006/relationships/printerSettings" Target="../printerSettings/printerSettings61.bin"/></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100.xml"/><Relationship Id="rId1" Type="http://schemas.openxmlformats.org/officeDocument/2006/relationships/printerSettings" Target="../printerSettings/printerSettings62.bin"/></Relationships>
</file>

<file path=xl/worksheets/_rels/sheet63.xml.rels><?xml version="1.0" encoding="UTF-8" standalone="yes"?>
<Relationships xmlns="http://schemas.openxmlformats.org/package/2006/relationships"><Relationship Id="rId3" Type="http://schemas.openxmlformats.org/officeDocument/2006/relationships/table" Target="../tables/table40.xml"/><Relationship Id="rId2" Type="http://schemas.openxmlformats.org/officeDocument/2006/relationships/drawing" Target="../drawings/drawing101.xml"/><Relationship Id="rId1" Type="http://schemas.openxmlformats.org/officeDocument/2006/relationships/printerSettings" Target="../printerSettings/printerSettings63.bin"/></Relationships>
</file>

<file path=xl/worksheets/_rels/sheet64.xml.rels><?xml version="1.0" encoding="UTF-8" standalone="yes"?>
<Relationships xmlns="http://schemas.openxmlformats.org/package/2006/relationships"><Relationship Id="rId3" Type="http://schemas.openxmlformats.org/officeDocument/2006/relationships/table" Target="../tables/table41.xml"/><Relationship Id="rId2" Type="http://schemas.openxmlformats.org/officeDocument/2006/relationships/drawing" Target="../drawings/drawing103.xml"/><Relationship Id="rId1" Type="http://schemas.openxmlformats.org/officeDocument/2006/relationships/printerSettings" Target="../printerSettings/printerSettings64.bin"/></Relationships>
</file>

<file path=xl/worksheets/_rels/sheet65.xml.rels><?xml version="1.0" encoding="UTF-8" standalone="yes"?>
<Relationships xmlns="http://schemas.openxmlformats.org/package/2006/relationships"><Relationship Id="rId3" Type="http://schemas.openxmlformats.org/officeDocument/2006/relationships/table" Target="../tables/table42.xml"/><Relationship Id="rId2" Type="http://schemas.openxmlformats.org/officeDocument/2006/relationships/drawing" Target="../drawings/drawing105.xml"/><Relationship Id="rId1" Type="http://schemas.openxmlformats.org/officeDocument/2006/relationships/printerSettings" Target="../printerSettings/printerSettings65.bin"/></Relationships>
</file>

<file path=xl/worksheets/_rels/sheet66.xml.rels><?xml version="1.0" encoding="UTF-8" standalone="yes"?>
<Relationships xmlns="http://schemas.openxmlformats.org/package/2006/relationships"><Relationship Id="rId3" Type="http://schemas.openxmlformats.org/officeDocument/2006/relationships/table" Target="../tables/table43.xml"/><Relationship Id="rId2" Type="http://schemas.openxmlformats.org/officeDocument/2006/relationships/drawing" Target="../drawings/drawing106.xml"/><Relationship Id="rId1" Type="http://schemas.openxmlformats.org/officeDocument/2006/relationships/printerSettings" Target="../printerSettings/printerSettings66.bin"/></Relationships>
</file>

<file path=xl/worksheets/_rels/sheet67.xml.rels><?xml version="1.0" encoding="UTF-8" standalone="yes"?>
<Relationships xmlns="http://schemas.openxmlformats.org/package/2006/relationships"><Relationship Id="rId3" Type="http://schemas.openxmlformats.org/officeDocument/2006/relationships/table" Target="../tables/table44.xml"/><Relationship Id="rId2" Type="http://schemas.openxmlformats.org/officeDocument/2006/relationships/drawing" Target="../drawings/drawing108.xml"/><Relationship Id="rId1" Type="http://schemas.openxmlformats.org/officeDocument/2006/relationships/printerSettings" Target="../printerSettings/printerSettings67.bin"/></Relationships>
</file>

<file path=xl/worksheets/_rels/sheet68.xml.rels><?xml version="1.0" encoding="UTF-8" standalone="yes"?>
<Relationships xmlns="http://schemas.openxmlformats.org/package/2006/relationships"><Relationship Id="rId3" Type="http://schemas.openxmlformats.org/officeDocument/2006/relationships/table" Target="../tables/table45.xml"/><Relationship Id="rId2" Type="http://schemas.openxmlformats.org/officeDocument/2006/relationships/drawing" Target="../drawings/drawing109.xml"/><Relationship Id="rId1" Type="http://schemas.openxmlformats.org/officeDocument/2006/relationships/printerSettings" Target="../printerSettings/printerSettings68.bin"/></Relationships>
</file>

<file path=xl/worksheets/_rels/sheet69.xml.rels><?xml version="1.0" encoding="UTF-8" standalone="yes"?>
<Relationships xmlns="http://schemas.openxmlformats.org/package/2006/relationships"><Relationship Id="rId3" Type="http://schemas.openxmlformats.org/officeDocument/2006/relationships/table" Target="../tables/table46.xml"/><Relationship Id="rId2" Type="http://schemas.openxmlformats.org/officeDocument/2006/relationships/drawing" Target="../drawings/drawing111.xml"/><Relationship Id="rId1" Type="http://schemas.openxmlformats.org/officeDocument/2006/relationships/printerSettings" Target="../printerSettings/printerSettings69.bin"/></Relationships>
</file>

<file path=xl/worksheets/_rels/sheet70.xml.rels><?xml version="1.0" encoding="UTF-8" standalone="yes"?>
<Relationships xmlns="http://schemas.openxmlformats.org/package/2006/relationships"><Relationship Id="rId2" Type="http://schemas.openxmlformats.org/officeDocument/2006/relationships/drawing" Target="../drawings/drawing113.xml"/><Relationship Id="rId1" Type="http://schemas.openxmlformats.org/officeDocument/2006/relationships/printerSettings" Target="../printerSettings/printerSettings70.bin"/></Relationships>
</file>

<file path=xl/worksheets/_rels/sheet71.xml.rels><?xml version="1.0" encoding="UTF-8" standalone="yes"?>
<Relationships xmlns="http://schemas.openxmlformats.org/package/2006/relationships"><Relationship Id="rId3" Type="http://schemas.openxmlformats.org/officeDocument/2006/relationships/table" Target="../tables/table47.xml"/><Relationship Id="rId2" Type="http://schemas.openxmlformats.org/officeDocument/2006/relationships/drawing" Target="../drawings/drawing114.xml"/><Relationship Id="rId1" Type="http://schemas.openxmlformats.org/officeDocument/2006/relationships/printerSettings" Target="../printerSettings/printerSettings71.bin"/></Relationships>
</file>

<file path=xl/worksheets/_rels/sheet72.xml.rels><?xml version="1.0" encoding="UTF-8" standalone="yes"?>
<Relationships xmlns="http://schemas.openxmlformats.org/package/2006/relationships"><Relationship Id="rId3" Type="http://schemas.openxmlformats.org/officeDocument/2006/relationships/table" Target="../tables/table48.xml"/><Relationship Id="rId2" Type="http://schemas.openxmlformats.org/officeDocument/2006/relationships/drawing" Target="../drawings/drawing115.xml"/><Relationship Id="rId1" Type="http://schemas.openxmlformats.org/officeDocument/2006/relationships/printerSettings" Target="../printerSettings/printerSettings72.bin"/></Relationships>
</file>

<file path=xl/worksheets/_rels/sheet73.xml.rels><?xml version="1.0" encoding="UTF-8" standalone="yes"?>
<Relationships xmlns="http://schemas.openxmlformats.org/package/2006/relationships"><Relationship Id="rId3" Type="http://schemas.openxmlformats.org/officeDocument/2006/relationships/table" Target="../tables/table49.xml"/><Relationship Id="rId2" Type="http://schemas.openxmlformats.org/officeDocument/2006/relationships/drawing" Target="../drawings/drawing117.xml"/><Relationship Id="rId1" Type="http://schemas.openxmlformats.org/officeDocument/2006/relationships/printerSettings" Target="../printerSettings/printerSettings73.bin"/></Relationships>
</file>

<file path=xl/worksheets/_rels/sheet74.xml.rels><?xml version="1.0" encoding="UTF-8" standalone="yes"?>
<Relationships xmlns="http://schemas.openxmlformats.org/package/2006/relationships"><Relationship Id="rId3" Type="http://schemas.openxmlformats.org/officeDocument/2006/relationships/table" Target="../tables/table50.xml"/><Relationship Id="rId2" Type="http://schemas.openxmlformats.org/officeDocument/2006/relationships/drawing" Target="../drawings/drawing119.xml"/><Relationship Id="rId1" Type="http://schemas.openxmlformats.org/officeDocument/2006/relationships/printerSettings" Target="../printerSettings/printerSettings74.bin"/></Relationships>
</file>

<file path=xl/worksheets/_rels/sheet75.xml.rels><?xml version="1.0" encoding="UTF-8" standalone="yes"?>
<Relationships xmlns="http://schemas.openxmlformats.org/package/2006/relationships"><Relationship Id="rId2" Type="http://schemas.openxmlformats.org/officeDocument/2006/relationships/drawing" Target="../drawings/drawing121.xml"/><Relationship Id="rId1" Type="http://schemas.openxmlformats.org/officeDocument/2006/relationships/printerSettings" Target="../printerSettings/printerSettings75.bin"/></Relationships>
</file>

<file path=xl/worksheets/_rels/sheet76.xml.rels><?xml version="1.0" encoding="UTF-8" standalone="yes"?>
<Relationships xmlns="http://schemas.openxmlformats.org/package/2006/relationships"><Relationship Id="rId3" Type="http://schemas.openxmlformats.org/officeDocument/2006/relationships/table" Target="../tables/table51.xml"/><Relationship Id="rId2" Type="http://schemas.openxmlformats.org/officeDocument/2006/relationships/drawing" Target="../drawings/drawing122.xml"/><Relationship Id="rId1" Type="http://schemas.openxmlformats.org/officeDocument/2006/relationships/printerSettings" Target="../printerSettings/printerSettings76.bin"/></Relationships>
</file>

<file path=xl/worksheets/_rels/sheet77.xml.rels><?xml version="1.0" encoding="UTF-8" standalone="yes"?>
<Relationships xmlns="http://schemas.openxmlformats.org/package/2006/relationships"><Relationship Id="rId3" Type="http://schemas.openxmlformats.org/officeDocument/2006/relationships/table" Target="../tables/table52.xml"/><Relationship Id="rId2" Type="http://schemas.openxmlformats.org/officeDocument/2006/relationships/drawing" Target="../drawings/drawing124.xml"/><Relationship Id="rId1" Type="http://schemas.openxmlformats.org/officeDocument/2006/relationships/printerSettings" Target="../printerSettings/printerSettings77.bin"/></Relationships>
</file>

<file path=xl/worksheets/_rels/sheet78.xml.rels><?xml version="1.0" encoding="UTF-8" standalone="yes"?>
<Relationships xmlns="http://schemas.openxmlformats.org/package/2006/relationships"><Relationship Id="rId3" Type="http://schemas.openxmlformats.org/officeDocument/2006/relationships/table" Target="../tables/table53.xml"/><Relationship Id="rId2" Type="http://schemas.openxmlformats.org/officeDocument/2006/relationships/drawing" Target="../drawings/drawing125.xml"/><Relationship Id="rId1" Type="http://schemas.openxmlformats.org/officeDocument/2006/relationships/printerSettings" Target="../printerSettings/printerSettings78.bin"/></Relationships>
</file>

<file path=xl/worksheets/_rels/sheet79.xml.rels><?xml version="1.0" encoding="UTF-8" standalone="yes"?>
<Relationships xmlns="http://schemas.openxmlformats.org/package/2006/relationships"><Relationship Id="rId3" Type="http://schemas.openxmlformats.org/officeDocument/2006/relationships/table" Target="../tables/table54.xml"/><Relationship Id="rId2" Type="http://schemas.openxmlformats.org/officeDocument/2006/relationships/drawing" Target="../drawings/drawing127.xml"/><Relationship Id="rId1" Type="http://schemas.openxmlformats.org/officeDocument/2006/relationships/printerSettings" Target="../printerSettings/printerSettings79.bin"/></Relationships>
</file>

<file path=xl/worksheets/_rels/sheet80.xml.rels><?xml version="1.0" encoding="UTF-8" standalone="yes"?>
<Relationships xmlns="http://schemas.openxmlformats.org/package/2006/relationships"><Relationship Id="rId3" Type="http://schemas.openxmlformats.org/officeDocument/2006/relationships/table" Target="../tables/table55.xml"/><Relationship Id="rId2" Type="http://schemas.openxmlformats.org/officeDocument/2006/relationships/drawing" Target="../drawings/drawing129.xml"/><Relationship Id="rId1" Type="http://schemas.openxmlformats.org/officeDocument/2006/relationships/printerSettings" Target="../printerSettings/printerSettings80.bin"/></Relationships>
</file>

<file path=xl/worksheets/_rels/sheet81.xml.rels><?xml version="1.0" encoding="UTF-8" standalone="yes"?>
<Relationships xmlns="http://schemas.openxmlformats.org/package/2006/relationships"><Relationship Id="rId3" Type="http://schemas.openxmlformats.org/officeDocument/2006/relationships/table" Target="../tables/table56.xml"/><Relationship Id="rId2" Type="http://schemas.openxmlformats.org/officeDocument/2006/relationships/drawing" Target="../drawings/drawing131.xml"/><Relationship Id="rId1" Type="http://schemas.openxmlformats.org/officeDocument/2006/relationships/printerSettings" Target="../printerSettings/printerSettings81.bin"/></Relationships>
</file>

<file path=xl/worksheets/_rels/sheet82.xml.rels><?xml version="1.0" encoding="UTF-8" standalone="yes"?>
<Relationships xmlns="http://schemas.openxmlformats.org/package/2006/relationships"><Relationship Id="rId2" Type="http://schemas.openxmlformats.org/officeDocument/2006/relationships/drawing" Target="../drawings/drawing133.xml"/><Relationship Id="rId1" Type="http://schemas.openxmlformats.org/officeDocument/2006/relationships/printerSettings" Target="../printerSettings/printerSettings82.bin"/></Relationships>
</file>

<file path=xl/worksheets/_rels/sheet83.xml.rels><?xml version="1.0" encoding="UTF-8" standalone="yes"?>
<Relationships xmlns="http://schemas.openxmlformats.org/package/2006/relationships"><Relationship Id="rId3" Type="http://schemas.openxmlformats.org/officeDocument/2006/relationships/table" Target="../tables/table57.xml"/><Relationship Id="rId2" Type="http://schemas.openxmlformats.org/officeDocument/2006/relationships/drawing" Target="../drawings/drawing134.xml"/><Relationship Id="rId1" Type="http://schemas.openxmlformats.org/officeDocument/2006/relationships/printerSettings" Target="../printerSettings/printerSettings83.bin"/></Relationships>
</file>

<file path=xl/worksheets/_rels/sheet84.xml.rels><?xml version="1.0" encoding="UTF-8" standalone="yes"?>
<Relationships xmlns="http://schemas.openxmlformats.org/package/2006/relationships"><Relationship Id="rId3" Type="http://schemas.openxmlformats.org/officeDocument/2006/relationships/table" Target="../tables/table58.xml"/><Relationship Id="rId2" Type="http://schemas.openxmlformats.org/officeDocument/2006/relationships/drawing" Target="../drawings/drawing136.xml"/><Relationship Id="rId1" Type="http://schemas.openxmlformats.org/officeDocument/2006/relationships/printerSettings" Target="../printerSettings/printerSettings8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2">
    <tabColor theme="6" tint="0.39997558519241921"/>
    <pageSetUpPr fitToPage="1"/>
  </sheetPr>
  <dimension ref="P1:P105"/>
  <sheetViews>
    <sheetView showGridLines="0" view="pageBreakPreview" topLeftCell="E76" zoomScaleNormal="100" zoomScaleSheetLayoutView="100" workbookViewId="0">
      <selection activeCell="P76" sqref="P76"/>
    </sheetView>
  </sheetViews>
  <sheetFormatPr baseColWidth="10" defaultColWidth="15.140625" defaultRowHeight="15"/>
  <cols>
    <col min="1" max="1" width="17.28515625" customWidth="1"/>
    <col min="4" max="4" width="43.140625" customWidth="1"/>
    <col min="5" max="5" width="27.28515625" customWidth="1"/>
    <col min="6" max="6" width="38.28515625" customWidth="1"/>
    <col min="7" max="7" width="23.140625" customWidth="1"/>
    <col min="8" max="8" width="22.140625" customWidth="1"/>
    <col min="9" max="9" width="22.7109375" customWidth="1"/>
    <col min="10" max="10" width="31.140625" customWidth="1"/>
    <col min="11" max="11" width="16.28515625" customWidth="1"/>
    <col min="14" max="14" width="20.85546875" customWidth="1"/>
  </cols>
  <sheetData>
    <row r="1" ht="42" customHeight="1"/>
    <row r="55" ht="63.75" customHeight="1"/>
    <row r="85" spans="16:16">
      <c r="P85" t="s">
        <v>0</v>
      </c>
    </row>
    <row r="95" spans="16:16" ht="58.5" customHeight="1"/>
    <row r="96" spans="16:16" ht="58.5" customHeight="1"/>
    <row r="97" ht="58.5" customHeight="1"/>
    <row r="98" ht="58.5" customHeight="1"/>
    <row r="99" ht="58.5" customHeight="1"/>
    <row r="100" ht="163.5" customHeight="1"/>
    <row r="104" ht="81" customHeight="1"/>
    <row r="105" ht="81" customHeight="1"/>
  </sheetData>
  <pageMargins left="0.70866141732283472" right="0.70866141732283472" top="0.74803149606299213" bottom="0.74803149606299213" header="0.31496062992125984" footer="0.31496062992125984"/>
  <pageSetup paperSize="119" scale="32"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15">
    <tabColor rgb="FFFF0000"/>
    <pageSetUpPr fitToPage="1"/>
  </sheetPr>
  <dimension ref="B1:U58"/>
  <sheetViews>
    <sheetView tabSelected="1" view="pageBreakPreview" zoomScale="40" zoomScaleNormal="100" zoomScaleSheetLayoutView="40" workbookViewId="0">
      <selection activeCell="J16" sqref="J16"/>
    </sheetView>
  </sheetViews>
  <sheetFormatPr baseColWidth="10" defaultColWidth="15.140625" defaultRowHeight="39"/>
  <cols>
    <col min="1" max="5" width="15.140625" style="155"/>
    <col min="6" max="6" width="15.140625" style="155" customWidth="1"/>
    <col min="7" max="7" width="29.85546875" style="155" customWidth="1"/>
    <col min="8" max="8" width="15.140625" style="155"/>
    <col min="9" max="9" width="22.28515625" style="155" customWidth="1"/>
    <col min="10" max="10" width="18.7109375" style="155" customWidth="1"/>
    <col min="11" max="11" width="35" style="155" customWidth="1"/>
    <col min="12" max="12" width="35.42578125" style="155" customWidth="1"/>
    <col min="13" max="16" width="15.140625" style="155"/>
    <col min="17" max="17" width="47.140625" style="155" customWidth="1"/>
    <col min="18" max="20" width="15.140625" style="155"/>
    <col min="21" max="21" width="32.7109375" style="158" bestFit="1" customWidth="1"/>
    <col min="22" max="16384" width="15.140625" style="155"/>
  </cols>
  <sheetData>
    <row r="1" spans="2:9" ht="42" customHeight="1"/>
    <row r="8" spans="2:9">
      <c r="B8" s="1237" t="s">
        <v>1</v>
      </c>
      <c r="C8" s="1238"/>
      <c r="D8" s="1238"/>
      <c r="E8" s="1238"/>
      <c r="F8" s="1238"/>
      <c r="G8" s="1238"/>
      <c r="H8" s="1238"/>
      <c r="I8" s="1238"/>
    </row>
    <row r="9" spans="2:9">
      <c r="B9" s="1238"/>
      <c r="C9" s="1238"/>
      <c r="D9" s="1238"/>
      <c r="E9" s="1238"/>
      <c r="F9" s="1238"/>
      <c r="G9" s="1238"/>
      <c r="H9" s="1238"/>
      <c r="I9" s="1238"/>
    </row>
    <row r="10" spans="2:9">
      <c r="B10" s="1238"/>
      <c r="C10" s="1238"/>
      <c r="D10" s="1238"/>
      <c r="E10" s="1238"/>
      <c r="F10" s="1238"/>
      <c r="G10" s="1238"/>
      <c r="H10" s="1238"/>
      <c r="I10" s="1238"/>
    </row>
    <row r="11" spans="2:9">
      <c r="B11" s="1238"/>
      <c r="C11" s="1238"/>
      <c r="D11" s="1238"/>
      <c r="E11" s="1238"/>
      <c r="F11" s="1238"/>
      <c r="G11" s="1238"/>
      <c r="H11" s="1238"/>
      <c r="I11" s="1238"/>
    </row>
    <row r="12" spans="2:9">
      <c r="B12" s="1238"/>
      <c r="C12" s="1238"/>
      <c r="D12" s="1238"/>
      <c r="E12" s="1238"/>
      <c r="F12" s="1238"/>
      <c r="G12" s="1238"/>
      <c r="H12" s="1238"/>
      <c r="I12" s="1238"/>
    </row>
    <row r="13" spans="2:9">
      <c r="B13" s="1238"/>
      <c r="C13" s="1238"/>
      <c r="D13" s="1238"/>
      <c r="E13" s="1238"/>
      <c r="F13" s="1238"/>
      <c r="G13" s="1238"/>
      <c r="H13" s="1238"/>
      <c r="I13" s="1238"/>
    </row>
    <row r="14" spans="2:9">
      <c r="B14" s="1238"/>
      <c r="C14" s="1238"/>
      <c r="D14" s="1238"/>
      <c r="E14" s="1238"/>
      <c r="F14" s="1238"/>
      <c r="G14" s="1238"/>
      <c r="H14" s="1238"/>
      <c r="I14" s="1238"/>
    </row>
    <row r="15" spans="2:9" ht="69.75" customHeight="1">
      <c r="B15" s="1238"/>
      <c r="C15" s="1238"/>
      <c r="D15" s="1238"/>
      <c r="E15" s="1238"/>
      <c r="F15" s="1238"/>
      <c r="G15" s="1238"/>
      <c r="H15" s="1238"/>
      <c r="I15" s="1238"/>
    </row>
    <row r="16" spans="2:9">
      <c r="B16" s="1238"/>
      <c r="C16" s="1238"/>
      <c r="D16" s="1238"/>
      <c r="E16" s="1238"/>
      <c r="F16" s="1238"/>
      <c r="G16" s="1238"/>
      <c r="H16" s="1238"/>
      <c r="I16" s="1238"/>
    </row>
    <row r="17" spans="2:19">
      <c r="B17" s="1238"/>
      <c r="C17" s="1238"/>
      <c r="D17" s="1238"/>
      <c r="E17" s="1238"/>
      <c r="F17" s="1238"/>
      <c r="G17" s="1238"/>
      <c r="H17" s="1238"/>
      <c r="I17" s="1238"/>
    </row>
    <row r="18" spans="2:19">
      <c r="B18" s="1238"/>
      <c r="C18" s="1238"/>
      <c r="D18" s="1238"/>
      <c r="E18" s="1238"/>
      <c r="F18" s="1238"/>
      <c r="G18" s="1238"/>
      <c r="H18" s="1238"/>
      <c r="I18" s="1238"/>
      <c r="N18" s="156" t="s">
        <v>0</v>
      </c>
    </row>
    <row r="19" spans="2:19">
      <c r="B19" s="1238"/>
      <c r="C19" s="1238"/>
      <c r="D19" s="1238"/>
      <c r="E19" s="1238"/>
      <c r="F19" s="1238"/>
      <c r="G19" s="1238"/>
      <c r="H19" s="1238"/>
      <c r="I19" s="1238"/>
    </row>
    <row r="20" spans="2:19">
      <c r="B20" s="1238"/>
      <c r="C20" s="1238"/>
      <c r="D20" s="1238"/>
      <c r="E20" s="1238"/>
      <c r="F20" s="1238"/>
      <c r="G20" s="1238"/>
      <c r="H20" s="1238"/>
      <c r="I20" s="1238"/>
    </row>
    <row r="21" spans="2:19">
      <c r="B21" s="1238"/>
      <c r="C21" s="1238"/>
      <c r="D21" s="1238"/>
      <c r="E21" s="1238"/>
      <c r="F21" s="1238"/>
      <c r="G21" s="1238"/>
      <c r="H21" s="1238"/>
      <c r="I21" s="1238"/>
    </row>
    <row r="22" spans="2:19">
      <c r="B22" s="1238"/>
      <c r="C22" s="1238"/>
      <c r="D22" s="1238"/>
      <c r="E22" s="1238"/>
      <c r="F22" s="1238"/>
      <c r="G22" s="1238"/>
      <c r="H22" s="1238"/>
      <c r="I22" s="1238"/>
    </row>
    <row r="23" spans="2:19">
      <c r="B23" s="1238"/>
      <c r="C23" s="1238"/>
      <c r="D23" s="1238"/>
      <c r="E23" s="1238"/>
      <c r="F23" s="1238"/>
      <c r="G23" s="1238"/>
      <c r="H23" s="1238"/>
      <c r="I23" s="1238"/>
    </row>
    <row r="24" spans="2:19">
      <c r="B24" s="1238"/>
      <c r="C24" s="1238"/>
      <c r="D24" s="1238"/>
      <c r="E24" s="1238"/>
      <c r="F24" s="1238"/>
      <c r="G24" s="1238"/>
      <c r="H24" s="1238"/>
      <c r="I24" s="1238"/>
    </row>
    <row r="25" spans="2:19">
      <c r="B25" s="1238"/>
      <c r="C25" s="1238"/>
      <c r="D25" s="1238"/>
      <c r="E25" s="1238"/>
      <c r="F25" s="1238"/>
      <c r="G25" s="1238"/>
      <c r="H25" s="1238"/>
      <c r="I25" s="1238"/>
    </row>
    <row r="26" spans="2:19">
      <c r="B26" s="1238"/>
      <c r="C26" s="1238"/>
      <c r="D26" s="1238"/>
      <c r="E26" s="1238"/>
      <c r="F26" s="1238"/>
      <c r="G26" s="1238"/>
      <c r="H26" s="1238"/>
      <c r="I26" s="1238"/>
    </row>
    <row r="28" spans="2:19">
      <c r="Q28" s="157"/>
      <c r="R28" s="156"/>
    </row>
    <row r="29" spans="2:19">
      <c r="Q29" s="157"/>
    </row>
    <row r="30" spans="2:19">
      <c r="Q30" s="157"/>
    </row>
    <row r="31" spans="2:19">
      <c r="Q31" s="157"/>
      <c r="R31" s="157"/>
      <c r="S31" s="157"/>
    </row>
    <row r="32" spans="2:19">
      <c r="Q32" s="157"/>
      <c r="R32" s="157"/>
      <c r="S32" s="157"/>
    </row>
    <row r="33" spans="15:19">
      <c r="Q33" s="157"/>
      <c r="R33" s="157"/>
      <c r="S33" s="157"/>
    </row>
    <row r="34" spans="15:19">
      <c r="Q34" s="157"/>
      <c r="R34" s="157"/>
      <c r="S34" s="157"/>
    </row>
    <row r="35" spans="15:19">
      <c r="Q35" s="157"/>
      <c r="R35" s="157"/>
      <c r="S35" s="157"/>
    </row>
    <row r="36" spans="15:19">
      <c r="Q36" s="157"/>
      <c r="R36" s="157"/>
      <c r="S36" s="157"/>
    </row>
    <row r="37" spans="15:19">
      <c r="Q37" s="157"/>
      <c r="R37" s="157"/>
      <c r="S37" s="157"/>
    </row>
    <row r="38" spans="15:19">
      <c r="Q38" s="157"/>
      <c r="R38" s="157"/>
      <c r="S38" s="157"/>
    </row>
    <row r="39" spans="15:19">
      <c r="Q39" s="157"/>
      <c r="R39" s="157"/>
      <c r="S39" s="157"/>
    </row>
    <row r="40" spans="15:19">
      <c r="Q40" s="157"/>
      <c r="R40" s="157"/>
      <c r="S40" s="157"/>
    </row>
    <row r="41" spans="15:19">
      <c r="Q41" s="157"/>
      <c r="R41" s="157"/>
      <c r="S41" s="157"/>
    </row>
    <row r="42" spans="15:19">
      <c r="O42" s="156" t="s">
        <v>0</v>
      </c>
      <c r="Q42" s="157"/>
      <c r="R42" s="157"/>
      <c r="S42" s="157"/>
    </row>
    <row r="43" spans="15:19">
      <c r="Q43" s="157" t="s">
        <v>0</v>
      </c>
      <c r="R43" s="157"/>
      <c r="S43" s="157"/>
    </row>
    <row r="44" spans="15:19">
      <c r="Q44" s="157"/>
      <c r="R44" s="157"/>
      <c r="S44" s="157"/>
    </row>
    <row r="45" spans="15:19">
      <c r="Q45" s="157"/>
      <c r="R45" s="157"/>
      <c r="S45" s="157"/>
    </row>
    <row r="46" spans="15:19">
      <c r="Q46" s="157"/>
      <c r="R46" s="157"/>
      <c r="S46" s="157"/>
    </row>
    <row r="47" spans="15:19">
      <c r="Q47" s="157"/>
      <c r="R47" s="157"/>
      <c r="S47" s="157"/>
    </row>
    <row r="48" spans="15:19">
      <c r="Q48" s="157"/>
      <c r="R48" s="157"/>
      <c r="S48" s="157"/>
    </row>
    <row r="49" spans="17:19">
      <c r="Q49" s="157"/>
      <c r="R49" s="157"/>
      <c r="S49" s="157"/>
    </row>
    <row r="50" spans="17:19">
      <c r="R50" s="157"/>
      <c r="S50" s="157"/>
    </row>
    <row r="51" spans="17:19">
      <c r="Q51" s="157"/>
      <c r="R51" s="157"/>
      <c r="S51" s="157"/>
    </row>
    <row r="52" spans="17:19">
      <c r="Q52" s="157"/>
      <c r="R52" s="157"/>
      <c r="S52" s="157"/>
    </row>
    <row r="53" spans="17:19">
      <c r="Q53" s="157"/>
      <c r="R53" s="157"/>
      <c r="S53" s="157"/>
    </row>
    <row r="54" spans="17:19">
      <c r="Q54" s="157" t="s">
        <v>0</v>
      </c>
      <c r="R54" s="157"/>
      <c r="S54" s="157"/>
    </row>
    <row r="55" spans="17:19" ht="77.25" customHeight="1">
      <c r="Q55" s="157"/>
      <c r="R55" s="157"/>
      <c r="S55" s="157"/>
    </row>
    <row r="56" spans="17:19" ht="77.25" customHeight="1">
      <c r="Q56" s="157"/>
      <c r="R56" s="157"/>
      <c r="S56" s="157"/>
    </row>
    <row r="57" spans="17:19" ht="77.25" customHeight="1">
      <c r="Q57" s="157"/>
      <c r="R57" s="157"/>
      <c r="S57" s="157"/>
    </row>
    <row r="58" spans="17:19" ht="77.25" customHeight="1">
      <c r="Q58" s="157"/>
      <c r="R58" s="157"/>
      <c r="S58" s="157"/>
    </row>
  </sheetData>
  <mergeCells count="1">
    <mergeCell ref="B8:I26"/>
  </mergeCells>
  <pageMargins left="0.70866141732283472" right="0.70866141732283472" top="0.74803149606299213" bottom="0.74803149606299213" header="0.31496062992125984" footer="0.31496062992125984"/>
  <pageSetup scale="42"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3">
    <tabColor theme="6" tint="0.39997558519241921"/>
    <pageSetUpPr fitToPage="1"/>
  </sheetPr>
  <dimension ref="A1:XFD118"/>
  <sheetViews>
    <sheetView showGridLines="0" view="pageBreakPreview" zoomScaleNormal="100" zoomScaleSheetLayoutView="100" workbookViewId="0">
      <pane ySplit="3" topLeftCell="A97" activePane="bottomLeft" state="frozen"/>
      <selection activeCell="A6" sqref="A6:J27"/>
      <selection pane="bottomLeft"/>
    </sheetView>
  </sheetViews>
  <sheetFormatPr baseColWidth="10" defaultColWidth="11.42578125" defaultRowHeight="12.75"/>
  <cols>
    <col min="1" max="1" width="137.42578125" style="238" customWidth="1"/>
    <col min="2" max="2" width="13" style="238" customWidth="1"/>
    <col min="3" max="16384" width="11.42578125" style="238"/>
  </cols>
  <sheetData>
    <row r="1" spans="1:1">
      <c r="A1" s="237" t="s">
        <v>2</v>
      </c>
    </row>
    <row r="5" spans="1:1">
      <c r="A5" s="1005" t="s">
        <v>3</v>
      </c>
    </row>
    <row r="6" spans="1:1">
      <c r="A6" s="1005"/>
    </row>
    <row r="7" spans="1:1" s="995" customFormat="1">
      <c r="A7" s="994" t="s">
        <v>4</v>
      </c>
    </row>
    <row r="8" spans="1:1" s="995" customFormat="1">
      <c r="A8" s="989" t="s">
        <v>5</v>
      </c>
    </row>
    <row r="9" spans="1:1" s="995" customFormat="1">
      <c r="A9" s="989" t="s">
        <v>6</v>
      </c>
    </row>
    <row r="10" spans="1:1" s="995" customFormat="1">
      <c r="A10" s="989" t="s">
        <v>7</v>
      </c>
    </row>
    <row r="11" spans="1:1" s="995" customFormat="1" collapsed="1">
      <c r="A11" s="989" t="s">
        <v>8</v>
      </c>
    </row>
    <row r="12" spans="1:1" s="995" customFormat="1">
      <c r="A12" s="989" t="s">
        <v>9</v>
      </c>
    </row>
    <row r="13" spans="1:1">
      <c r="A13" s="1008"/>
    </row>
    <row r="14" spans="1:1">
      <c r="A14" s="1007" t="s">
        <v>10</v>
      </c>
    </row>
    <row r="15" spans="1:1">
      <c r="A15" s="1007"/>
    </row>
    <row r="16" spans="1:1">
      <c r="A16" s="1009" t="s">
        <v>11</v>
      </c>
    </row>
    <row r="17" spans="1:8" collapsed="1">
      <c r="A17" s="1009"/>
    </row>
    <row r="18" spans="1:8" s="995" customFormat="1">
      <c r="A18" s="988" t="s">
        <v>12</v>
      </c>
    </row>
    <row r="19" spans="1:8" s="995" customFormat="1">
      <c r="A19" s="988" t="s">
        <v>13</v>
      </c>
    </row>
    <row r="20" spans="1:8" s="995" customFormat="1">
      <c r="A20" s="988" t="s">
        <v>14</v>
      </c>
    </row>
    <row r="21" spans="1:8" s="995" customFormat="1">
      <c r="A21" s="988" t="s">
        <v>15</v>
      </c>
    </row>
    <row r="22" spans="1:8" s="995" customFormat="1">
      <c r="A22" s="988" t="s">
        <v>16</v>
      </c>
    </row>
    <row r="23" spans="1:8" s="995" customFormat="1" ht="25.5">
      <c r="A23" s="987" t="s">
        <v>17</v>
      </c>
      <c r="H23" s="995" t="s">
        <v>0</v>
      </c>
    </row>
    <row r="24" spans="1:8">
      <c r="A24" s="1006"/>
    </row>
    <row r="25" spans="1:8">
      <c r="A25" s="1009" t="s">
        <v>18</v>
      </c>
    </row>
    <row r="26" spans="1:8">
      <c r="A26" s="1006"/>
    </row>
    <row r="27" spans="1:8" s="995" customFormat="1">
      <c r="A27" s="988" t="s">
        <v>19</v>
      </c>
    </row>
    <row r="28" spans="1:8" s="995" customFormat="1">
      <c r="A28" s="988" t="s">
        <v>20</v>
      </c>
    </row>
    <row r="29" spans="1:8" s="995" customFormat="1">
      <c r="A29" s="988" t="s">
        <v>21</v>
      </c>
    </row>
    <row r="30" spans="1:8" s="986" customFormat="1" ht="25.5">
      <c r="A30" s="987" t="s">
        <v>17</v>
      </c>
    </row>
    <row r="31" spans="1:8">
      <c r="A31" s="1010"/>
    </row>
    <row r="32" spans="1:8">
      <c r="A32" s="1009" t="s">
        <v>22</v>
      </c>
    </row>
    <row r="33" spans="1:1">
      <c r="A33" s="1006"/>
    </row>
    <row r="34" spans="1:1" s="995" customFormat="1">
      <c r="A34" s="988" t="s">
        <v>23</v>
      </c>
    </row>
    <row r="35" spans="1:1" s="995" customFormat="1">
      <c r="A35" s="988" t="s">
        <v>24</v>
      </c>
    </row>
    <row r="36" spans="1:1" s="995" customFormat="1">
      <c r="A36" s="988" t="s">
        <v>25</v>
      </c>
    </row>
    <row r="37" spans="1:1" s="995" customFormat="1" ht="25.5">
      <c r="A37" s="987" t="s">
        <v>17</v>
      </c>
    </row>
    <row r="38" spans="1:1">
      <c r="A38" s="1006"/>
    </row>
    <row r="39" spans="1:1">
      <c r="A39" s="1009" t="s">
        <v>26</v>
      </c>
    </row>
    <row r="40" spans="1:1">
      <c r="A40" s="1006"/>
    </row>
    <row r="41" spans="1:1" s="995" customFormat="1">
      <c r="A41" s="988" t="s">
        <v>27</v>
      </c>
    </row>
    <row r="42" spans="1:1" s="995" customFormat="1">
      <c r="A42" s="988" t="s">
        <v>28</v>
      </c>
    </row>
    <row r="43" spans="1:1" s="995" customFormat="1">
      <c r="A43" s="988" t="s">
        <v>29</v>
      </c>
    </row>
    <row r="44" spans="1:1">
      <c r="A44" s="1006"/>
    </row>
    <row r="45" spans="1:1">
      <c r="A45" s="1009" t="s">
        <v>30</v>
      </c>
    </row>
    <row r="46" spans="1:1">
      <c r="A46" s="1006"/>
    </row>
    <row r="47" spans="1:1" s="995" customFormat="1">
      <c r="A47" s="988" t="s">
        <v>31</v>
      </c>
    </row>
    <row r="48" spans="1:1" s="995" customFormat="1">
      <c r="A48" s="988" t="s">
        <v>32</v>
      </c>
    </row>
    <row r="49" spans="1:1" s="995" customFormat="1">
      <c r="A49" s="988" t="s">
        <v>33</v>
      </c>
    </row>
    <row r="50" spans="1:1" s="995" customFormat="1">
      <c r="A50" s="988" t="s">
        <v>34</v>
      </c>
    </row>
    <row r="51" spans="1:1" s="995" customFormat="1">
      <c r="A51" s="988" t="s">
        <v>35</v>
      </c>
    </row>
    <row r="52" spans="1:1" s="995" customFormat="1">
      <c r="A52" s="988" t="s">
        <v>36</v>
      </c>
    </row>
    <row r="53" spans="1:1" s="995" customFormat="1">
      <c r="A53" s="988" t="s">
        <v>37</v>
      </c>
    </row>
    <row r="54" spans="1:1" s="995" customFormat="1">
      <c r="A54" s="988" t="s">
        <v>38</v>
      </c>
    </row>
    <row r="55" spans="1:1">
      <c r="A55" s="1006"/>
    </row>
    <row r="56" spans="1:1">
      <c r="A56" s="1009" t="s">
        <v>39</v>
      </c>
    </row>
    <row r="57" spans="1:1">
      <c r="A57" s="1006"/>
    </row>
    <row r="58" spans="1:1" s="995" customFormat="1">
      <c r="A58" s="988" t="s">
        <v>40</v>
      </c>
    </row>
    <row r="59" spans="1:1" s="995" customFormat="1">
      <c r="A59" s="988" t="s">
        <v>41</v>
      </c>
    </row>
    <row r="60" spans="1:1" s="995" customFormat="1">
      <c r="A60" s="988" t="s">
        <v>42</v>
      </c>
    </row>
    <row r="61" spans="1:1" s="985" customFormat="1">
      <c r="A61" s="988" t="s">
        <v>43</v>
      </c>
    </row>
    <row r="62" spans="1:1" s="995" customFormat="1">
      <c r="A62" s="984" t="s">
        <v>44</v>
      </c>
    </row>
    <row r="63" spans="1:1">
      <c r="A63" s="1010"/>
    </row>
    <row r="64" spans="1:1">
      <c r="A64" s="1010"/>
    </row>
    <row r="65" spans="1:1">
      <c r="A65" s="1007" t="s">
        <v>45</v>
      </c>
    </row>
    <row r="66" spans="1:1">
      <c r="A66" s="1007"/>
    </row>
    <row r="67" spans="1:1">
      <c r="A67" s="1009" t="s">
        <v>46</v>
      </c>
    </row>
    <row r="68" spans="1:1">
      <c r="A68" s="1009"/>
    </row>
    <row r="69" spans="1:1" s="985" customFormat="1">
      <c r="A69" s="1136" t="s">
        <v>47</v>
      </c>
    </row>
    <row r="70" spans="1:1" s="985" customFormat="1">
      <c r="A70" s="1136" t="s">
        <v>48</v>
      </c>
    </row>
    <row r="71" spans="1:1" s="1138" customFormat="1">
      <c r="A71" s="1137"/>
    </row>
    <row r="72" spans="1:1">
      <c r="A72" s="1009" t="s">
        <v>49</v>
      </c>
    </row>
    <row r="73" spans="1:1">
      <c r="A73" s="1006"/>
    </row>
    <row r="74" spans="1:1" s="995" customFormat="1">
      <c r="A74" s="988" t="s">
        <v>50</v>
      </c>
    </row>
    <row r="75" spans="1:1" s="995" customFormat="1">
      <c r="A75" s="988" t="s">
        <v>51</v>
      </c>
    </row>
    <row r="76" spans="1:1" s="995" customFormat="1">
      <c r="A76" s="988" t="s">
        <v>52</v>
      </c>
    </row>
    <row r="77" spans="1:1" s="995" customFormat="1">
      <c r="A77" s="988" t="s">
        <v>53</v>
      </c>
    </row>
    <row r="78" spans="1:1" s="995" customFormat="1">
      <c r="A78" s="988" t="s">
        <v>54</v>
      </c>
    </row>
    <row r="79" spans="1:1" s="995" customFormat="1">
      <c r="A79" s="988" t="s">
        <v>55</v>
      </c>
    </row>
    <row r="80" spans="1:1" s="995" customFormat="1">
      <c r="A80" s="988" t="s">
        <v>56</v>
      </c>
    </row>
    <row r="81" spans="1:16384">
      <c r="A81" s="1010"/>
    </row>
    <row r="82" spans="1:16384">
      <c r="A82" s="1009" t="s">
        <v>57</v>
      </c>
    </row>
    <row r="83" spans="1:16384">
      <c r="A83" s="1009"/>
    </row>
    <row r="84" spans="1:16384" s="984" customFormat="1">
      <c r="A84" s="988" t="s">
        <v>58</v>
      </c>
      <c r="R84" s="984" t="s">
        <v>59</v>
      </c>
      <c r="S84" s="984" t="s">
        <v>59</v>
      </c>
      <c r="T84" s="984" t="s">
        <v>59</v>
      </c>
      <c r="U84" s="984" t="s">
        <v>59</v>
      </c>
      <c r="V84" s="984" t="s">
        <v>59</v>
      </c>
      <c r="W84" s="984" t="s">
        <v>59</v>
      </c>
      <c r="X84" s="984" t="s">
        <v>59</v>
      </c>
      <c r="Y84" s="984" t="s">
        <v>59</v>
      </c>
      <c r="Z84" s="984" t="s">
        <v>59</v>
      </c>
      <c r="AA84" s="984" t="s">
        <v>59</v>
      </c>
      <c r="AB84" s="984" t="s">
        <v>59</v>
      </c>
      <c r="AC84" s="984" t="s">
        <v>59</v>
      </c>
      <c r="AD84" s="984" t="s">
        <v>59</v>
      </c>
      <c r="AE84" s="984" t="s">
        <v>59</v>
      </c>
      <c r="AF84" s="984" t="s">
        <v>59</v>
      </c>
      <c r="AG84" s="984" t="s">
        <v>59</v>
      </c>
      <c r="AH84" s="984" t="s">
        <v>59</v>
      </c>
      <c r="AI84" s="984" t="s">
        <v>59</v>
      </c>
      <c r="AJ84" s="984" t="s">
        <v>59</v>
      </c>
      <c r="AK84" s="984" t="s">
        <v>59</v>
      </c>
      <c r="AL84" s="984" t="s">
        <v>59</v>
      </c>
      <c r="AM84" s="984" t="s">
        <v>59</v>
      </c>
      <c r="AN84" s="984" t="s">
        <v>59</v>
      </c>
      <c r="AO84" s="984" t="s">
        <v>59</v>
      </c>
      <c r="AP84" s="984" t="s">
        <v>59</v>
      </c>
      <c r="AQ84" s="984" t="s">
        <v>59</v>
      </c>
      <c r="AR84" s="984" t="s">
        <v>59</v>
      </c>
      <c r="AS84" s="984" t="s">
        <v>59</v>
      </c>
      <c r="AT84" s="984" t="s">
        <v>59</v>
      </c>
      <c r="AU84" s="984" t="s">
        <v>59</v>
      </c>
      <c r="AV84" s="984" t="s">
        <v>59</v>
      </c>
      <c r="AW84" s="984" t="s">
        <v>59</v>
      </c>
      <c r="AX84" s="984" t="s">
        <v>59</v>
      </c>
      <c r="AY84" s="984" t="s">
        <v>59</v>
      </c>
      <c r="AZ84" s="984" t="s">
        <v>59</v>
      </c>
      <c r="BA84" s="984" t="s">
        <v>59</v>
      </c>
      <c r="BB84" s="984" t="s">
        <v>59</v>
      </c>
      <c r="BC84" s="984" t="s">
        <v>59</v>
      </c>
      <c r="BD84" s="984" t="s">
        <v>59</v>
      </c>
      <c r="BE84" s="984" t="s">
        <v>59</v>
      </c>
      <c r="BF84" s="984" t="s">
        <v>59</v>
      </c>
      <c r="BG84" s="984" t="s">
        <v>59</v>
      </c>
      <c r="BH84" s="984" t="s">
        <v>59</v>
      </c>
      <c r="BI84" s="984" t="s">
        <v>59</v>
      </c>
      <c r="BJ84" s="984" t="s">
        <v>59</v>
      </c>
      <c r="BK84" s="984" t="s">
        <v>59</v>
      </c>
      <c r="BL84" s="984" t="s">
        <v>59</v>
      </c>
      <c r="BM84" s="984" t="s">
        <v>59</v>
      </c>
      <c r="BN84" s="984" t="s">
        <v>59</v>
      </c>
      <c r="BO84" s="984" t="s">
        <v>59</v>
      </c>
      <c r="BP84" s="984" t="s">
        <v>59</v>
      </c>
      <c r="BQ84" s="984" t="s">
        <v>59</v>
      </c>
      <c r="BR84" s="984" t="s">
        <v>59</v>
      </c>
      <c r="BS84" s="984" t="s">
        <v>59</v>
      </c>
      <c r="BT84" s="984" t="s">
        <v>59</v>
      </c>
      <c r="BU84" s="984" t="s">
        <v>59</v>
      </c>
      <c r="BV84" s="984" t="s">
        <v>59</v>
      </c>
      <c r="BW84" s="984" t="s">
        <v>59</v>
      </c>
      <c r="BX84" s="984" t="s">
        <v>59</v>
      </c>
      <c r="BY84" s="984" t="s">
        <v>59</v>
      </c>
      <c r="BZ84" s="984" t="s">
        <v>59</v>
      </c>
      <c r="CA84" s="984" t="s">
        <v>59</v>
      </c>
      <c r="CB84" s="984" t="s">
        <v>59</v>
      </c>
      <c r="CC84" s="984" t="s">
        <v>59</v>
      </c>
      <c r="CD84" s="984" t="s">
        <v>59</v>
      </c>
      <c r="CE84" s="984" t="s">
        <v>59</v>
      </c>
      <c r="CF84" s="984" t="s">
        <v>59</v>
      </c>
      <c r="CG84" s="984" t="s">
        <v>59</v>
      </c>
      <c r="CH84" s="984" t="s">
        <v>59</v>
      </c>
      <c r="CI84" s="984" t="s">
        <v>59</v>
      </c>
      <c r="CJ84" s="984" t="s">
        <v>59</v>
      </c>
      <c r="CK84" s="984" t="s">
        <v>59</v>
      </c>
      <c r="CL84" s="984" t="s">
        <v>59</v>
      </c>
      <c r="CM84" s="984" t="s">
        <v>59</v>
      </c>
      <c r="CN84" s="984" t="s">
        <v>59</v>
      </c>
      <c r="CO84" s="984" t="s">
        <v>59</v>
      </c>
      <c r="CP84" s="984" t="s">
        <v>59</v>
      </c>
      <c r="CQ84" s="984" t="s">
        <v>59</v>
      </c>
      <c r="CR84" s="984" t="s">
        <v>59</v>
      </c>
      <c r="CS84" s="984" t="s">
        <v>59</v>
      </c>
      <c r="CT84" s="984" t="s">
        <v>59</v>
      </c>
      <c r="CU84" s="984" t="s">
        <v>59</v>
      </c>
      <c r="CV84" s="984" t="s">
        <v>59</v>
      </c>
      <c r="CW84" s="984" t="s">
        <v>59</v>
      </c>
      <c r="CX84" s="984" t="s">
        <v>59</v>
      </c>
      <c r="CY84" s="984" t="s">
        <v>59</v>
      </c>
      <c r="CZ84" s="984" t="s">
        <v>59</v>
      </c>
      <c r="DA84" s="984" t="s">
        <v>59</v>
      </c>
      <c r="DB84" s="984" t="s">
        <v>59</v>
      </c>
      <c r="DC84" s="984" t="s">
        <v>59</v>
      </c>
      <c r="DD84" s="984" t="s">
        <v>59</v>
      </c>
      <c r="DE84" s="984" t="s">
        <v>59</v>
      </c>
      <c r="DF84" s="984" t="s">
        <v>59</v>
      </c>
      <c r="DG84" s="984" t="s">
        <v>59</v>
      </c>
      <c r="DH84" s="984" t="s">
        <v>59</v>
      </c>
      <c r="DI84" s="984" t="s">
        <v>59</v>
      </c>
      <c r="DJ84" s="984" t="s">
        <v>59</v>
      </c>
      <c r="DK84" s="984" t="s">
        <v>59</v>
      </c>
      <c r="DL84" s="984" t="s">
        <v>59</v>
      </c>
      <c r="DM84" s="984" t="s">
        <v>59</v>
      </c>
      <c r="DN84" s="984" t="s">
        <v>59</v>
      </c>
      <c r="DO84" s="984" t="s">
        <v>59</v>
      </c>
      <c r="DP84" s="984" t="s">
        <v>59</v>
      </c>
      <c r="DQ84" s="984" t="s">
        <v>59</v>
      </c>
      <c r="DR84" s="984" t="s">
        <v>59</v>
      </c>
      <c r="DS84" s="984" t="s">
        <v>59</v>
      </c>
      <c r="DT84" s="984" t="s">
        <v>59</v>
      </c>
      <c r="DU84" s="984" t="s">
        <v>59</v>
      </c>
      <c r="DV84" s="984" t="s">
        <v>59</v>
      </c>
      <c r="DW84" s="984" t="s">
        <v>59</v>
      </c>
      <c r="DX84" s="984" t="s">
        <v>59</v>
      </c>
      <c r="DY84" s="984" t="s">
        <v>59</v>
      </c>
      <c r="DZ84" s="984" t="s">
        <v>59</v>
      </c>
      <c r="EA84" s="984" t="s">
        <v>59</v>
      </c>
      <c r="EB84" s="984" t="s">
        <v>59</v>
      </c>
      <c r="EC84" s="984" t="s">
        <v>59</v>
      </c>
      <c r="ED84" s="984" t="s">
        <v>59</v>
      </c>
      <c r="EE84" s="984" t="s">
        <v>59</v>
      </c>
      <c r="EF84" s="984" t="s">
        <v>59</v>
      </c>
      <c r="EG84" s="984" t="s">
        <v>59</v>
      </c>
      <c r="EH84" s="984" t="s">
        <v>59</v>
      </c>
      <c r="EI84" s="984" t="s">
        <v>59</v>
      </c>
      <c r="EJ84" s="984" t="s">
        <v>59</v>
      </c>
      <c r="EK84" s="984" t="s">
        <v>59</v>
      </c>
      <c r="EL84" s="984" t="s">
        <v>59</v>
      </c>
      <c r="EM84" s="984" t="s">
        <v>59</v>
      </c>
      <c r="EN84" s="984" t="s">
        <v>59</v>
      </c>
      <c r="EO84" s="984" t="s">
        <v>59</v>
      </c>
      <c r="EP84" s="984" t="s">
        <v>59</v>
      </c>
      <c r="EQ84" s="984" t="s">
        <v>59</v>
      </c>
      <c r="ER84" s="984" t="s">
        <v>59</v>
      </c>
      <c r="ES84" s="984" t="s">
        <v>59</v>
      </c>
      <c r="ET84" s="984" t="s">
        <v>59</v>
      </c>
      <c r="EU84" s="984" t="s">
        <v>59</v>
      </c>
      <c r="EV84" s="984" t="s">
        <v>59</v>
      </c>
      <c r="EW84" s="984" t="s">
        <v>59</v>
      </c>
      <c r="EX84" s="984" t="s">
        <v>59</v>
      </c>
      <c r="EY84" s="984" t="s">
        <v>59</v>
      </c>
      <c r="EZ84" s="984" t="s">
        <v>59</v>
      </c>
      <c r="FA84" s="984" t="s">
        <v>59</v>
      </c>
      <c r="FB84" s="984" t="s">
        <v>59</v>
      </c>
      <c r="FC84" s="984" t="s">
        <v>59</v>
      </c>
      <c r="FD84" s="984" t="s">
        <v>59</v>
      </c>
      <c r="FE84" s="984" t="s">
        <v>59</v>
      </c>
      <c r="FF84" s="984" t="s">
        <v>59</v>
      </c>
      <c r="FG84" s="984" t="s">
        <v>59</v>
      </c>
      <c r="FH84" s="984" t="s">
        <v>59</v>
      </c>
      <c r="FI84" s="984" t="s">
        <v>59</v>
      </c>
      <c r="FJ84" s="984" t="s">
        <v>59</v>
      </c>
      <c r="FK84" s="984" t="s">
        <v>59</v>
      </c>
      <c r="FL84" s="984" t="s">
        <v>59</v>
      </c>
      <c r="FM84" s="984" t="s">
        <v>59</v>
      </c>
      <c r="FN84" s="984" t="s">
        <v>59</v>
      </c>
      <c r="FO84" s="984" t="s">
        <v>59</v>
      </c>
      <c r="FP84" s="984" t="s">
        <v>59</v>
      </c>
      <c r="FQ84" s="984" t="s">
        <v>59</v>
      </c>
      <c r="FR84" s="984" t="s">
        <v>59</v>
      </c>
      <c r="FS84" s="984" t="s">
        <v>59</v>
      </c>
      <c r="FT84" s="984" t="s">
        <v>59</v>
      </c>
      <c r="FU84" s="984" t="s">
        <v>59</v>
      </c>
      <c r="FV84" s="984" t="s">
        <v>59</v>
      </c>
      <c r="FW84" s="984" t="s">
        <v>59</v>
      </c>
      <c r="FX84" s="984" t="s">
        <v>59</v>
      </c>
      <c r="FY84" s="984" t="s">
        <v>59</v>
      </c>
      <c r="FZ84" s="984" t="s">
        <v>59</v>
      </c>
      <c r="GA84" s="984" t="s">
        <v>59</v>
      </c>
      <c r="GB84" s="984" t="s">
        <v>59</v>
      </c>
      <c r="GC84" s="984" t="s">
        <v>59</v>
      </c>
      <c r="GD84" s="984" t="s">
        <v>59</v>
      </c>
      <c r="GE84" s="984" t="s">
        <v>59</v>
      </c>
      <c r="GF84" s="984" t="s">
        <v>59</v>
      </c>
      <c r="GG84" s="984" t="s">
        <v>59</v>
      </c>
      <c r="GH84" s="984" t="s">
        <v>59</v>
      </c>
      <c r="GI84" s="984" t="s">
        <v>59</v>
      </c>
      <c r="GJ84" s="984" t="s">
        <v>59</v>
      </c>
      <c r="GK84" s="984" t="s">
        <v>59</v>
      </c>
      <c r="GL84" s="984" t="s">
        <v>59</v>
      </c>
      <c r="GM84" s="984" t="s">
        <v>59</v>
      </c>
      <c r="GN84" s="984" t="s">
        <v>59</v>
      </c>
      <c r="GO84" s="984" t="s">
        <v>59</v>
      </c>
      <c r="GP84" s="984" t="s">
        <v>59</v>
      </c>
      <c r="GQ84" s="984" t="s">
        <v>59</v>
      </c>
      <c r="GR84" s="984" t="s">
        <v>59</v>
      </c>
      <c r="GS84" s="984" t="s">
        <v>59</v>
      </c>
      <c r="GT84" s="984" t="s">
        <v>59</v>
      </c>
      <c r="GU84" s="984" t="s">
        <v>59</v>
      </c>
      <c r="GV84" s="984" t="s">
        <v>59</v>
      </c>
      <c r="GW84" s="984" t="s">
        <v>59</v>
      </c>
      <c r="GX84" s="984" t="s">
        <v>59</v>
      </c>
      <c r="GY84" s="984" t="s">
        <v>59</v>
      </c>
      <c r="GZ84" s="984" t="s">
        <v>59</v>
      </c>
      <c r="HA84" s="984" t="s">
        <v>59</v>
      </c>
      <c r="HB84" s="984" t="s">
        <v>59</v>
      </c>
      <c r="HC84" s="984" t="s">
        <v>59</v>
      </c>
      <c r="HD84" s="984" t="s">
        <v>59</v>
      </c>
      <c r="HE84" s="984" t="s">
        <v>59</v>
      </c>
      <c r="HF84" s="984" t="s">
        <v>59</v>
      </c>
      <c r="HG84" s="984" t="s">
        <v>59</v>
      </c>
      <c r="HH84" s="984" t="s">
        <v>59</v>
      </c>
      <c r="HI84" s="984" t="s">
        <v>59</v>
      </c>
      <c r="HJ84" s="984" t="s">
        <v>59</v>
      </c>
      <c r="HK84" s="984" t="s">
        <v>59</v>
      </c>
      <c r="HL84" s="984" t="s">
        <v>59</v>
      </c>
      <c r="HM84" s="984" t="s">
        <v>59</v>
      </c>
      <c r="HN84" s="984" t="s">
        <v>59</v>
      </c>
      <c r="HO84" s="984" t="s">
        <v>59</v>
      </c>
      <c r="HP84" s="984" t="s">
        <v>59</v>
      </c>
      <c r="HQ84" s="984" t="s">
        <v>59</v>
      </c>
      <c r="HR84" s="984" t="s">
        <v>59</v>
      </c>
      <c r="HS84" s="984" t="s">
        <v>59</v>
      </c>
      <c r="HT84" s="984" t="s">
        <v>59</v>
      </c>
      <c r="HU84" s="984" t="s">
        <v>59</v>
      </c>
      <c r="HV84" s="984" t="s">
        <v>59</v>
      </c>
      <c r="HW84" s="984" t="s">
        <v>59</v>
      </c>
      <c r="HX84" s="984" t="s">
        <v>59</v>
      </c>
      <c r="HY84" s="984" t="s">
        <v>59</v>
      </c>
      <c r="HZ84" s="984" t="s">
        <v>59</v>
      </c>
      <c r="IA84" s="984" t="s">
        <v>59</v>
      </c>
      <c r="IB84" s="984" t="s">
        <v>59</v>
      </c>
      <c r="IC84" s="984" t="s">
        <v>59</v>
      </c>
      <c r="ID84" s="984" t="s">
        <v>59</v>
      </c>
      <c r="IE84" s="984" t="s">
        <v>59</v>
      </c>
      <c r="IF84" s="984" t="s">
        <v>59</v>
      </c>
      <c r="IG84" s="984" t="s">
        <v>59</v>
      </c>
      <c r="IH84" s="984" t="s">
        <v>59</v>
      </c>
      <c r="II84" s="984" t="s">
        <v>59</v>
      </c>
      <c r="IJ84" s="984" t="s">
        <v>59</v>
      </c>
      <c r="IK84" s="984" t="s">
        <v>59</v>
      </c>
      <c r="IL84" s="984" t="s">
        <v>59</v>
      </c>
      <c r="IM84" s="984" t="s">
        <v>59</v>
      </c>
      <c r="IN84" s="984" t="s">
        <v>59</v>
      </c>
      <c r="IO84" s="984" t="s">
        <v>59</v>
      </c>
      <c r="IP84" s="984" t="s">
        <v>59</v>
      </c>
      <c r="IQ84" s="984" t="s">
        <v>59</v>
      </c>
      <c r="IR84" s="984" t="s">
        <v>59</v>
      </c>
      <c r="IS84" s="984" t="s">
        <v>59</v>
      </c>
      <c r="IT84" s="984" t="s">
        <v>59</v>
      </c>
      <c r="IU84" s="984" t="s">
        <v>59</v>
      </c>
      <c r="IV84" s="984" t="s">
        <v>59</v>
      </c>
      <c r="IW84" s="984" t="s">
        <v>59</v>
      </c>
      <c r="IX84" s="984" t="s">
        <v>59</v>
      </c>
      <c r="IY84" s="984" t="s">
        <v>59</v>
      </c>
      <c r="IZ84" s="984" t="s">
        <v>59</v>
      </c>
      <c r="JA84" s="984" t="s">
        <v>59</v>
      </c>
      <c r="JB84" s="984" t="s">
        <v>59</v>
      </c>
      <c r="JC84" s="984" t="s">
        <v>59</v>
      </c>
      <c r="JD84" s="984" t="s">
        <v>59</v>
      </c>
      <c r="JE84" s="984" t="s">
        <v>59</v>
      </c>
      <c r="JF84" s="984" t="s">
        <v>59</v>
      </c>
      <c r="JG84" s="984" t="s">
        <v>59</v>
      </c>
      <c r="JH84" s="984" t="s">
        <v>59</v>
      </c>
      <c r="JI84" s="984" t="s">
        <v>59</v>
      </c>
      <c r="JJ84" s="984" t="s">
        <v>59</v>
      </c>
      <c r="JK84" s="984" t="s">
        <v>59</v>
      </c>
      <c r="JL84" s="984" t="s">
        <v>59</v>
      </c>
      <c r="JM84" s="984" t="s">
        <v>59</v>
      </c>
      <c r="JN84" s="984" t="s">
        <v>59</v>
      </c>
      <c r="JO84" s="984" t="s">
        <v>59</v>
      </c>
      <c r="JP84" s="984" t="s">
        <v>59</v>
      </c>
      <c r="JQ84" s="984" t="s">
        <v>59</v>
      </c>
      <c r="JR84" s="984" t="s">
        <v>59</v>
      </c>
      <c r="JS84" s="984" t="s">
        <v>59</v>
      </c>
      <c r="JT84" s="984" t="s">
        <v>59</v>
      </c>
      <c r="JU84" s="984" t="s">
        <v>59</v>
      </c>
      <c r="JV84" s="984" t="s">
        <v>59</v>
      </c>
      <c r="JW84" s="984" t="s">
        <v>59</v>
      </c>
      <c r="JX84" s="984" t="s">
        <v>59</v>
      </c>
      <c r="JY84" s="984" t="s">
        <v>59</v>
      </c>
      <c r="JZ84" s="984" t="s">
        <v>59</v>
      </c>
      <c r="KA84" s="984" t="s">
        <v>59</v>
      </c>
      <c r="KB84" s="984" t="s">
        <v>59</v>
      </c>
      <c r="KC84" s="984" t="s">
        <v>59</v>
      </c>
      <c r="KD84" s="984" t="s">
        <v>59</v>
      </c>
      <c r="KE84" s="984" t="s">
        <v>59</v>
      </c>
      <c r="KF84" s="984" t="s">
        <v>59</v>
      </c>
      <c r="KG84" s="984" t="s">
        <v>59</v>
      </c>
      <c r="KH84" s="984" t="s">
        <v>59</v>
      </c>
      <c r="KI84" s="984" t="s">
        <v>59</v>
      </c>
      <c r="KJ84" s="984" t="s">
        <v>59</v>
      </c>
      <c r="KK84" s="984" t="s">
        <v>59</v>
      </c>
      <c r="KL84" s="984" t="s">
        <v>59</v>
      </c>
      <c r="KM84" s="984" t="s">
        <v>59</v>
      </c>
      <c r="KN84" s="984" t="s">
        <v>59</v>
      </c>
      <c r="KO84" s="984" t="s">
        <v>59</v>
      </c>
      <c r="KP84" s="984" t="s">
        <v>59</v>
      </c>
      <c r="KQ84" s="984" t="s">
        <v>59</v>
      </c>
      <c r="KR84" s="984" t="s">
        <v>59</v>
      </c>
      <c r="KS84" s="984" t="s">
        <v>59</v>
      </c>
      <c r="KT84" s="984" t="s">
        <v>59</v>
      </c>
      <c r="KU84" s="984" t="s">
        <v>59</v>
      </c>
      <c r="KV84" s="984" t="s">
        <v>59</v>
      </c>
      <c r="KW84" s="984" t="s">
        <v>59</v>
      </c>
      <c r="KX84" s="984" t="s">
        <v>59</v>
      </c>
      <c r="KY84" s="984" t="s">
        <v>59</v>
      </c>
      <c r="KZ84" s="984" t="s">
        <v>59</v>
      </c>
      <c r="LA84" s="984" t="s">
        <v>59</v>
      </c>
      <c r="LB84" s="984" t="s">
        <v>59</v>
      </c>
      <c r="LC84" s="984" t="s">
        <v>59</v>
      </c>
      <c r="LD84" s="984" t="s">
        <v>59</v>
      </c>
      <c r="LE84" s="984" t="s">
        <v>59</v>
      </c>
      <c r="LF84" s="984" t="s">
        <v>59</v>
      </c>
      <c r="LG84" s="984" t="s">
        <v>59</v>
      </c>
      <c r="LH84" s="984" t="s">
        <v>59</v>
      </c>
      <c r="LI84" s="984" t="s">
        <v>59</v>
      </c>
      <c r="LJ84" s="984" t="s">
        <v>59</v>
      </c>
      <c r="LK84" s="984" t="s">
        <v>59</v>
      </c>
      <c r="LL84" s="984" t="s">
        <v>59</v>
      </c>
      <c r="LM84" s="984" t="s">
        <v>59</v>
      </c>
      <c r="LN84" s="984" t="s">
        <v>59</v>
      </c>
      <c r="LO84" s="984" t="s">
        <v>59</v>
      </c>
      <c r="LP84" s="984" t="s">
        <v>59</v>
      </c>
      <c r="LQ84" s="984" t="s">
        <v>59</v>
      </c>
      <c r="LR84" s="984" t="s">
        <v>59</v>
      </c>
      <c r="LS84" s="984" t="s">
        <v>59</v>
      </c>
      <c r="LT84" s="984" t="s">
        <v>59</v>
      </c>
      <c r="LU84" s="984" t="s">
        <v>59</v>
      </c>
      <c r="LV84" s="984" t="s">
        <v>59</v>
      </c>
      <c r="LW84" s="984" t="s">
        <v>59</v>
      </c>
      <c r="LX84" s="984" t="s">
        <v>59</v>
      </c>
      <c r="LY84" s="984" t="s">
        <v>59</v>
      </c>
      <c r="LZ84" s="984" t="s">
        <v>59</v>
      </c>
      <c r="MA84" s="984" t="s">
        <v>59</v>
      </c>
      <c r="MB84" s="984" t="s">
        <v>59</v>
      </c>
      <c r="MC84" s="984" t="s">
        <v>59</v>
      </c>
      <c r="MD84" s="984" t="s">
        <v>59</v>
      </c>
      <c r="ME84" s="984" t="s">
        <v>59</v>
      </c>
      <c r="MF84" s="984" t="s">
        <v>59</v>
      </c>
      <c r="MG84" s="984" t="s">
        <v>59</v>
      </c>
      <c r="MH84" s="984" t="s">
        <v>59</v>
      </c>
      <c r="MI84" s="984" t="s">
        <v>59</v>
      </c>
      <c r="MJ84" s="984" t="s">
        <v>59</v>
      </c>
      <c r="MK84" s="984" t="s">
        <v>59</v>
      </c>
      <c r="ML84" s="984" t="s">
        <v>59</v>
      </c>
      <c r="MM84" s="984" t="s">
        <v>59</v>
      </c>
      <c r="MN84" s="984" t="s">
        <v>59</v>
      </c>
      <c r="MO84" s="984" t="s">
        <v>59</v>
      </c>
      <c r="MP84" s="984" t="s">
        <v>59</v>
      </c>
      <c r="MQ84" s="984" t="s">
        <v>59</v>
      </c>
      <c r="MR84" s="984" t="s">
        <v>59</v>
      </c>
      <c r="MS84" s="984" t="s">
        <v>59</v>
      </c>
      <c r="MT84" s="984" t="s">
        <v>59</v>
      </c>
      <c r="MU84" s="984" t="s">
        <v>59</v>
      </c>
      <c r="MV84" s="984" t="s">
        <v>59</v>
      </c>
      <c r="MW84" s="984" t="s">
        <v>59</v>
      </c>
      <c r="MX84" s="984" t="s">
        <v>59</v>
      </c>
      <c r="MY84" s="984" t="s">
        <v>59</v>
      </c>
      <c r="MZ84" s="984" t="s">
        <v>59</v>
      </c>
      <c r="NA84" s="984" t="s">
        <v>59</v>
      </c>
      <c r="NB84" s="984" t="s">
        <v>59</v>
      </c>
      <c r="NC84" s="984" t="s">
        <v>59</v>
      </c>
      <c r="ND84" s="984" t="s">
        <v>59</v>
      </c>
      <c r="NE84" s="984" t="s">
        <v>59</v>
      </c>
      <c r="NF84" s="984" t="s">
        <v>59</v>
      </c>
      <c r="NG84" s="984" t="s">
        <v>59</v>
      </c>
      <c r="NH84" s="984" t="s">
        <v>59</v>
      </c>
      <c r="NI84" s="984" t="s">
        <v>59</v>
      </c>
      <c r="NJ84" s="984" t="s">
        <v>59</v>
      </c>
      <c r="NK84" s="984" t="s">
        <v>59</v>
      </c>
      <c r="NL84" s="984" t="s">
        <v>59</v>
      </c>
      <c r="NM84" s="984" t="s">
        <v>59</v>
      </c>
      <c r="NN84" s="984" t="s">
        <v>59</v>
      </c>
      <c r="NO84" s="984" t="s">
        <v>59</v>
      </c>
      <c r="NP84" s="984" t="s">
        <v>59</v>
      </c>
      <c r="NQ84" s="984" t="s">
        <v>59</v>
      </c>
      <c r="NR84" s="984" t="s">
        <v>59</v>
      </c>
      <c r="NS84" s="984" t="s">
        <v>59</v>
      </c>
      <c r="NT84" s="984" t="s">
        <v>59</v>
      </c>
      <c r="NU84" s="984" t="s">
        <v>59</v>
      </c>
      <c r="NV84" s="984" t="s">
        <v>59</v>
      </c>
      <c r="NW84" s="984" t="s">
        <v>59</v>
      </c>
      <c r="NX84" s="984" t="s">
        <v>59</v>
      </c>
      <c r="NY84" s="984" t="s">
        <v>59</v>
      </c>
      <c r="NZ84" s="984" t="s">
        <v>59</v>
      </c>
      <c r="OA84" s="984" t="s">
        <v>59</v>
      </c>
      <c r="OB84" s="984" t="s">
        <v>59</v>
      </c>
      <c r="OC84" s="984" t="s">
        <v>59</v>
      </c>
      <c r="OD84" s="984" t="s">
        <v>59</v>
      </c>
      <c r="OE84" s="984" t="s">
        <v>59</v>
      </c>
      <c r="OF84" s="984" t="s">
        <v>59</v>
      </c>
      <c r="OG84" s="984" t="s">
        <v>59</v>
      </c>
      <c r="OH84" s="984" t="s">
        <v>59</v>
      </c>
      <c r="OI84" s="984" t="s">
        <v>59</v>
      </c>
      <c r="OJ84" s="984" t="s">
        <v>59</v>
      </c>
      <c r="OK84" s="984" t="s">
        <v>59</v>
      </c>
      <c r="OL84" s="984" t="s">
        <v>59</v>
      </c>
      <c r="OM84" s="984" t="s">
        <v>59</v>
      </c>
      <c r="ON84" s="984" t="s">
        <v>59</v>
      </c>
      <c r="OO84" s="984" t="s">
        <v>59</v>
      </c>
      <c r="OP84" s="984" t="s">
        <v>59</v>
      </c>
      <c r="OQ84" s="984" t="s">
        <v>59</v>
      </c>
      <c r="OR84" s="984" t="s">
        <v>59</v>
      </c>
      <c r="OS84" s="984" t="s">
        <v>59</v>
      </c>
      <c r="OT84" s="984" t="s">
        <v>59</v>
      </c>
      <c r="OU84" s="984" t="s">
        <v>59</v>
      </c>
      <c r="OV84" s="984" t="s">
        <v>59</v>
      </c>
      <c r="OW84" s="984" t="s">
        <v>59</v>
      </c>
      <c r="OX84" s="984" t="s">
        <v>59</v>
      </c>
      <c r="OY84" s="984" t="s">
        <v>59</v>
      </c>
      <c r="OZ84" s="984" t="s">
        <v>59</v>
      </c>
      <c r="PA84" s="984" t="s">
        <v>59</v>
      </c>
      <c r="PB84" s="984" t="s">
        <v>59</v>
      </c>
      <c r="PC84" s="984" t="s">
        <v>59</v>
      </c>
      <c r="PD84" s="984" t="s">
        <v>59</v>
      </c>
      <c r="PE84" s="984" t="s">
        <v>59</v>
      </c>
      <c r="PF84" s="984" t="s">
        <v>59</v>
      </c>
      <c r="PG84" s="984" t="s">
        <v>59</v>
      </c>
      <c r="PH84" s="984" t="s">
        <v>59</v>
      </c>
      <c r="PI84" s="984" t="s">
        <v>59</v>
      </c>
      <c r="PJ84" s="984" t="s">
        <v>59</v>
      </c>
      <c r="PK84" s="984" t="s">
        <v>59</v>
      </c>
      <c r="PL84" s="984" t="s">
        <v>59</v>
      </c>
      <c r="PM84" s="984" t="s">
        <v>59</v>
      </c>
      <c r="PN84" s="984" t="s">
        <v>59</v>
      </c>
      <c r="PO84" s="984" t="s">
        <v>59</v>
      </c>
      <c r="PP84" s="984" t="s">
        <v>59</v>
      </c>
      <c r="PQ84" s="984" t="s">
        <v>59</v>
      </c>
      <c r="PR84" s="984" t="s">
        <v>59</v>
      </c>
      <c r="PS84" s="984" t="s">
        <v>59</v>
      </c>
      <c r="PT84" s="984" t="s">
        <v>59</v>
      </c>
      <c r="PU84" s="984" t="s">
        <v>59</v>
      </c>
      <c r="PV84" s="984" t="s">
        <v>59</v>
      </c>
      <c r="PW84" s="984" t="s">
        <v>59</v>
      </c>
      <c r="PX84" s="984" t="s">
        <v>59</v>
      </c>
      <c r="PY84" s="984" t="s">
        <v>59</v>
      </c>
      <c r="PZ84" s="984" t="s">
        <v>59</v>
      </c>
      <c r="QA84" s="984" t="s">
        <v>59</v>
      </c>
      <c r="QB84" s="984" t="s">
        <v>59</v>
      </c>
      <c r="QC84" s="984" t="s">
        <v>59</v>
      </c>
      <c r="QD84" s="984" t="s">
        <v>59</v>
      </c>
      <c r="QE84" s="984" t="s">
        <v>59</v>
      </c>
      <c r="QF84" s="984" t="s">
        <v>59</v>
      </c>
      <c r="QG84" s="984" t="s">
        <v>59</v>
      </c>
      <c r="QH84" s="984" t="s">
        <v>59</v>
      </c>
      <c r="QI84" s="984" t="s">
        <v>59</v>
      </c>
      <c r="QJ84" s="984" t="s">
        <v>59</v>
      </c>
      <c r="QK84" s="984" t="s">
        <v>59</v>
      </c>
      <c r="QL84" s="984" t="s">
        <v>59</v>
      </c>
      <c r="QM84" s="984" t="s">
        <v>59</v>
      </c>
      <c r="QN84" s="984" t="s">
        <v>59</v>
      </c>
      <c r="QO84" s="984" t="s">
        <v>59</v>
      </c>
      <c r="QP84" s="984" t="s">
        <v>59</v>
      </c>
      <c r="QQ84" s="984" t="s">
        <v>59</v>
      </c>
      <c r="QR84" s="984" t="s">
        <v>59</v>
      </c>
      <c r="QS84" s="984" t="s">
        <v>59</v>
      </c>
      <c r="QT84" s="984" t="s">
        <v>59</v>
      </c>
      <c r="QU84" s="984" t="s">
        <v>59</v>
      </c>
      <c r="QV84" s="984" t="s">
        <v>59</v>
      </c>
      <c r="QW84" s="984" t="s">
        <v>59</v>
      </c>
      <c r="QX84" s="984" t="s">
        <v>59</v>
      </c>
      <c r="QY84" s="984" t="s">
        <v>59</v>
      </c>
      <c r="QZ84" s="984" t="s">
        <v>59</v>
      </c>
      <c r="RA84" s="984" t="s">
        <v>59</v>
      </c>
      <c r="RB84" s="984" t="s">
        <v>59</v>
      </c>
      <c r="RC84" s="984" t="s">
        <v>59</v>
      </c>
      <c r="RD84" s="984" t="s">
        <v>59</v>
      </c>
      <c r="RE84" s="984" t="s">
        <v>59</v>
      </c>
      <c r="RF84" s="984" t="s">
        <v>59</v>
      </c>
      <c r="RG84" s="984" t="s">
        <v>59</v>
      </c>
      <c r="RH84" s="984" t="s">
        <v>59</v>
      </c>
      <c r="RI84" s="984" t="s">
        <v>59</v>
      </c>
      <c r="RJ84" s="984" t="s">
        <v>59</v>
      </c>
      <c r="RK84" s="984" t="s">
        <v>59</v>
      </c>
      <c r="RL84" s="984" t="s">
        <v>59</v>
      </c>
      <c r="RM84" s="984" t="s">
        <v>59</v>
      </c>
      <c r="RN84" s="984" t="s">
        <v>59</v>
      </c>
      <c r="RO84" s="984" t="s">
        <v>59</v>
      </c>
      <c r="RP84" s="984" t="s">
        <v>59</v>
      </c>
      <c r="RQ84" s="984" t="s">
        <v>59</v>
      </c>
      <c r="RR84" s="984" t="s">
        <v>59</v>
      </c>
      <c r="RS84" s="984" t="s">
        <v>59</v>
      </c>
      <c r="RT84" s="984" t="s">
        <v>59</v>
      </c>
      <c r="RU84" s="984" t="s">
        <v>59</v>
      </c>
      <c r="RV84" s="984" t="s">
        <v>59</v>
      </c>
      <c r="RW84" s="984" t="s">
        <v>59</v>
      </c>
      <c r="RX84" s="984" t="s">
        <v>59</v>
      </c>
      <c r="RY84" s="984" t="s">
        <v>59</v>
      </c>
      <c r="RZ84" s="984" t="s">
        <v>59</v>
      </c>
      <c r="SA84" s="984" t="s">
        <v>59</v>
      </c>
      <c r="SB84" s="984" t="s">
        <v>59</v>
      </c>
      <c r="SC84" s="984" t="s">
        <v>59</v>
      </c>
      <c r="SD84" s="984" t="s">
        <v>59</v>
      </c>
      <c r="SE84" s="984" t="s">
        <v>59</v>
      </c>
      <c r="SF84" s="984" t="s">
        <v>59</v>
      </c>
      <c r="SG84" s="984" t="s">
        <v>59</v>
      </c>
      <c r="SH84" s="984" t="s">
        <v>59</v>
      </c>
      <c r="SI84" s="984" t="s">
        <v>59</v>
      </c>
      <c r="SJ84" s="984" t="s">
        <v>59</v>
      </c>
      <c r="SK84" s="984" t="s">
        <v>59</v>
      </c>
      <c r="SL84" s="984" t="s">
        <v>59</v>
      </c>
      <c r="SM84" s="984" t="s">
        <v>59</v>
      </c>
      <c r="SN84" s="984" t="s">
        <v>59</v>
      </c>
      <c r="SO84" s="984" t="s">
        <v>59</v>
      </c>
      <c r="SP84" s="984" t="s">
        <v>59</v>
      </c>
      <c r="SQ84" s="984" t="s">
        <v>59</v>
      </c>
      <c r="SR84" s="984" t="s">
        <v>59</v>
      </c>
      <c r="SS84" s="984" t="s">
        <v>59</v>
      </c>
      <c r="ST84" s="984" t="s">
        <v>59</v>
      </c>
      <c r="SU84" s="984" t="s">
        <v>59</v>
      </c>
      <c r="SV84" s="984" t="s">
        <v>59</v>
      </c>
      <c r="SW84" s="984" t="s">
        <v>59</v>
      </c>
      <c r="SX84" s="984" t="s">
        <v>59</v>
      </c>
      <c r="SY84" s="984" t="s">
        <v>59</v>
      </c>
      <c r="SZ84" s="984" t="s">
        <v>59</v>
      </c>
      <c r="TA84" s="984" t="s">
        <v>59</v>
      </c>
      <c r="TB84" s="984" t="s">
        <v>59</v>
      </c>
      <c r="TC84" s="984" t="s">
        <v>59</v>
      </c>
      <c r="TD84" s="984" t="s">
        <v>59</v>
      </c>
      <c r="TE84" s="984" t="s">
        <v>59</v>
      </c>
      <c r="TF84" s="984" t="s">
        <v>59</v>
      </c>
      <c r="TG84" s="984" t="s">
        <v>59</v>
      </c>
      <c r="TH84" s="984" t="s">
        <v>59</v>
      </c>
      <c r="TI84" s="984" t="s">
        <v>59</v>
      </c>
      <c r="TJ84" s="984" t="s">
        <v>59</v>
      </c>
      <c r="TK84" s="984" t="s">
        <v>59</v>
      </c>
      <c r="TL84" s="984" t="s">
        <v>59</v>
      </c>
      <c r="TM84" s="984" t="s">
        <v>59</v>
      </c>
      <c r="TN84" s="984" t="s">
        <v>59</v>
      </c>
      <c r="TO84" s="984" t="s">
        <v>59</v>
      </c>
      <c r="TP84" s="984" t="s">
        <v>59</v>
      </c>
      <c r="TQ84" s="984" t="s">
        <v>59</v>
      </c>
      <c r="TR84" s="984" t="s">
        <v>59</v>
      </c>
      <c r="TS84" s="984" t="s">
        <v>59</v>
      </c>
      <c r="TT84" s="984" t="s">
        <v>59</v>
      </c>
      <c r="TU84" s="984" t="s">
        <v>59</v>
      </c>
      <c r="TV84" s="984" t="s">
        <v>59</v>
      </c>
      <c r="TW84" s="984" t="s">
        <v>59</v>
      </c>
      <c r="TX84" s="984" t="s">
        <v>59</v>
      </c>
      <c r="TY84" s="984" t="s">
        <v>59</v>
      </c>
      <c r="TZ84" s="984" t="s">
        <v>59</v>
      </c>
      <c r="UA84" s="984" t="s">
        <v>59</v>
      </c>
      <c r="UB84" s="984" t="s">
        <v>59</v>
      </c>
      <c r="UC84" s="984" t="s">
        <v>59</v>
      </c>
      <c r="UD84" s="984" t="s">
        <v>59</v>
      </c>
      <c r="UE84" s="984" t="s">
        <v>59</v>
      </c>
      <c r="UF84" s="984" t="s">
        <v>59</v>
      </c>
      <c r="UG84" s="984" t="s">
        <v>59</v>
      </c>
      <c r="UH84" s="984" t="s">
        <v>59</v>
      </c>
      <c r="UI84" s="984" t="s">
        <v>59</v>
      </c>
      <c r="UJ84" s="984" t="s">
        <v>59</v>
      </c>
      <c r="UK84" s="984" t="s">
        <v>59</v>
      </c>
      <c r="UL84" s="984" t="s">
        <v>59</v>
      </c>
      <c r="UM84" s="984" t="s">
        <v>59</v>
      </c>
      <c r="UN84" s="984" t="s">
        <v>59</v>
      </c>
      <c r="UO84" s="984" t="s">
        <v>59</v>
      </c>
      <c r="UP84" s="984" t="s">
        <v>59</v>
      </c>
      <c r="UQ84" s="984" t="s">
        <v>59</v>
      </c>
      <c r="UR84" s="984" t="s">
        <v>59</v>
      </c>
      <c r="US84" s="984" t="s">
        <v>59</v>
      </c>
      <c r="UT84" s="984" t="s">
        <v>59</v>
      </c>
      <c r="UU84" s="984" t="s">
        <v>59</v>
      </c>
      <c r="UV84" s="984" t="s">
        <v>59</v>
      </c>
      <c r="UW84" s="984" t="s">
        <v>59</v>
      </c>
      <c r="UX84" s="984" t="s">
        <v>59</v>
      </c>
      <c r="UY84" s="984" t="s">
        <v>59</v>
      </c>
      <c r="UZ84" s="984" t="s">
        <v>59</v>
      </c>
      <c r="VA84" s="984" t="s">
        <v>59</v>
      </c>
      <c r="VB84" s="984" t="s">
        <v>59</v>
      </c>
      <c r="VC84" s="984" t="s">
        <v>59</v>
      </c>
      <c r="VD84" s="984" t="s">
        <v>59</v>
      </c>
      <c r="VE84" s="984" t="s">
        <v>59</v>
      </c>
      <c r="VF84" s="984" t="s">
        <v>59</v>
      </c>
      <c r="VG84" s="984" t="s">
        <v>59</v>
      </c>
      <c r="VH84" s="984" t="s">
        <v>59</v>
      </c>
      <c r="VI84" s="984" t="s">
        <v>59</v>
      </c>
      <c r="VJ84" s="984" t="s">
        <v>59</v>
      </c>
      <c r="VK84" s="984" t="s">
        <v>59</v>
      </c>
      <c r="VL84" s="984" t="s">
        <v>59</v>
      </c>
      <c r="VM84" s="984" t="s">
        <v>59</v>
      </c>
      <c r="VN84" s="984" t="s">
        <v>59</v>
      </c>
      <c r="VO84" s="984" t="s">
        <v>59</v>
      </c>
      <c r="VP84" s="984" t="s">
        <v>59</v>
      </c>
      <c r="VQ84" s="984" t="s">
        <v>59</v>
      </c>
      <c r="VR84" s="984" t="s">
        <v>59</v>
      </c>
      <c r="VS84" s="984" t="s">
        <v>59</v>
      </c>
      <c r="VT84" s="984" t="s">
        <v>59</v>
      </c>
      <c r="VU84" s="984" t="s">
        <v>59</v>
      </c>
      <c r="VV84" s="984" t="s">
        <v>59</v>
      </c>
      <c r="VW84" s="984" t="s">
        <v>59</v>
      </c>
      <c r="VX84" s="984" t="s">
        <v>59</v>
      </c>
      <c r="VY84" s="984" t="s">
        <v>59</v>
      </c>
      <c r="VZ84" s="984" t="s">
        <v>59</v>
      </c>
      <c r="WA84" s="984" t="s">
        <v>59</v>
      </c>
      <c r="WB84" s="984" t="s">
        <v>59</v>
      </c>
      <c r="WC84" s="984" t="s">
        <v>59</v>
      </c>
      <c r="WD84" s="984" t="s">
        <v>59</v>
      </c>
      <c r="WE84" s="984" t="s">
        <v>59</v>
      </c>
      <c r="WF84" s="984" t="s">
        <v>59</v>
      </c>
      <c r="WG84" s="984" t="s">
        <v>59</v>
      </c>
      <c r="WH84" s="984" t="s">
        <v>59</v>
      </c>
      <c r="WI84" s="984" t="s">
        <v>59</v>
      </c>
      <c r="WJ84" s="984" t="s">
        <v>59</v>
      </c>
      <c r="WK84" s="984" t="s">
        <v>59</v>
      </c>
      <c r="WL84" s="984" t="s">
        <v>59</v>
      </c>
      <c r="WM84" s="984" t="s">
        <v>59</v>
      </c>
      <c r="WN84" s="984" t="s">
        <v>59</v>
      </c>
      <c r="WO84" s="984" t="s">
        <v>59</v>
      </c>
      <c r="WP84" s="984" t="s">
        <v>59</v>
      </c>
      <c r="WQ84" s="984" t="s">
        <v>59</v>
      </c>
      <c r="WR84" s="984" t="s">
        <v>59</v>
      </c>
      <c r="WS84" s="984" t="s">
        <v>59</v>
      </c>
      <c r="WT84" s="984" t="s">
        <v>59</v>
      </c>
      <c r="WU84" s="984" t="s">
        <v>59</v>
      </c>
      <c r="WV84" s="984" t="s">
        <v>59</v>
      </c>
      <c r="WW84" s="984" t="s">
        <v>59</v>
      </c>
      <c r="WX84" s="984" t="s">
        <v>59</v>
      </c>
      <c r="WY84" s="984" t="s">
        <v>59</v>
      </c>
      <c r="WZ84" s="984" t="s">
        <v>59</v>
      </c>
      <c r="XA84" s="984" t="s">
        <v>59</v>
      </c>
      <c r="XB84" s="984" t="s">
        <v>59</v>
      </c>
      <c r="XC84" s="984" t="s">
        <v>59</v>
      </c>
      <c r="XD84" s="984" t="s">
        <v>59</v>
      </c>
      <c r="XE84" s="984" t="s">
        <v>59</v>
      </c>
      <c r="XF84" s="984" t="s">
        <v>59</v>
      </c>
      <c r="XG84" s="984" t="s">
        <v>59</v>
      </c>
      <c r="XH84" s="984" t="s">
        <v>59</v>
      </c>
      <c r="XI84" s="984" t="s">
        <v>59</v>
      </c>
      <c r="XJ84" s="984" t="s">
        <v>59</v>
      </c>
      <c r="XK84" s="984" t="s">
        <v>59</v>
      </c>
      <c r="XL84" s="984" t="s">
        <v>59</v>
      </c>
      <c r="XM84" s="984" t="s">
        <v>59</v>
      </c>
      <c r="XN84" s="984" t="s">
        <v>59</v>
      </c>
      <c r="XO84" s="984" t="s">
        <v>59</v>
      </c>
      <c r="XP84" s="984" t="s">
        <v>59</v>
      </c>
      <c r="XQ84" s="984" t="s">
        <v>59</v>
      </c>
      <c r="XR84" s="984" t="s">
        <v>59</v>
      </c>
      <c r="XS84" s="984" t="s">
        <v>59</v>
      </c>
      <c r="XT84" s="984" t="s">
        <v>59</v>
      </c>
      <c r="XU84" s="984" t="s">
        <v>59</v>
      </c>
      <c r="XV84" s="984" t="s">
        <v>59</v>
      </c>
      <c r="XW84" s="984" t="s">
        <v>59</v>
      </c>
      <c r="XX84" s="984" t="s">
        <v>59</v>
      </c>
      <c r="XY84" s="984" t="s">
        <v>59</v>
      </c>
      <c r="XZ84" s="984" t="s">
        <v>59</v>
      </c>
      <c r="YA84" s="984" t="s">
        <v>59</v>
      </c>
      <c r="YB84" s="984" t="s">
        <v>59</v>
      </c>
      <c r="YC84" s="984" t="s">
        <v>59</v>
      </c>
      <c r="YD84" s="984" t="s">
        <v>59</v>
      </c>
      <c r="YE84" s="984" t="s">
        <v>59</v>
      </c>
      <c r="YF84" s="984" t="s">
        <v>59</v>
      </c>
      <c r="YG84" s="984" t="s">
        <v>59</v>
      </c>
      <c r="YH84" s="984" t="s">
        <v>59</v>
      </c>
      <c r="YI84" s="984" t="s">
        <v>59</v>
      </c>
      <c r="YJ84" s="984" t="s">
        <v>59</v>
      </c>
      <c r="YK84" s="984" t="s">
        <v>59</v>
      </c>
      <c r="YL84" s="984" t="s">
        <v>59</v>
      </c>
      <c r="YM84" s="984" t="s">
        <v>59</v>
      </c>
      <c r="YN84" s="984" t="s">
        <v>59</v>
      </c>
      <c r="YO84" s="984" t="s">
        <v>59</v>
      </c>
      <c r="YP84" s="984" t="s">
        <v>59</v>
      </c>
      <c r="YQ84" s="984" t="s">
        <v>59</v>
      </c>
      <c r="YR84" s="984" t="s">
        <v>59</v>
      </c>
      <c r="YS84" s="984" t="s">
        <v>59</v>
      </c>
      <c r="YT84" s="984" t="s">
        <v>59</v>
      </c>
      <c r="YU84" s="984" t="s">
        <v>59</v>
      </c>
      <c r="YV84" s="984" t="s">
        <v>59</v>
      </c>
      <c r="YW84" s="984" t="s">
        <v>59</v>
      </c>
      <c r="YX84" s="984" t="s">
        <v>59</v>
      </c>
      <c r="YY84" s="984" t="s">
        <v>59</v>
      </c>
      <c r="YZ84" s="984" t="s">
        <v>59</v>
      </c>
      <c r="ZA84" s="984" t="s">
        <v>59</v>
      </c>
      <c r="ZB84" s="984" t="s">
        <v>59</v>
      </c>
      <c r="ZC84" s="984" t="s">
        <v>59</v>
      </c>
      <c r="ZD84" s="984" t="s">
        <v>59</v>
      </c>
      <c r="ZE84" s="984" t="s">
        <v>59</v>
      </c>
      <c r="ZF84" s="984" t="s">
        <v>59</v>
      </c>
      <c r="ZG84" s="984" t="s">
        <v>59</v>
      </c>
      <c r="ZH84" s="984" t="s">
        <v>59</v>
      </c>
      <c r="ZI84" s="984" t="s">
        <v>59</v>
      </c>
      <c r="ZJ84" s="984" t="s">
        <v>59</v>
      </c>
      <c r="ZK84" s="984" t="s">
        <v>59</v>
      </c>
      <c r="ZL84" s="984" t="s">
        <v>59</v>
      </c>
      <c r="ZM84" s="984" t="s">
        <v>59</v>
      </c>
      <c r="ZN84" s="984" t="s">
        <v>59</v>
      </c>
      <c r="ZO84" s="984" t="s">
        <v>59</v>
      </c>
      <c r="ZP84" s="984" t="s">
        <v>59</v>
      </c>
      <c r="ZQ84" s="984" t="s">
        <v>59</v>
      </c>
      <c r="ZR84" s="984" t="s">
        <v>59</v>
      </c>
      <c r="ZS84" s="984" t="s">
        <v>59</v>
      </c>
      <c r="ZT84" s="984" t="s">
        <v>59</v>
      </c>
      <c r="ZU84" s="984" t="s">
        <v>59</v>
      </c>
      <c r="ZV84" s="984" t="s">
        <v>59</v>
      </c>
      <c r="ZW84" s="984" t="s">
        <v>59</v>
      </c>
      <c r="ZX84" s="984" t="s">
        <v>59</v>
      </c>
      <c r="ZY84" s="984" t="s">
        <v>59</v>
      </c>
      <c r="ZZ84" s="984" t="s">
        <v>59</v>
      </c>
      <c r="AAA84" s="984" t="s">
        <v>59</v>
      </c>
      <c r="AAB84" s="984" t="s">
        <v>59</v>
      </c>
      <c r="AAC84" s="984" t="s">
        <v>59</v>
      </c>
      <c r="AAD84" s="984" t="s">
        <v>59</v>
      </c>
      <c r="AAE84" s="984" t="s">
        <v>59</v>
      </c>
      <c r="AAF84" s="984" t="s">
        <v>59</v>
      </c>
      <c r="AAG84" s="984" t="s">
        <v>59</v>
      </c>
      <c r="AAH84" s="984" t="s">
        <v>59</v>
      </c>
      <c r="AAI84" s="984" t="s">
        <v>59</v>
      </c>
      <c r="AAJ84" s="984" t="s">
        <v>59</v>
      </c>
      <c r="AAK84" s="984" t="s">
        <v>59</v>
      </c>
      <c r="AAL84" s="984" t="s">
        <v>59</v>
      </c>
      <c r="AAM84" s="984" t="s">
        <v>59</v>
      </c>
      <c r="AAN84" s="984" t="s">
        <v>59</v>
      </c>
      <c r="AAO84" s="984" t="s">
        <v>59</v>
      </c>
      <c r="AAP84" s="984" t="s">
        <v>59</v>
      </c>
      <c r="AAQ84" s="984" t="s">
        <v>59</v>
      </c>
      <c r="AAR84" s="984" t="s">
        <v>59</v>
      </c>
      <c r="AAS84" s="984" t="s">
        <v>59</v>
      </c>
      <c r="AAT84" s="984" t="s">
        <v>59</v>
      </c>
      <c r="AAU84" s="984" t="s">
        <v>59</v>
      </c>
      <c r="AAV84" s="984" t="s">
        <v>59</v>
      </c>
      <c r="AAW84" s="984" t="s">
        <v>59</v>
      </c>
      <c r="AAX84" s="984" t="s">
        <v>59</v>
      </c>
      <c r="AAY84" s="984" t="s">
        <v>59</v>
      </c>
      <c r="AAZ84" s="984" t="s">
        <v>59</v>
      </c>
      <c r="ABA84" s="984" t="s">
        <v>59</v>
      </c>
      <c r="ABB84" s="984" t="s">
        <v>59</v>
      </c>
      <c r="ABC84" s="984" t="s">
        <v>59</v>
      </c>
      <c r="ABD84" s="984" t="s">
        <v>59</v>
      </c>
      <c r="ABE84" s="984" t="s">
        <v>59</v>
      </c>
      <c r="ABF84" s="984" t="s">
        <v>59</v>
      </c>
      <c r="ABG84" s="984" t="s">
        <v>59</v>
      </c>
      <c r="ABH84" s="984" t="s">
        <v>59</v>
      </c>
      <c r="ABI84" s="984" t="s">
        <v>59</v>
      </c>
      <c r="ABJ84" s="984" t="s">
        <v>59</v>
      </c>
      <c r="ABK84" s="984" t="s">
        <v>59</v>
      </c>
      <c r="ABL84" s="984" t="s">
        <v>59</v>
      </c>
      <c r="ABM84" s="984" t="s">
        <v>59</v>
      </c>
      <c r="ABN84" s="984" t="s">
        <v>59</v>
      </c>
      <c r="ABO84" s="984" t="s">
        <v>59</v>
      </c>
      <c r="ABP84" s="984" t="s">
        <v>59</v>
      </c>
      <c r="ABQ84" s="984" t="s">
        <v>59</v>
      </c>
      <c r="ABR84" s="984" t="s">
        <v>59</v>
      </c>
      <c r="ABS84" s="984" t="s">
        <v>59</v>
      </c>
      <c r="ABT84" s="984" t="s">
        <v>59</v>
      </c>
      <c r="ABU84" s="984" t="s">
        <v>59</v>
      </c>
      <c r="ABV84" s="984" t="s">
        <v>59</v>
      </c>
      <c r="ABW84" s="984" t="s">
        <v>59</v>
      </c>
      <c r="ABX84" s="984" t="s">
        <v>59</v>
      </c>
      <c r="ABY84" s="984" t="s">
        <v>59</v>
      </c>
      <c r="ABZ84" s="984" t="s">
        <v>59</v>
      </c>
      <c r="ACA84" s="984" t="s">
        <v>59</v>
      </c>
      <c r="ACB84" s="984" t="s">
        <v>59</v>
      </c>
      <c r="ACC84" s="984" t="s">
        <v>59</v>
      </c>
      <c r="ACD84" s="984" t="s">
        <v>59</v>
      </c>
      <c r="ACE84" s="984" t="s">
        <v>59</v>
      </c>
      <c r="ACF84" s="984" t="s">
        <v>59</v>
      </c>
      <c r="ACG84" s="984" t="s">
        <v>59</v>
      </c>
      <c r="ACH84" s="984" t="s">
        <v>59</v>
      </c>
      <c r="ACI84" s="984" t="s">
        <v>59</v>
      </c>
      <c r="ACJ84" s="984" t="s">
        <v>59</v>
      </c>
      <c r="ACK84" s="984" t="s">
        <v>59</v>
      </c>
      <c r="ACL84" s="984" t="s">
        <v>59</v>
      </c>
      <c r="ACM84" s="984" t="s">
        <v>59</v>
      </c>
      <c r="ACN84" s="984" t="s">
        <v>59</v>
      </c>
      <c r="ACO84" s="984" t="s">
        <v>59</v>
      </c>
      <c r="ACP84" s="984" t="s">
        <v>59</v>
      </c>
      <c r="ACQ84" s="984" t="s">
        <v>59</v>
      </c>
      <c r="ACR84" s="984" t="s">
        <v>59</v>
      </c>
      <c r="ACS84" s="984" t="s">
        <v>59</v>
      </c>
      <c r="ACT84" s="984" t="s">
        <v>59</v>
      </c>
      <c r="ACU84" s="984" t="s">
        <v>59</v>
      </c>
      <c r="ACV84" s="984" t="s">
        <v>59</v>
      </c>
      <c r="ACW84" s="984" t="s">
        <v>59</v>
      </c>
      <c r="ACX84" s="984" t="s">
        <v>59</v>
      </c>
      <c r="ACY84" s="984" t="s">
        <v>59</v>
      </c>
      <c r="ACZ84" s="984" t="s">
        <v>59</v>
      </c>
      <c r="ADA84" s="984" t="s">
        <v>59</v>
      </c>
      <c r="ADB84" s="984" t="s">
        <v>59</v>
      </c>
      <c r="ADC84" s="984" t="s">
        <v>59</v>
      </c>
      <c r="ADD84" s="984" t="s">
        <v>59</v>
      </c>
      <c r="ADE84" s="984" t="s">
        <v>59</v>
      </c>
      <c r="ADF84" s="984" t="s">
        <v>59</v>
      </c>
      <c r="ADG84" s="984" t="s">
        <v>59</v>
      </c>
      <c r="ADH84" s="984" t="s">
        <v>59</v>
      </c>
      <c r="ADI84" s="984" t="s">
        <v>59</v>
      </c>
      <c r="ADJ84" s="984" t="s">
        <v>59</v>
      </c>
      <c r="ADK84" s="984" t="s">
        <v>59</v>
      </c>
      <c r="ADL84" s="984" t="s">
        <v>59</v>
      </c>
      <c r="ADM84" s="984" t="s">
        <v>59</v>
      </c>
      <c r="ADN84" s="984" t="s">
        <v>59</v>
      </c>
      <c r="ADO84" s="984" t="s">
        <v>59</v>
      </c>
      <c r="ADP84" s="984" t="s">
        <v>59</v>
      </c>
      <c r="ADQ84" s="984" t="s">
        <v>59</v>
      </c>
      <c r="ADR84" s="984" t="s">
        <v>59</v>
      </c>
      <c r="ADS84" s="984" t="s">
        <v>59</v>
      </c>
      <c r="ADT84" s="984" t="s">
        <v>59</v>
      </c>
      <c r="ADU84" s="984" t="s">
        <v>59</v>
      </c>
      <c r="ADV84" s="984" t="s">
        <v>59</v>
      </c>
      <c r="ADW84" s="984" t="s">
        <v>59</v>
      </c>
      <c r="ADX84" s="984" t="s">
        <v>59</v>
      </c>
      <c r="ADY84" s="984" t="s">
        <v>59</v>
      </c>
      <c r="ADZ84" s="984" t="s">
        <v>59</v>
      </c>
      <c r="AEA84" s="984" t="s">
        <v>59</v>
      </c>
      <c r="AEB84" s="984" t="s">
        <v>59</v>
      </c>
      <c r="AEC84" s="984" t="s">
        <v>59</v>
      </c>
      <c r="AED84" s="984" t="s">
        <v>59</v>
      </c>
      <c r="AEE84" s="984" t="s">
        <v>59</v>
      </c>
      <c r="AEF84" s="984" t="s">
        <v>59</v>
      </c>
      <c r="AEG84" s="984" t="s">
        <v>59</v>
      </c>
      <c r="AEH84" s="984" t="s">
        <v>59</v>
      </c>
      <c r="AEI84" s="984" t="s">
        <v>59</v>
      </c>
      <c r="AEJ84" s="984" t="s">
        <v>59</v>
      </c>
      <c r="AEK84" s="984" t="s">
        <v>59</v>
      </c>
      <c r="AEL84" s="984" t="s">
        <v>59</v>
      </c>
      <c r="AEM84" s="984" t="s">
        <v>59</v>
      </c>
      <c r="AEN84" s="984" t="s">
        <v>59</v>
      </c>
      <c r="AEO84" s="984" t="s">
        <v>59</v>
      </c>
      <c r="AEP84" s="984" t="s">
        <v>59</v>
      </c>
      <c r="AEQ84" s="984" t="s">
        <v>59</v>
      </c>
      <c r="AER84" s="984" t="s">
        <v>59</v>
      </c>
      <c r="AES84" s="984" t="s">
        <v>59</v>
      </c>
      <c r="AET84" s="984" t="s">
        <v>59</v>
      </c>
      <c r="AEU84" s="984" t="s">
        <v>59</v>
      </c>
      <c r="AEV84" s="984" t="s">
        <v>59</v>
      </c>
      <c r="AEW84" s="984" t="s">
        <v>59</v>
      </c>
      <c r="AEX84" s="984" t="s">
        <v>59</v>
      </c>
      <c r="AEY84" s="984" t="s">
        <v>59</v>
      </c>
      <c r="AEZ84" s="984" t="s">
        <v>59</v>
      </c>
      <c r="AFA84" s="984" t="s">
        <v>59</v>
      </c>
      <c r="AFB84" s="984" t="s">
        <v>59</v>
      </c>
      <c r="AFC84" s="984" t="s">
        <v>59</v>
      </c>
      <c r="AFD84" s="984" t="s">
        <v>59</v>
      </c>
      <c r="AFE84" s="984" t="s">
        <v>59</v>
      </c>
      <c r="AFF84" s="984" t="s">
        <v>59</v>
      </c>
      <c r="AFG84" s="984" t="s">
        <v>59</v>
      </c>
      <c r="AFH84" s="984" t="s">
        <v>59</v>
      </c>
      <c r="AFI84" s="984" t="s">
        <v>59</v>
      </c>
      <c r="AFJ84" s="984" t="s">
        <v>59</v>
      </c>
      <c r="AFK84" s="984" t="s">
        <v>59</v>
      </c>
      <c r="AFL84" s="984" t="s">
        <v>59</v>
      </c>
      <c r="AFM84" s="984" t="s">
        <v>59</v>
      </c>
      <c r="AFN84" s="984" t="s">
        <v>59</v>
      </c>
      <c r="AFO84" s="984" t="s">
        <v>59</v>
      </c>
      <c r="AFP84" s="984" t="s">
        <v>59</v>
      </c>
      <c r="AFQ84" s="984" t="s">
        <v>59</v>
      </c>
      <c r="AFR84" s="984" t="s">
        <v>59</v>
      </c>
      <c r="AFS84" s="984" t="s">
        <v>59</v>
      </c>
      <c r="AFT84" s="984" t="s">
        <v>59</v>
      </c>
      <c r="AFU84" s="984" t="s">
        <v>59</v>
      </c>
      <c r="AFV84" s="984" t="s">
        <v>59</v>
      </c>
      <c r="AFW84" s="984" t="s">
        <v>59</v>
      </c>
      <c r="AFX84" s="984" t="s">
        <v>59</v>
      </c>
      <c r="AFY84" s="984" t="s">
        <v>59</v>
      </c>
      <c r="AFZ84" s="984" t="s">
        <v>59</v>
      </c>
      <c r="AGA84" s="984" t="s">
        <v>59</v>
      </c>
      <c r="AGB84" s="984" t="s">
        <v>59</v>
      </c>
      <c r="AGC84" s="984" t="s">
        <v>59</v>
      </c>
      <c r="AGD84" s="984" t="s">
        <v>59</v>
      </c>
      <c r="AGE84" s="984" t="s">
        <v>59</v>
      </c>
      <c r="AGF84" s="984" t="s">
        <v>59</v>
      </c>
      <c r="AGG84" s="984" t="s">
        <v>59</v>
      </c>
      <c r="AGH84" s="984" t="s">
        <v>59</v>
      </c>
      <c r="AGI84" s="984" t="s">
        <v>59</v>
      </c>
      <c r="AGJ84" s="984" t="s">
        <v>59</v>
      </c>
      <c r="AGK84" s="984" t="s">
        <v>59</v>
      </c>
      <c r="AGL84" s="984" t="s">
        <v>59</v>
      </c>
      <c r="AGM84" s="984" t="s">
        <v>59</v>
      </c>
      <c r="AGN84" s="984" t="s">
        <v>59</v>
      </c>
      <c r="AGO84" s="984" t="s">
        <v>59</v>
      </c>
      <c r="AGP84" s="984" t="s">
        <v>59</v>
      </c>
      <c r="AGQ84" s="984" t="s">
        <v>59</v>
      </c>
      <c r="AGR84" s="984" t="s">
        <v>59</v>
      </c>
      <c r="AGS84" s="984" t="s">
        <v>59</v>
      </c>
      <c r="AGT84" s="984" t="s">
        <v>59</v>
      </c>
      <c r="AGU84" s="984" t="s">
        <v>59</v>
      </c>
      <c r="AGV84" s="984" t="s">
        <v>59</v>
      </c>
      <c r="AGW84" s="984" t="s">
        <v>59</v>
      </c>
      <c r="AGX84" s="984" t="s">
        <v>59</v>
      </c>
      <c r="AGY84" s="984" t="s">
        <v>59</v>
      </c>
      <c r="AGZ84" s="984" t="s">
        <v>59</v>
      </c>
      <c r="AHA84" s="984" t="s">
        <v>59</v>
      </c>
      <c r="AHB84" s="984" t="s">
        <v>59</v>
      </c>
      <c r="AHC84" s="984" t="s">
        <v>59</v>
      </c>
      <c r="AHD84" s="984" t="s">
        <v>59</v>
      </c>
      <c r="AHE84" s="984" t="s">
        <v>59</v>
      </c>
      <c r="AHF84" s="984" t="s">
        <v>59</v>
      </c>
      <c r="AHG84" s="984" t="s">
        <v>59</v>
      </c>
      <c r="AHH84" s="984" t="s">
        <v>59</v>
      </c>
      <c r="AHI84" s="984" t="s">
        <v>59</v>
      </c>
      <c r="AHJ84" s="984" t="s">
        <v>59</v>
      </c>
      <c r="AHK84" s="984" t="s">
        <v>59</v>
      </c>
      <c r="AHL84" s="984" t="s">
        <v>59</v>
      </c>
      <c r="AHM84" s="984" t="s">
        <v>59</v>
      </c>
      <c r="AHN84" s="984" t="s">
        <v>59</v>
      </c>
      <c r="AHO84" s="984" t="s">
        <v>59</v>
      </c>
      <c r="AHP84" s="984" t="s">
        <v>59</v>
      </c>
      <c r="AHQ84" s="984" t="s">
        <v>59</v>
      </c>
      <c r="AHR84" s="984" t="s">
        <v>59</v>
      </c>
      <c r="AHS84" s="984" t="s">
        <v>59</v>
      </c>
      <c r="AHT84" s="984" t="s">
        <v>59</v>
      </c>
      <c r="AHU84" s="984" t="s">
        <v>59</v>
      </c>
      <c r="AHV84" s="984" t="s">
        <v>59</v>
      </c>
      <c r="AHW84" s="984" t="s">
        <v>59</v>
      </c>
      <c r="AHX84" s="984" t="s">
        <v>59</v>
      </c>
      <c r="AHY84" s="984" t="s">
        <v>59</v>
      </c>
      <c r="AHZ84" s="984" t="s">
        <v>59</v>
      </c>
      <c r="AIA84" s="984" t="s">
        <v>59</v>
      </c>
      <c r="AIB84" s="984" t="s">
        <v>59</v>
      </c>
      <c r="AIC84" s="984" t="s">
        <v>59</v>
      </c>
      <c r="AID84" s="984" t="s">
        <v>59</v>
      </c>
      <c r="AIE84" s="984" t="s">
        <v>59</v>
      </c>
      <c r="AIF84" s="984" t="s">
        <v>59</v>
      </c>
      <c r="AIG84" s="984" t="s">
        <v>59</v>
      </c>
      <c r="AIH84" s="984" t="s">
        <v>59</v>
      </c>
      <c r="AII84" s="984" t="s">
        <v>59</v>
      </c>
      <c r="AIJ84" s="984" t="s">
        <v>59</v>
      </c>
      <c r="AIK84" s="984" t="s">
        <v>59</v>
      </c>
      <c r="AIL84" s="984" t="s">
        <v>59</v>
      </c>
      <c r="AIM84" s="984" t="s">
        <v>59</v>
      </c>
      <c r="AIN84" s="984" t="s">
        <v>59</v>
      </c>
      <c r="AIO84" s="984" t="s">
        <v>59</v>
      </c>
      <c r="AIP84" s="984" t="s">
        <v>59</v>
      </c>
      <c r="AIQ84" s="984" t="s">
        <v>59</v>
      </c>
      <c r="AIR84" s="984" t="s">
        <v>59</v>
      </c>
      <c r="AIS84" s="984" t="s">
        <v>59</v>
      </c>
      <c r="AIT84" s="984" t="s">
        <v>59</v>
      </c>
      <c r="AIU84" s="984" t="s">
        <v>59</v>
      </c>
      <c r="AIV84" s="984" t="s">
        <v>59</v>
      </c>
      <c r="AIW84" s="984" t="s">
        <v>59</v>
      </c>
      <c r="AIX84" s="984" t="s">
        <v>59</v>
      </c>
      <c r="AIY84" s="984" t="s">
        <v>59</v>
      </c>
      <c r="AIZ84" s="984" t="s">
        <v>59</v>
      </c>
      <c r="AJA84" s="984" t="s">
        <v>59</v>
      </c>
      <c r="AJB84" s="984" t="s">
        <v>59</v>
      </c>
      <c r="AJC84" s="984" t="s">
        <v>59</v>
      </c>
      <c r="AJD84" s="984" t="s">
        <v>59</v>
      </c>
      <c r="AJE84" s="984" t="s">
        <v>59</v>
      </c>
      <c r="AJF84" s="984" t="s">
        <v>59</v>
      </c>
      <c r="AJG84" s="984" t="s">
        <v>59</v>
      </c>
      <c r="AJH84" s="984" t="s">
        <v>59</v>
      </c>
      <c r="AJI84" s="984" t="s">
        <v>59</v>
      </c>
      <c r="AJJ84" s="984" t="s">
        <v>59</v>
      </c>
      <c r="AJK84" s="984" t="s">
        <v>59</v>
      </c>
      <c r="AJL84" s="984" t="s">
        <v>59</v>
      </c>
      <c r="AJM84" s="984" t="s">
        <v>59</v>
      </c>
      <c r="AJN84" s="984" t="s">
        <v>59</v>
      </c>
      <c r="AJO84" s="984" t="s">
        <v>59</v>
      </c>
      <c r="AJP84" s="984" t="s">
        <v>59</v>
      </c>
      <c r="AJQ84" s="984" t="s">
        <v>59</v>
      </c>
      <c r="AJR84" s="984" t="s">
        <v>59</v>
      </c>
      <c r="AJS84" s="984" t="s">
        <v>59</v>
      </c>
      <c r="AJT84" s="984" t="s">
        <v>59</v>
      </c>
      <c r="AJU84" s="984" t="s">
        <v>59</v>
      </c>
      <c r="AJV84" s="984" t="s">
        <v>59</v>
      </c>
      <c r="AJW84" s="984" t="s">
        <v>59</v>
      </c>
      <c r="AJX84" s="984" t="s">
        <v>59</v>
      </c>
      <c r="AJY84" s="984" t="s">
        <v>59</v>
      </c>
      <c r="AJZ84" s="984" t="s">
        <v>59</v>
      </c>
      <c r="AKA84" s="984" t="s">
        <v>59</v>
      </c>
      <c r="AKB84" s="984" t="s">
        <v>59</v>
      </c>
      <c r="AKC84" s="984" t="s">
        <v>59</v>
      </c>
      <c r="AKD84" s="984" t="s">
        <v>59</v>
      </c>
      <c r="AKE84" s="984" t="s">
        <v>59</v>
      </c>
      <c r="AKF84" s="984" t="s">
        <v>59</v>
      </c>
      <c r="AKG84" s="984" t="s">
        <v>59</v>
      </c>
      <c r="AKH84" s="984" t="s">
        <v>59</v>
      </c>
      <c r="AKI84" s="984" t="s">
        <v>59</v>
      </c>
      <c r="AKJ84" s="984" t="s">
        <v>59</v>
      </c>
      <c r="AKK84" s="984" t="s">
        <v>59</v>
      </c>
      <c r="AKL84" s="984" t="s">
        <v>59</v>
      </c>
      <c r="AKM84" s="984" t="s">
        <v>59</v>
      </c>
      <c r="AKN84" s="984" t="s">
        <v>59</v>
      </c>
      <c r="AKO84" s="984" t="s">
        <v>59</v>
      </c>
      <c r="AKP84" s="984" t="s">
        <v>59</v>
      </c>
      <c r="AKQ84" s="984" t="s">
        <v>59</v>
      </c>
      <c r="AKR84" s="984" t="s">
        <v>59</v>
      </c>
      <c r="AKS84" s="984" t="s">
        <v>59</v>
      </c>
      <c r="AKT84" s="984" t="s">
        <v>59</v>
      </c>
      <c r="AKU84" s="984" t="s">
        <v>59</v>
      </c>
      <c r="AKV84" s="984" t="s">
        <v>59</v>
      </c>
      <c r="AKW84" s="984" t="s">
        <v>59</v>
      </c>
      <c r="AKX84" s="984" t="s">
        <v>59</v>
      </c>
      <c r="AKY84" s="984" t="s">
        <v>59</v>
      </c>
      <c r="AKZ84" s="984" t="s">
        <v>59</v>
      </c>
      <c r="ALA84" s="984" t="s">
        <v>59</v>
      </c>
      <c r="ALB84" s="984" t="s">
        <v>59</v>
      </c>
      <c r="ALC84" s="984" t="s">
        <v>59</v>
      </c>
      <c r="ALD84" s="984" t="s">
        <v>59</v>
      </c>
      <c r="ALE84" s="984" t="s">
        <v>59</v>
      </c>
      <c r="ALF84" s="984" t="s">
        <v>59</v>
      </c>
      <c r="ALG84" s="984" t="s">
        <v>59</v>
      </c>
      <c r="ALH84" s="984" t="s">
        <v>59</v>
      </c>
      <c r="ALI84" s="984" t="s">
        <v>59</v>
      </c>
      <c r="ALJ84" s="984" t="s">
        <v>59</v>
      </c>
      <c r="ALK84" s="984" t="s">
        <v>59</v>
      </c>
      <c r="ALL84" s="984" t="s">
        <v>59</v>
      </c>
      <c r="ALM84" s="984" t="s">
        <v>59</v>
      </c>
      <c r="ALN84" s="984" t="s">
        <v>59</v>
      </c>
      <c r="ALO84" s="984" t="s">
        <v>59</v>
      </c>
      <c r="ALP84" s="984" t="s">
        <v>59</v>
      </c>
      <c r="ALQ84" s="984" t="s">
        <v>59</v>
      </c>
      <c r="ALR84" s="984" t="s">
        <v>59</v>
      </c>
      <c r="ALS84" s="984" t="s">
        <v>59</v>
      </c>
      <c r="ALT84" s="984" t="s">
        <v>59</v>
      </c>
      <c r="ALU84" s="984" t="s">
        <v>59</v>
      </c>
      <c r="ALV84" s="984" t="s">
        <v>59</v>
      </c>
      <c r="ALW84" s="984" t="s">
        <v>59</v>
      </c>
      <c r="ALX84" s="984" t="s">
        <v>59</v>
      </c>
      <c r="ALY84" s="984" t="s">
        <v>59</v>
      </c>
      <c r="ALZ84" s="984" t="s">
        <v>59</v>
      </c>
      <c r="AMA84" s="984" t="s">
        <v>59</v>
      </c>
      <c r="AMB84" s="984" t="s">
        <v>59</v>
      </c>
      <c r="AMC84" s="984" t="s">
        <v>59</v>
      </c>
      <c r="AMD84" s="984" t="s">
        <v>59</v>
      </c>
      <c r="AME84" s="984" t="s">
        <v>59</v>
      </c>
      <c r="AMF84" s="984" t="s">
        <v>59</v>
      </c>
      <c r="AMG84" s="984" t="s">
        <v>59</v>
      </c>
      <c r="AMH84" s="984" t="s">
        <v>59</v>
      </c>
      <c r="AMI84" s="984" t="s">
        <v>59</v>
      </c>
      <c r="AMJ84" s="984" t="s">
        <v>59</v>
      </c>
      <c r="AMK84" s="984" t="s">
        <v>59</v>
      </c>
      <c r="AML84" s="984" t="s">
        <v>59</v>
      </c>
      <c r="AMM84" s="984" t="s">
        <v>59</v>
      </c>
      <c r="AMN84" s="984" t="s">
        <v>59</v>
      </c>
      <c r="AMO84" s="984" t="s">
        <v>59</v>
      </c>
      <c r="AMP84" s="984" t="s">
        <v>59</v>
      </c>
      <c r="AMQ84" s="984" t="s">
        <v>59</v>
      </c>
      <c r="AMR84" s="984" t="s">
        <v>59</v>
      </c>
      <c r="AMS84" s="984" t="s">
        <v>59</v>
      </c>
      <c r="AMT84" s="984" t="s">
        <v>59</v>
      </c>
      <c r="AMU84" s="984" t="s">
        <v>59</v>
      </c>
      <c r="AMV84" s="984" t="s">
        <v>59</v>
      </c>
      <c r="AMW84" s="984" t="s">
        <v>59</v>
      </c>
      <c r="AMX84" s="984" t="s">
        <v>59</v>
      </c>
      <c r="AMY84" s="984" t="s">
        <v>59</v>
      </c>
      <c r="AMZ84" s="984" t="s">
        <v>59</v>
      </c>
      <c r="ANA84" s="984" t="s">
        <v>59</v>
      </c>
      <c r="ANB84" s="984" t="s">
        <v>59</v>
      </c>
      <c r="ANC84" s="984" t="s">
        <v>59</v>
      </c>
      <c r="AND84" s="984" t="s">
        <v>59</v>
      </c>
      <c r="ANE84" s="984" t="s">
        <v>59</v>
      </c>
      <c r="ANF84" s="984" t="s">
        <v>59</v>
      </c>
      <c r="ANG84" s="984" t="s">
        <v>59</v>
      </c>
      <c r="ANH84" s="984" t="s">
        <v>59</v>
      </c>
      <c r="ANI84" s="984" t="s">
        <v>59</v>
      </c>
      <c r="ANJ84" s="984" t="s">
        <v>59</v>
      </c>
      <c r="ANK84" s="984" t="s">
        <v>59</v>
      </c>
      <c r="ANL84" s="984" t="s">
        <v>59</v>
      </c>
      <c r="ANM84" s="984" t="s">
        <v>59</v>
      </c>
      <c r="ANN84" s="984" t="s">
        <v>59</v>
      </c>
      <c r="ANO84" s="984" t="s">
        <v>59</v>
      </c>
      <c r="ANP84" s="984" t="s">
        <v>59</v>
      </c>
      <c r="ANQ84" s="984" t="s">
        <v>59</v>
      </c>
      <c r="ANR84" s="984" t="s">
        <v>59</v>
      </c>
      <c r="ANS84" s="984" t="s">
        <v>59</v>
      </c>
      <c r="ANT84" s="984" t="s">
        <v>59</v>
      </c>
      <c r="ANU84" s="984" t="s">
        <v>59</v>
      </c>
      <c r="ANV84" s="984" t="s">
        <v>59</v>
      </c>
      <c r="ANW84" s="984" t="s">
        <v>59</v>
      </c>
      <c r="ANX84" s="984" t="s">
        <v>59</v>
      </c>
      <c r="ANY84" s="984" t="s">
        <v>59</v>
      </c>
      <c r="ANZ84" s="984" t="s">
        <v>59</v>
      </c>
      <c r="AOA84" s="984" t="s">
        <v>59</v>
      </c>
      <c r="AOB84" s="984" t="s">
        <v>59</v>
      </c>
      <c r="AOC84" s="984" t="s">
        <v>59</v>
      </c>
      <c r="AOD84" s="984" t="s">
        <v>59</v>
      </c>
      <c r="AOE84" s="984" t="s">
        <v>59</v>
      </c>
      <c r="AOF84" s="984" t="s">
        <v>59</v>
      </c>
      <c r="AOG84" s="984" t="s">
        <v>59</v>
      </c>
      <c r="AOH84" s="984" t="s">
        <v>59</v>
      </c>
      <c r="AOI84" s="984" t="s">
        <v>59</v>
      </c>
      <c r="AOJ84" s="984" t="s">
        <v>59</v>
      </c>
      <c r="AOK84" s="984" t="s">
        <v>59</v>
      </c>
      <c r="AOL84" s="984" t="s">
        <v>59</v>
      </c>
      <c r="AOM84" s="984" t="s">
        <v>59</v>
      </c>
      <c r="AON84" s="984" t="s">
        <v>59</v>
      </c>
      <c r="AOO84" s="984" t="s">
        <v>59</v>
      </c>
      <c r="AOP84" s="984" t="s">
        <v>59</v>
      </c>
      <c r="AOQ84" s="984" t="s">
        <v>59</v>
      </c>
      <c r="AOR84" s="984" t="s">
        <v>59</v>
      </c>
      <c r="AOS84" s="984" t="s">
        <v>59</v>
      </c>
      <c r="AOT84" s="984" t="s">
        <v>59</v>
      </c>
      <c r="AOU84" s="984" t="s">
        <v>59</v>
      </c>
      <c r="AOV84" s="984" t="s">
        <v>59</v>
      </c>
      <c r="AOW84" s="984" t="s">
        <v>59</v>
      </c>
      <c r="AOX84" s="984" t="s">
        <v>59</v>
      </c>
      <c r="AOY84" s="984" t="s">
        <v>59</v>
      </c>
      <c r="AOZ84" s="984" t="s">
        <v>59</v>
      </c>
      <c r="APA84" s="984" t="s">
        <v>59</v>
      </c>
      <c r="APB84" s="984" t="s">
        <v>59</v>
      </c>
      <c r="APC84" s="984" t="s">
        <v>59</v>
      </c>
      <c r="APD84" s="984" t="s">
        <v>59</v>
      </c>
      <c r="APE84" s="984" t="s">
        <v>59</v>
      </c>
      <c r="APF84" s="984" t="s">
        <v>59</v>
      </c>
      <c r="APG84" s="984" t="s">
        <v>59</v>
      </c>
      <c r="APH84" s="984" t="s">
        <v>59</v>
      </c>
      <c r="API84" s="984" t="s">
        <v>59</v>
      </c>
      <c r="APJ84" s="984" t="s">
        <v>59</v>
      </c>
      <c r="APK84" s="984" t="s">
        <v>59</v>
      </c>
      <c r="APL84" s="984" t="s">
        <v>59</v>
      </c>
      <c r="APM84" s="984" t="s">
        <v>59</v>
      </c>
      <c r="APN84" s="984" t="s">
        <v>59</v>
      </c>
      <c r="APO84" s="984" t="s">
        <v>59</v>
      </c>
      <c r="APP84" s="984" t="s">
        <v>59</v>
      </c>
      <c r="APQ84" s="984" t="s">
        <v>59</v>
      </c>
      <c r="APR84" s="984" t="s">
        <v>59</v>
      </c>
      <c r="APS84" s="984" t="s">
        <v>59</v>
      </c>
      <c r="APT84" s="984" t="s">
        <v>59</v>
      </c>
      <c r="APU84" s="984" t="s">
        <v>59</v>
      </c>
      <c r="APV84" s="984" t="s">
        <v>59</v>
      </c>
      <c r="APW84" s="984" t="s">
        <v>59</v>
      </c>
      <c r="APX84" s="984" t="s">
        <v>59</v>
      </c>
      <c r="APY84" s="984" t="s">
        <v>59</v>
      </c>
      <c r="APZ84" s="984" t="s">
        <v>59</v>
      </c>
      <c r="AQA84" s="984" t="s">
        <v>59</v>
      </c>
      <c r="AQB84" s="984" t="s">
        <v>59</v>
      </c>
      <c r="AQC84" s="984" t="s">
        <v>59</v>
      </c>
      <c r="AQD84" s="984" t="s">
        <v>59</v>
      </c>
      <c r="AQE84" s="984" t="s">
        <v>59</v>
      </c>
      <c r="AQF84" s="984" t="s">
        <v>59</v>
      </c>
      <c r="AQG84" s="984" t="s">
        <v>59</v>
      </c>
      <c r="AQH84" s="984" t="s">
        <v>59</v>
      </c>
      <c r="AQI84" s="984" t="s">
        <v>59</v>
      </c>
      <c r="AQJ84" s="984" t="s">
        <v>59</v>
      </c>
      <c r="AQK84" s="984" t="s">
        <v>59</v>
      </c>
      <c r="AQL84" s="984" t="s">
        <v>59</v>
      </c>
      <c r="AQM84" s="984" t="s">
        <v>59</v>
      </c>
      <c r="AQN84" s="984" t="s">
        <v>59</v>
      </c>
      <c r="AQO84" s="984" t="s">
        <v>59</v>
      </c>
      <c r="AQP84" s="984" t="s">
        <v>59</v>
      </c>
      <c r="AQQ84" s="984" t="s">
        <v>59</v>
      </c>
      <c r="AQR84" s="984" t="s">
        <v>59</v>
      </c>
      <c r="AQS84" s="984" t="s">
        <v>59</v>
      </c>
      <c r="AQT84" s="984" t="s">
        <v>59</v>
      </c>
      <c r="AQU84" s="984" t="s">
        <v>59</v>
      </c>
      <c r="AQV84" s="984" t="s">
        <v>59</v>
      </c>
      <c r="AQW84" s="984" t="s">
        <v>59</v>
      </c>
      <c r="AQX84" s="984" t="s">
        <v>59</v>
      </c>
      <c r="AQY84" s="984" t="s">
        <v>59</v>
      </c>
      <c r="AQZ84" s="984" t="s">
        <v>59</v>
      </c>
      <c r="ARA84" s="984" t="s">
        <v>59</v>
      </c>
      <c r="ARB84" s="984" t="s">
        <v>59</v>
      </c>
      <c r="ARC84" s="984" t="s">
        <v>59</v>
      </c>
      <c r="ARD84" s="984" t="s">
        <v>59</v>
      </c>
      <c r="ARE84" s="984" t="s">
        <v>59</v>
      </c>
      <c r="ARF84" s="984" t="s">
        <v>59</v>
      </c>
      <c r="ARG84" s="984" t="s">
        <v>59</v>
      </c>
      <c r="ARH84" s="984" t="s">
        <v>59</v>
      </c>
      <c r="ARI84" s="984" t="s">
        <v>59</v>
      </c>
      <c r="ARJ84" s="984" t="s">
        <v>59</v>
      </c>
      <c r="ARK84" s="984" t="s">
        <v>59</v>
      </c>
      <c r="ARL84" s="984" t="s">
        <v>59</v>
      </c>
      <c r="ARM84" s="984" t="s">
        <v>59</v>
      </c>
      <c r="ARN84" s="984" t="s">
        <v>59</v>
      </c>
      <c r="ARO84" s="984" t="s">
        <v>59</v>
      </c>
      <c r="ARP84" s="984" t="s">
        <v>59</v>
      </c>
      <c r="ARQ84" s="984" t="s">
        <v>59</v>
      </c>
      <c r="ARR84" s="984" t="s">
        <v>59</v>
      </c>
      <c r="ARS84" s="984" t="s">
        <v>59</v>
      </c>
      <c r="ART84" s="984" t="s">
        <v>59</v>
      </c>
      <c r="ARU84" s="984" t="s">
        <v>59</v>
      </c>
      <c r="ARV84" s="984" t="s">
        <v>59</v>
      </c>
      <c r="ARW84" s="984" t="s">
        <v>59</v>
      </c>
      <c r="ARX84" s="984" t="s">
        <v>59</v>
      </c>
      <c r="ARY84" s="984" t="s">
        <v>59</v>
      </c>
      <c r="ARZ84" s="984" t="s">
        <v>59</v>
      </c>
      <c r="ASA84" s="984" t="s">
        <v>59</v>
      </c>
      <c r="ASB84" s="984" t="s">
        <v>59</v>
      </c>
      <c r="ASC84" s="984" t="s">
        <v>59</v>
      </c>
      <c r="ASD84" s="984" t="s">
        <v>59</v>
      </c>
      <c r="ASE84" s="984" t="s">
        <v>59</v>
      </c>
      <c r="ASF84" s="984" t="s">
        <v>59</v>
      </c>
      <c r="ASG84" s="984" t="s">
        <v>59</v>
      </c>
      <c r="ASH84" s="984" t="s">
        <v>59</v>
      </c>
      <c r="ASI84" s="984" t="s">
        <v>59</v>
      </c>
      <c r="ASJ84" s="984" t="s">
        <v>59</v>
      </c>
      <c r="ASK84" s="984" t="s">
        <v>59</v>
      </c>
      <c r="ASL84" s="984" t="s">
        <v>59</v>
      </c>
      <c r="ASM84" s="984" t="s">
        <v>59</v>
      </c>
      <c r="ASN84" s="984" t="s">
        <v>59</v>
      </c>
      <c r="ASO84" s="984" t="s">
        <v>59</v>
      </c>
      <c r="ASP84" s="984" t="s">
        <v>59</v>
      </c>
      <c r="ASQ84" s="984" t="s">
        <v>59</v>
      </c>
      <c r="ASR84" s="984" t="s">
        <v>59</v>
      </c>
      <c r="ASS84" s="984" t="s">
        <v>59</v>
      </c>
      <c r="AST84" s="984" t="s">
        <v>59</v>
      </c>
      <c r="ASU84" s="984" t="s">
        <v>59</v>
      </c>
      <c r="ASV84" s="984" t="s">
        <v>59</v>
      </c>
      <c r="ASW84" s="984" t="s">
        <v>59</v>
      </c>
      <c r="ASX84" s="984" t="s">
        <v>59</v>
      </c>
      <c r="ASY84" s="984" t="s">
        <v>59</v>
      </c>
      <c r="ASZ84" s="984" t="s">
        <v>59</v>
      </c>
      <c r="ATA84" s="984" t="s">
        <v>59</v>
      </c>
      <c r="ATB84" s="984" t="s">
        <v>59</v>
      </c>
      <c r="ATC84" s="984" t="s">
        <v>59</v>
      </c>
      <c r="ATD84" s="984" t="s">
        <v>59</v>
      </c>
      <c r="ATE84" s="984" t="s">
        <v>59</v>
      </c>
      <c r="ATF84" s="984" t="s">
        <v>59</v>
      </c>
      <c r="ATG84" s="984" t="s">
        <v>59</v>
      </c>
      <c r="ATH84" s="984" t="s">
        <v>59</v>
      </c>
      <c r="ATI84" s="984" t="s">
        <v>59</v>
      </c>
      <c r="ATJ84" s="984" t="s">
        <v>59</v>
      </c>
      <c r="ATK84" s="984" t="s">
        <v>59</v>
      </c>
      <c r="ATL84" s="984" t="s">
        <v>59</v>
      </c>
      <c r="ATM84" s="984" t="s">
        <v>59</v>
      </c>
      <c r="ATN84" s="984" t="s">
        <v>59</v>
      </c>
      <c r="ATO84" s="984" t="s">
        <v>59</v>
      </c>
      <c r="ATP84" s="984" t="s">
        <v>59</v>
      </c>
      <c r="ATQ84" s="984" t="s">
        <v>59</v>
      </c>
      <c r="ATR84" s="984" t="s">
        <v>59</v>
      </c>
      <c r="ATS84" s="984" t="s">
        <v>59</v>
      </c>
      <c r="ATT84" s="984" t="s">
        <v>59</v>
      </c>
      <c r="ATU84" s="984" t="s">
        <v>59</v>
      </c>
      <c r="ATV84" s="984" t="s">
        <v>59</v>
      </c>
      <c r="ATW84" s="984" t="s">
        <v>59</v>
      </c>
      <c r="ATX84" s="984" t="s">
        <v>59</v>
      </c>
      <c r="ATY84" s="984" t="s">
        <v>59</v>
      </c>
      <c r="ATZ84" s="984" t="s">
        <v>59</v>
      </c>
      <c r="AUA84" s="984" t="s">
        <v>59</v>
      </c>
      <c r="AUB84" s="984" t="s">
        <v>59</v>
      </c>
      <c r="AUC84" s="984" t="s">
        <v>59</v>
      </c>
      <c r="AUD84" s="984" t="s">
        <v>59</v>
      </c>
      <c r="AUE84" s="984" t="s">
        <v>59</v>
      </c>
      <c r="AUF84" s="984" t="s">
        <v>59</v>
      </c>
      <c r="AUG84" s="984" t="s">
        <v>59</v>
      </c>
      <c r="AUH84" s="984" t="s">
        <v>59</v>
      </c>
      <c r="AUI84" s="984" t="s">
        <v>59</v>
      </c>
      <c r="AUJ84" s="984" t="s">
        <v>59</v>
      </c>
      <c r="AUK84" s="984" t="s">
        <v>59</v>
      </c>
      <c r="AUL84" s="984" t="s">
        <v>59</v>
      </c>
      <c r="AUM84" s="984" t="s">
        <v>59</v>
      </c>
      <c r="AUN84" s="984" t="s">
        <v>59</v>
      </c>
      <c r="AUO84" s="984" t="s">
        <v>59</v>
      </c>
      <c r="AUP84" s="984" t="s">
        <v>59</v>
      </c>
      <c r="AUQ84" s="984" t="s">
        <v>59</v>
      </c>
      <c r="AUR84" s="984" t="s">
        <v>59</v>
      </c>
      <c r="AUS84" s="984" t="s">
        <v>59</v>
      </c>
      <c r="AUT84" s="984" t="s">
        <v>59</v>
      </c>
      <c r="AUU84" s="984" t="s">
        <v>59</v>
      </c>
      <c r="AUV84" s="984" t="s">
        <v>59</v>
      </c>
      <c r="AUW84" s="984" t="s">
        <v>59</v>
      </c>
      <c r="AUX84" s="984" t="s">
        <v>59</v>
      </c>
      <c r="AUY84" s="984" t="s">
        <v>59</v>
      </c>
      <c r="AUZ84" s="984" t="s">
        <v>59</v>
      </c>
      <c r="AVA84" s="984" t="s">
        <v>59</v>
      </c>
      <c r="AVB84" s="984" t="s">
        <v>59</v>
      </c>
      <c r="AVC84" s="984" t="s">
        <v>59</v>
      </c>
      <c r="AVD84" s="984" t="s">
        <v>59</v>
      </c>
      <c r="AVE84" s="984" t="s">
        <v>59</v>
      </c>
      <c r="AVF84" s="984" t="s">
        <v>59</v>
      </c>
      <c r="AVG84" s="984" t="s">
        <v>59</v>
      </c>
      <c r="AVH84" s="984" t="s">
        <v>59</v>
      </c>
      <c r="AVI84" s="984" t="s">
        <v>59</v>
      </c>
      <c r="AVJ84" s="984" t="s">
        <v>59</v>
      </c>
      <c r="AVK84" s="984" t="s">
        <v>59</v>
      </c>
      <c r="AVL84" s="984" t="s">
        <v>59</v>
      </c>
      <c r="AVM84" s="984" t="s">
        <v>59</v>
      </c>
      <c r="AVN84" s="984" t="s">
        <v>59</v>
      </c>
      <c r="AVO84" s="984" t="s">
        <v>59</v>
      </c>
      <c r="AVP84" s="984" t="s">
        <v>59</v>
      </c>
      <c r="AVQ84" s="984" t="s">
        <v>59</v>
      </c>
      <c r="AVR84" s="984" t="s">
        <v>59</v>
      </c>
      <c r="AVS84" s="984" t="s">
        <v>59</v>
      </c>
      <c r="AVT84" s="984" t="s">
        <v>59</v>
      </c>
      <c r="AVU84" s="984" t="s">
        <v>59</v>
      </c>
      <c r="AVV84" s="984" t="s">
        <v>59</v>
      </c>
      <c r="AVW84" s="984" t="s">
        <v>59</v>
      </c>
      <c r="AVX84" s="984" t="s">
        <v>59</v>
      </c>
      <c r="AVY84" s="984" t="s">
        <v>59</v>
      </c>
      <c r="AVZ84" s="984" t="s">
        <v>59</v>
      </c>
      <c r="AWA84" s="984" t="s">
        <v>59</v>
      </c>
      <c r="AWB84" s="984" t="s">
        <v>59</v>
      </c>
      <c r="AWC84" s="984" t="s">
        <v>59</v>
      </c>
      <c r="AWD84" s="984" t="s">
        <v>59</v>
      </c>
      <c r="AWE84" s="984" t="s">
        <v>59</v>
      </c>
      <c r="AWF84" s="984" t="s">
        <v>59</v>
      </c>
      <c r="AWG84" s="984" t="s">
        <v>59</v>
      </c>
      <c r="AWH84" s="984" t="s">
        <v>59</v>
      </c>
      <c r="AWI84" s="984" t="s">
        <v>59</v>
      </c>
      <c r="AWJ84" s="984" t="s">
        <v>59</v>
      </c>
      <c r="AWK84" s="984" t="s">
        <v>59</v>
      </c>
      <c r="AWL84" s="984" t="s">
        <v>59</v>
      </c>
      <c r="AWM84" s="984" t="s">
        <v>59</v>
      </c>
      <c r="AWN84" s="984" t="s">
        <v>59</v>
      </c>
      <c r="AWO84" s="984" t="s">
        <v>59</v>
      </c>
      <c r="AWP84" s="984" t="s">
        <v>59</v>
      </c>
      <c r="AWQ84" s="984" t="s">
        <v>59</v>
      </c>
      <c r="AWR84" s="984" t="s">
        <v>59</v>
      </c>
      <c r="AWS84" s="984" t="s">
        <v>59</v>
      </c>
      <c r="AWT84" s="984" t="s">
        <v>59</v>
      </c>
      <c r="AWU84" s="984" t="s">
        <v>59</v>
      </c>
      <c r="AWV84" s="984" t="s">
        <v>59</v>
      </c>
      <c r="AWW84" s="984" t="s">
        <v>59</v>
      </c>
      <c r="AWX84" s="984" t="s">
        <v>59</v>
      </c>
      <c r="AWY84" s="984" t="s">
        <v>59</v>
      </c>
      <c r="AWZ84" s="984" t="s">
        <v>59</v>
      </c>
      <c r="AXA84" s="984" t="s">
        <v>59</v>
      </c>
      <c r="AXB84" s="984" t="s">
        <v>59</v>
      </c>
      <c r="AXC84" s="984" t="s">
        <v>59</v>
      </c>
      <c r="AXD84" s="984" t="s">
        <v>59</v>
      </c>
      <c r="AXE84" s="984" t="s">
        <v>59</v>
      </c>
      <c r="AXF84" s="984" t="s">
        <v>59</v>
      </c>
      <c r="AXG84" s="984" t="s">
        <v>59</v>
      </c>
      <c r="AXH84" s="984" t="s">
        <v>59</v>
      </c>
      <c r="AXI84" s="984" t="s">
        <v>59</v>
      </c>
      <c r="AXJ84" s="984" t="s">
        <v>59</v>
      </c>
      <c r="AXK84" s="984" t="s">
        <v>59</v>
      </c>
      <c r="AXL84" s="984" t="s">
        <v>59</v>
      </c>
      <c r="AXM84" s="984" t="s">
        <v>59</v>
      </c>
      <c r="AXN84" s="984" t="s">
        <v>59</v>
      </c>
      <c r="AXO84" s="984" t="s">
        <v>59</v>
      </c>
      <c r="AXP84" s="984" t="s">
        <v>59</v>
      </c>
      <c r="AXQ84" s="984" t="s">
        <v>59</v>
      </c>
      <c r="AXR84" s="984" t="s">
        <v>59</v>
      </c>
      <c r="AXS84" s="984" t="s">
        <v>59</v>
      </c>
      <c r="AXT84" s="984" t="s">
        <v>59</v>
      </c>
      <c r="AXU84" s="984" t="s">
        <v>59</v>
      </c>
      <c r="AXV84" s="984" t="s">
        <v>59</v>
      </c>
      <c r="AXW84" s="984" t="s">
        <v>59</v>
      </c>
      <c r="AXX84" s="984" t="s">
        <v>59</v>
      </c>
      <c r="AXY84" s="984" t="s">
        <v>59</v>
      </c>
      <c r="AXZ84" s="984" t="s">
        <v>59</v>
      </c>
      <c r="AYA84" s="984" t="s">
        <v>59</v>
      </c>
      <c r="AYB84" s="984" t="s">
        <v>59</v>
      </c>
      <c r="AYC84" s="984" t="s">
        <v>59</v>
      </c>
      <c r="AYD84" s="984" t="s">
        <v>59</v>
      </c>
      <c r="AYE84" s="984" t="s">
        <v>59</v>
      </c>
      <c r="AYF84" s="984" t="s">
        <v>59</v>
      </c>
      <c r="AYG84" s="984" t="s">
        <v>59</v>
      </c>
      <c r="AYH84" s="984" t="s">
        <v>59</v>
      </c>
      <c r="AYI84" s="984" t="s">
        <v>59</v>
      </c>
      <c r="AYJ84" s="984" t="s">
        <v>59</v>
      </c>
      <c r="AYK84" s="984" t="s">
        <v>59</v>
      </c>
      <c r="AYL84" s="984" t="s">
        <v>59</v>
      </c>
      <c r="AYM84" s="984" t="s">
        <v>59</v>
      </c>
      <c r="AYN84" s="984" t="s">
        <v>59</v>
      </c>
      <c r="AYO84" s="984" t="s">
        <v>59</v>
      </c>
      <c r="AYP84" s="984" t="s">
        <v>59</v>
      </c>
      <c r="AYQ84" s="984" t="s">
        <v>59</v>
      </c>
      <c r="AYR84" s="984" t="s">
        <v>59</v>
      </c>
      <c r="AYS84" s="984" t="s">
        <v>59</v>
      </c>
      <c r="AYT84" s="984" t="s">
        <v>59</v>
      </c>
      <c r="AYU84" s="984" t="s">
        <v>59</v>
      </c>
      <c r="AYV84" s="984" t="s">
        <v>59</v>
      </c>
      <c r="AYW84" s="984" t="s">
        <v>59</v>
      </c>
      <c r="AYX84" s="984" t="s">
        <v>59</v>
      </c>
      <c r="AYY84" s="984" t="s">
        <v>59</v>
      </c>
      <c r="AYZ84" s="984" t="s">
        <v>59</v>
      </c>
      <c r="AZA84" s="984" t="s">
        <v>59</v>
      </c>
      <c r="AZB84" s="984" t="s">
        <v>59</v>
      </c>
      <c r="AZC84" s="984" t="s">
        <v>59</v>
      </c>
      <c r="AZD84" s="984" t="s">
        <v>59</v>
      </c>
      <c r="AZE84" s="984" t="s">
        <v>59</v>
      </c>
      <c r="AZF84" s="984" t="s">
        <v>59</v>
      </c>
      <c r="AZG84" s="984" t="s">
        <v>59</v>
      </c>
      <c r="AZH84" s="984" t="s">
        <v>59</v>
      </c>
      <c r="AZI84" s="984" t="s">
        <v>59</v>
      </c>
      <c r="AZJ84" s="984" t="s">
        <v>59</v>
      </c>
      <c r="AZK84" s="984" t="s">
        <v>59</v>
      </c>
      <c r="AZL84" s="984" t="s">
        <v>59</v>
      </c>
      <c r="AZM84" s="984" t="s">
        <v>59</v>
      </c>
      <c r="AZN84" s="984" t="s">
        <v>59</v>
      </c>
      <c r="AZO84" s="984" t="s">
        <v>59</v>
      </c>
      <c r="AZP84" s="984" t="s">
        <v>59</v>
      </c>
      <c r="AZQ84" s="984" t="s">
        <v>59</v>
      </c>
      <c r="AZR84" s="984" t="s">
        <v>59</v>
      </c>
      <c r="AZS84" s="984" t="s">
        <v>59</v>
      </c>
      <c r="AZT84" s="984" t="s">
        <v>59</v>
      </c>
      <c r="AZU84" s="984" t="s">
        <v>59</v>
      </c>
      <c r="AZV84" s="984" t="s">
        <v>59</v>
      </c>
      <c r="AZW84" s="984" t="s">
        <v>59</v>
      </c>
      <c r="AZX84" s="984" t="s">
        <v>59</v>
      </c>
      <c r="AZY84" s="984" t="s">
        <v>59</v>
      </c>
      <c r="AZZ84" s="984" t="s">
        <v>59</v>
      </c>
      <c r="BAA84" s="984" t="s">
        <v>59</v>
      </c>
      <c r="BAB84" s="984" t="s">
        <v>59</v>
      </c>
      <c r="BAC84" s="984" t="s">
        <v>59</v>
      </c>
      <c r="BAD84" s="984" t="s">
        <v>59</v>
      </c>
      <c r="BAE84" s="984" t="s">
        <v>59</v>
      </c>
      <c r="BAF84" s="984" t="s">
        <v>59</v>
      </c>
      <c r="BAG84" s="984" t="s">
        <v>59</v>
      </c>
      <c r="BAH84" s="984" t="s">
        <v>59</v>
      </c>
      <c r="BAI84" s="984" t="s">
        <v>59</v>
      </c>
      <c r="BAJ84" s="984" t="s">
        <v>59</v>
      </c>
      <c r="BAK84" s="984" t="s">
        <v>59</v>
      </c>
      <c r="BAL84" s="984" t="s">
        <v>59</v>
      </c>
      <c r="BAM84" s="984" t="s">
        <v>59</v>
      </c>
      <c r="BAN84" s="984" t="s">
        <v>59</v>
      </c>
      <c r="BAO84" s="984" t="s">
        <v>59</v>
      </c>
      <c r="BAP84" s="984" t="s">
        <v>59</v>
      </c>
      <c r="BAQ84" s="984" t="s">
        <v>59</v>
      </c>
      <c r="BAR84" s="984" t="s">
        <v>59</v>
      </c>
      <c r="BAS84" s="984" t="s">
        <v>59</v>
      </c>
      <c r="BAT84" s="984" t="s">
        <v>59</v>
      </c>
      <c r="BAU84" s="984" t="s">
        <v>59</v>
      </c>
      <c r="BAV84" s="984" t="s">
        <v>59</v>
      </c>
      <c r="BAW84" s="984" t="s">
        <v>59</v>
      </c>
      <c r="BAX84" s="984" t="s">
        <v>59</v>
      </c>
      <c r="BAY84" s="984" t="s">
        <v>59</v>
      </c>
      <c r="BAZ84" s="984" t="s">
        <v>59</v>
      </c>
      <c r="BBA84" s="984" t="s">
        <v>59</v>
      </c>
      <c r="BBB84" s="984" t="s">
        <v>59</v>
      </c>
      <c r="BBC84" s="984" t="s">
        <v>59</v>
      </c>
      <c r="BBD84" s="984" t="s">
        <v>59</v>
      </c>
      <c r="BBE84" s="984" t="s">
        <v>59</v>
      </c>
      <c r="BBF84" s="984" t="s">
        <v>59</v>
      </c>
      <c r="BBG84" s="984" t="s">
        <v>59</v>
      </c>
      <c r="BBH84" s="984" t="s">
        <v>59</v>
      </c>
      <c r="BBI84" s="984" t="s">
        <v>59</v>
      </c>
      <c r="BBJ84" s="984" t="s">
        <v>59</v>
      </c>
      <c r="BBK84" s="984" t="s">
        <v>59</v>
      </c>
      <c r="BBL84" s="984" t="s">
        <v>59</v>
      </c>
      <c r="BBM84" s="984" t="s">
        <v>59</v>
      </c>
      <c r="BBN84" s="984" t="s">
        <v>59</v>
      </c>
      <c r="BBO84" s="984" t="s">
        <v>59</v>
      </c>
      <c r="BBP84" s="984" t="s">
        <v>59</v>
      </c>
      <c r="BBQ84" s="984" t="s">
        <v>59</v>
      </c>
      <c r="BBR84" s="984" t="s">
        <v>59</v>
      </c>
      <c r="BBS84" s="984" t="s">
        <v>59</v>
      </c>
      <c r="BBT84" s="984" t="s">
        <v>59</v>
      </c>
      <c r="BBU84" s="984" t="s">
        <v>59</v>
      </c>
      <c r="BBV84" s="984" t="s">
        <v>59</v>
      </c>
      <c r="BBW84" s="984" t="s">
        <v>59</v>
      </c>
      <c r="BBX84" s="984" t="s">
        <v>59</v>
      </c>
      <c r="BBY84" s="984" t="s">
        <v>59</v>
      </c>
      <c r="BBZ84" s="984" t="s">
        <v>59</v>
      </c>
      <c r="BCA84" s="984" t="s">
        <v>59</v>
      </c>
      <c r="BCB84" s="984" t="s">
        <v>59</v>
      </c>
      <c r="BCC84" s="984" t="s">
        <v>59</v>
      </c>
      <c r="BCD84" s="984" t="s">
        <v>59</v>
      </c>
      <c r="BCE84" s="984" t="s">
        <v>59</v>
      </c>
      <c r="BCF84" s="984" t="s">
        <v>59</v>
      </c>
      <c r="BCG84" s="984" t="s">
        <v>59</v>
      </c>
      <c r="BCH84" s="984" t="s">
        <v>59</v>
      </c>
      <c r="BCI84" s="984" t="s">
        <v>59</v>
      </c>
      <c r="BCJ84" s="984" t="s">
        <v>59</v>
      </c>
      <c r="BCK84" s="984" t="s">
        <v>59</v>
      </c>
      <c r="BCL84" s="984" t="s">
        <v>59</v>
      </c>
      <c r="BCM84" s="984" t="s">
        <v>59</v>
      </c>
      <c r="BCN84" s="984" t="s">
        <v>59</v>
      </c>
      <c r="BCO84" s="984" t="s">
        <v>59</v>
      </c>
      <c r="BCP84" s="984" t="s">
        <v>59</v>
      </c>
      <c r="BCQ84" s="984" t="s">
        <v>59</v>
      </c>
      <c r="BCR84" s="984" t="s">
        <v>59</v>
      </c>
      <c r="BCS84" s="984" t="s">
        <v>59</v>
      </c>
      <c r="BCT84" s="984" t="s">
        <v>59</v>
      </c>
      <c r="BCU84" s="984" t="s">
        <v>59</v>
      </c>
      <c r="BCV84" s="984" t="s">
        <v>59</v>
      </c>
      <c r="BCW84" s="984" t="s">
        <v>59</v>
      </c>
      <c r="BCX84" s="984" t="s">
        <v>59</v>
      </c>
      <c r="BCY84" s="984" t="s">
        <v>59</v>
      </c>
      <c r="BCZ84" s="984" t="s">
        <v>59</v>
      </c>
      <c r="BDA84" s="984" t="s">
        <v>59</v>
      </c>
      <c r="BDB84" s="984" t="s">
        <v>59</v>
      </c>
      <c r="BDC84" s="984" t="s">
        <v>59</v>
      </c>
      <c r="BDD84" s="984" t="s">
        <v>59</v>
      </c>
      <c r="BDE84" s="984" t="s">
        <v>59</v>
      </c>
      <c r="BDF84" s="984" t="s">
        <v>59</v>
      </c>
      <c r="BDG84" s="984" t="s">
        <v>59</v>
      </c>
      <c r="BDH84" s="984" t="s">
        <v>59</v>
      </c>
      <c r="BDI84" s="984" t="s">
        <v>59</v>
      </c>
      <c r="BDJ84" s="984" t="s">
        <v>59</v>
      </c>
      <c r="BDK84" s="984" t="s">
        <v>59</v>
      </c>
      <c r="BDL84" s="984" t="s">
        <v>59</v>
      </c>
      <c r="BDM84" s="984" t="s">
        <v>59</v>
      </c>
      <c r="BDN84" s="984" t="s">
        <v>59</v>
      </c>
      <c r="BDO84" s="984" t="s">
        <v>59</v>
      </c>
      <c r="BDP84" s="984" t="s">
        <v>59</v>
      </c>
      <c r="BDQ84" s="984" t="s">
        <v>59</v>
      </c>
      <c r="BDR84" s="984" t="s">
        <v>59</v>
      </c>
      <c r="BDS84" s="984" t="s">
        <v>59</v>
      </c>
      <c r="BDT84" s="984" t="s">
        <v>59</v>
      </c>
      <c r="BDU84" s="984" t="s">
        <v>59</v>
      </c>
      <c r="BDV84" s="984" t="s">
        <v>59</v>
      </c>
      <c r="BDW84" s="984" t="s">
        <v>59</v>
      </c>
      <c r="BDX84" s="984" t="s">
        <v>59</v>
      </c>
      <c r="BDY84" s="984" t="s">
        <v>59</v>
      </c>
      <c r="BDZ84" s="984" t="s">
        <v>59</v>
      </c>
      <c r="BEA84" s="984" t="s">
        <v>59</v>
      </c>
      <c r="BEB84" s="984" t="s">
        <v>59</v>
      </c>
      <c r="BEC84" s="984" t="s">
        <v>59</v>
      </c>
      <c r="BED84" s="984" t="s">
        <v>59</v>
      </c>
      <c r="BEE84" s="984" t="s">
        <v>59</v>
      </c>
      <c r="BEF84" s="984" t="s">
        <v>59</v>
      </c>
      <c r="BEG84" s="984" t="s">
        <v>59</v>
      </c>
      <c r="BEH84" s="984" t="s">
        <v>59</v>
      </c>
      <c r="BEI84" s="984" t="s">
        <v>59</v>
      </c>
      <c r="BEJ84" s="984" t="s">
        <v>59</v>
      </c>
      <c r="BEK84" s="984" t="s">
        <v>59</v>
      </c>
      <c r="BEL84" s="984" t="s">
        <v>59</v>
      </c>
      <c r="BEM84" s="984" t="s">
        <v>59</v>
      </c>
      <c r="BEN84" s="984" t="s">
        <v>59</v>
      </c>
      <c r="BEO84" s="984" t="s">
        <v>59</v>
      </c>
      <c r="BEP84" s="984" t="s">
        <v>59</v>
      </c>
      <c r="BEQ84" s="984" t="s">
        <v>59</v>
      </c>
      <c r="BER84" s="984" t="s">
        <v>59</v>
      </c>
      <c r="BES84" s="984" t="s">
        <v>59</v>
      </c>
      <c r="BET84" s="984" t="s">
        <v>59</v>
      </c>
      <c r="BEU84" s="984" t="s">
        <v>59</v>
      </c>
      <c r="BEV84" s="984" t="s">
        <v>59</v>
      </c>
      <c r="BEW84" s="984" t="s">
        <v>59</v>
      </c>
      <c r="BEX84" s="984" t="s">
        <v>59</v>
      </c>
      <c r="BEY84" s="984" t="s">
        <v>59</v>
      </c>
      <c r="BEZ84" s="984" t="s">
        <v>59</v>
      </c>
      <c r="BFA84" s="984" t="s">
        <v>59</v>
      </c>
      <c r="BFB84" s="984" t="s">
        <v>59</v>
      </c>
      <c r="BFC84" s="984" t="s">
        <v>59</v>
      </c>
      <c r="BFD84" s="984" t="s">
        <v>59</v>
      </c>
      <c r="BFE84" s="984" t="s">
        <v>59</v>
      </c>
      <c r="BFF84" s="984" t="s">
        <v>59</v>
      </c>
      <c r="BFG84" s="984" t="s">
        <v>59</v>
      </c>
      <c r="BFH84" s="984" t="s">
        <v>59</v>
      </c>
      <c r="BFI84" s="984" t="s">
        <v>59</v>
      </c>
      <c r="BFJ84" s="984" t="s">
        <v>59</v>
      </c>
      <c r="BFK84" s="984" t="s">
        <v>59</v>
      </c>
      <c r="BFL84" s="984" t="s">
        <v>59</v>
      </c>
      <c r="BFM84" s="984" t="s">
        <v>59</v>
      </c>
      <c r="BFN84" s="984" t="s">
        <v>59</v>
      </c>
      <c r="BFO84" s="984" t="s">
        <v>59</v>
      </c>
      <c r="BFP84" s="984" t="s">
        <v>59</v>
      </c>
      <c r="BFQ84" s="984" t="s">
        <v>59</v>
      </c>
      <c r="BFR84" s="984" t="s">
        <v>59</v>
      </c>
      <c r="BFS84" s="984" t="s">
        <v>59</v>
      </c>
      <c r="BFT84" s="984" t="s">
        <v>59</v>
      </c>
      <c r="BFU84" s="984" t="s">
        <v>59</v>
      </c>
      <c r="BFV84" s="984" t="s">
        <v>59</v>
      </c>
      <c r="BFW84" s="984" t="s">
        <v>59</v>
      </c>
      <c r="BFX84" s="984" t="s">
        <v>59</v>
      </c>
      <c r="BFY84" s="984" t="s">
        <v>59</v>
      </c>
      <c r="BFZ84" s="984" t="s">
        <v>59</v>
      </c>
      <c r="BGA84" s="984" t="s">
        <v>59</v>
      </c>
      <c r="BGB84" s="984" t="s">
        <v>59</v>
      </c>
      <c r="BGC84" s="984" t="s">
        <v>59</v>
      </c>
      <c r="BGD84" s="984" t="s">
        <v>59</v>
      </c>
      <c r="BGE84" s="984" t="s">
        <v>59</v>
      </c>
      <c r="BGF84" s="984" t="s">
        <v>59</v>
      </c>
      <c r="BGG84" s="984" t="s">
        <v>59</v>
      </c>
      <c r="BGH84" s="984" t="s">
        <v>59</v>
      </c>
      <c r="BGI84" s="984" t="s">
        <v>59</v>
      </c>
      <c r="BGJ84" s="984" t="s">
        <v>59</v>
      </c>
      <c r="BGK84" s="984" t="s">
        <v>59</v>
      </c>
      <c r="BGL84" s="984" t="s">
        <v>59</v>
      </c>
      <c r="BGM84" s="984" t="s">
        <v>59</v>
      </c>
      <c r="BGN84" s="984" t="s">
        <v>59</v>
      </c>
      <c r="BGO84" s="984" t="s">
        <v>59</v>
      </c>
      <c r="BGP84" s="984" t="s">
        <v>59</v>
      </c>
      <c r="BGQ84" s="984" t="s">
        <v>59</v>
      </c>
      <c r="BGR84" s="984" t="s">
        <v>59</v>
      </c>
      <c r="BGS84" s="984" t="s">
        <v>59</v>
      </c>
      <c r="BGT84" s="984" t="s">
        <v>59</v>
      </c>
      <c r="BGU84" s="984" t="s">
        <v>59</v>
      </c>
      <c r="BGV84" s="984" t="s">
        <v>59</v>
      </c>
      <c r="BGW84" s="984" t="s">
        <v>59</v>
      </c>
      <c r="BGX84" s="984" t="s">
        <v>59</v>
      </c>
      <c r="BGY84" s="984" t="s">
        <v>59</v>
      </c>
      <c r="BGZ84" s="984" t="s">
        <v>59</v>
      </c>
      <c r="BHA84" s="984" t="s">
        <v>59</v>
      </c>
      <c r="BHB84" s="984" t="s">
        <v>59</v>
      </c>
      <c r="BHC84" s="984" t="s">
        <v>59</v>
      </c>
      <c r="BHD84" s="984" t="s">
        <v>59</v>
      </c>
      <c r="BHE84" s="984" t="s">
        <v>59</v>
      </c>
      <c r="BHF84" s="984" t="s">
        <v>59</v>
      </c>
      <c r="BHG84" s="984" t="s">
        <v>59</v>
      </c>
      <c r="BHH84" s="984" t="s">
        <v>59</v>
      </c>
      <c r="BHI84" s="984" t="s">
        <v>59</v>
      </c>
      <c r="BHJ84" s="984" t="s">
        <v>59</v>
      </c>
      <c r="BHK84" s="984" t="s">
        <v>59</v>
      </c>
      <c r="BHL84" s="984" t="s">
        <v>59</v>
      </c>
      <c r="BHM84" s="984" t="s">
        <v>59</v>
      </c>
      <c r="BHN84" s="984" t="s">
        <v>59</v>
      </c>
      <c r="BHO84" s="984" t="s">
        <v>59</v>
      </c>
      <c r="BHP84" s="984" t="s">
        <v>59</v>
      </c>
      <c r="BHQ84" s="984" t="s">
        <v>59</v>
      </c>
      <c r="BHR84" s="984" t="s">
        <v>59</v>
      </c>
      <c r="BHS84" s="984" t="s">
        <v>59</v>
      </c>
      <c r="BHT84" s="984" t="s">
        <v>59</v>
      </c>
      <c r="BHU84" s="984" t="s">
        <v>59</v>
      </c>
      <c r="BHV84" s="984" t="s">
        <v>59</v>
      </c>
      <c r="BHW84" s="984" t="s">
        <v>59</v>
      </c>
      <c r="BHX84" s="984" t="s">
        <v>59</v>
      </c>
      <c r="BHY84" s="984" t="s">
        <v>59</v>
      </c>
      <c r="BHZ84" s="984" t="s">
        <v>59</v>
      </c>
      <c r="BIA84" s="984" t="s">
        <v>59</v>
      </c>
      <c r="BIB84" s="984" t="s">
        <v>59</v>
      </c>
      <c r="BIC84" s="984" t="s">
        <v>59</v>
      </c>
      <c r="BID84" s="984" t="s">
        <v>59</v>
      </c>
      <c r="BIE84" s="984" t="s">
        <v>59</v>
      </c>
      <c r="BIF84" s="984" t="s">
        <v>59</v>
      </c>
      <c r="BIG84" s="984" t="s">
        <v>59</v>
      </c>
      <c r="BIH84" s="984" t="s">
        <v>59</v>
      </c>
      <c r="BII84" s="984" t="s">
        <v>59</v>
      </c>
      <c r="BIJ84" s="984" t="s">
        <v>59</v>
      </c>
      <c r="BIK84" s="984" t="s">
        <v>59</v>
      </c>
      <c r="BIL84" s="984" t="s">
        <v>59</v>
      </c>
      <c r="BIM84" s="984" t="s">
        <v>59</v>
      </c>
      <c r="BIN84" s="984" t="s">
        <v>59</v>
      </c>
      <c r="BIO84" s="984" t="s">
        <v>59</v>
      </c>
      <c r="BIP84" s="984" t="s">
        <v>59</v>
      </c>
      <c r="BIQ84" s="984" t="s">
        <v>59</v>
      </c>
      <c r="BIR84" s="984" t="s">
        <v>59</v>
      </c>
      <c r="BIS84" s="984" t="s">
        <v>59</v>
      </c>
      <c r="BIT84" s="984" t="s">
        <v>59</v>
      </c>
      <c r="BIU84" s="984" t="s">
        <v>59</v>
      </c>
      <c r="BIV84" s="984" t="s">
        <v>59</v>
      </c>
      <c r="BIW84" s="984" t="s">
        <v>59</v>
      </c>
      <c r="BIX84" s="984" t="s">
        <v>59</v>
      </c>
      <c r="BIY84" s="984" t="s">
        <v>59</v>
      </c>
      <c r="BIZ84" s="984" t="s">
        <v>59</v>
      </c>
      <c r="BJA84" s="984" t="s">
        <v>59</v>
      </c>
      <c r="BJB84" s="984" t="s">
        <v>59</v>
      </c>
      <c r="BJC84" s="984" t="s">
        <v>59</v>
      </c>
      <c r="BJD84" s="984" t="s">
        <v>59</v>
      </c>
      <c r="BJE84" s="984" t="s">
        <v>59</v>
      </c>
      <c r="BJF84" s="984" t="s">
        <v>59</v>
      </c>
      <c r="BJG84" s="984" t="s">
        <v>59</v>
      </c>
      <c r="BJH84" s="984" t="s">
        <v>59</v>
      </c>
      <c r="BJI84" s="984" t="s">
        <v>59</v>
      </c>
      <c r="BJJ84" s="984" t="s">
        <v>59</v>
      </c>
      <c r="BJK84" s="984" t="s">
        <v>59</v>
      </c>
      <c r="BJL84" s="984" t="s">
        <v>59</v>
      </c>
      <c r="BJM84" s="984" t="s">
        <v>59</v>
      </c>
      <c r="BJN84" s="984" t="s">
        <v>59</v>
      </c>
      <c r="BJO84" s="984" t="s">
        <v>59</v>
      </c>
      <c r="BJP84" s="984" t="s">
        <v>59</v>
      </c>
      <c r="BJQ84" s="984" t="s">
        <v>59</v>
      </c>
      <c r="BJR84" s="984" t="s">
        <v>59</v>
      </c>
      <c r="BJS84" s="984" t="s">
        <v>59</v>
      </c>
      <c r="BJT84" s="984" t="s">
        <v>59</v>
      </c>
      <c r="BJU84" s="984" t="s">
        <v>59</v>
      </c>
      <c r="BJV84" s="984" t="s">
        <v>59</v>
      </c>
      <c r="BJW84" s="984" t="s">
        <v>59</v>
      </c>
      <c r="BJX84" s="984" t="s">
        <v>59</v>
      </c>
      <c r="BJY84" s="984" t="s">
        <v>59</v>
      </c>
      <c r="BJZ84" s="984" t="s">
        <v>59</v>
      </c>
      <c r="BKA84" s="984" t="s">
        <v>59</v>
      </c>
      <c r="BKB84" s="984" t="s">
        <v>59</v>
      </c>
      <c r="BKC84" s="984" t="s">
        <v>59</v>
      </c>
      <c r="BKD84" s="984" t="s">
        <v>59</v>
      </c>
      <c r="BKE84" s="984" t="s">
        <v>59</v>
      </c>
      <c r="BKF84" s="984" t="s">
        <v>59</v>
      </c>
      <c r="BKG84" s="984" t="s">
        <v>59</v>
      </c>
      <c r="BKH84" s="984" t="s">
        <v>59</v>
      </c>
      <c r="BKI84" s="984" t="s">
        <v>59</v>
      </c>
      <c r="BKJ84" s="984" t="s">
        <v>59</v>
      </c>
      <c r="BKK84" s="984" t="s">
        <v>59</v>
      </c>
      <c r="BKL84" s="984" t="s">
        <v>59</v>
      </c>
      <c r="BKM84" s="984" t="s">
        <v>59</v>
      </c>
      <c r="BKN84" s="984" t="s">
        <v>59</v>
      </c>
      <c r="BKO84" s="984" t="s">
        <v>59</v>
      </c>
      <c r="BKP84" s="984" t="s">
        <v>59</v>
      </c>
      <c r="BKQ84" s="984" t="s">
        <v>59</v>
      </c>
      <c r="BKR84" s="984" t="s">
        <v>59</v>
      </c>
      <c r="BKS84" s="984" t="s">
        <v>59</v>
      </c>
      <c r="BKT84" s="984" t="s">
        <v>59</v>
      </c>
      <c r="BKU84" s="984" t="s">
        <v>59</v>
      </c>
      <c r="BKV84" s="984" t="s">
        <v>59</v>
      </c>
      <c r="BKW84" s="984" t="s">
        <v>59</v>
      </c>
      <c r="BKX84" s="984" t="s">
        <v>59</v>
      </c>
      <c r="BKY84" s="984" t="s">
        <v>59</v>
      </c>
      <c r="BKZ84" s="984" t="s">
        <v>59</v>
      </c>
      <c r="BLA84" s="984" t="s">
        <v>59</v>
      </c>
      <c r="BLB84" s="984" t="s">
        <v>59</v>
      </c>
      <c r="BLC84" s="984" t="s">
        <v>59</v>
      </c>
      <c r="BLD84" s="984" t="s">
        <v>59</v>
      </c>
      <c r="BLE84" s="984" t="s">
        <v>59</v>
      </c>
      <c r="BLF84" s="984" t="s">
        <v>59</v>
      </c>
      <c r="BLG84" s="984" t="s">
        <v>59</v>
      </c>
      <c r="BLH84" s="984" t="s">
        <v>59</v>
      </c>
      <c r="BLI84" s="984" t="s">
        <v>59</v>
      </c>
      <c r="BLJ84" s="984" t="s">
        <v>59</v>
      </c>
      <c r="BLK84" s="984" t="s">
        <v>59</v>
      </c>
      <c r="BLL84" s="984" t="s">
        <v>59</v>
      </c>
      <c r="BLM84" s="984" t="s">
        <v>59</v>
      </c>
      <c r="BLN84" s="984" t="s">
        <v>59</v>
      </c>
      <c r="BLO84" s="984" t="s">
        <v>59</v>
      </c>
      <c r="BLP84" s="984" t="s">
        <v>59</v>
      </c>
      <c r="BLQ84" s="984" t="s">
        <v>59</v>
      </c>
      <c r="BLR84" s="984" t="s">
        <v>59</v>
      </c>
      <c r="BLS84" s="984" t="s">
        <v>59</v>
      </c>
      <c r="BLT84" s="984" t="s">
        <v>59</v>
      </c>
      <c r="BLU84" s="984" t="s">
        <v>59</v>
      </c>
      <c r="BLV84" s="984" t="s">
        <v>59</v>
      </c>
      <c r="BLW84" s="984" t="s">
        <v>59</v>
      </c>
      <c r="BLX84" s="984" t="s">
        <v>59</v>
      </c>
      <c r="BLY84" s="984" t="s">
        <v>59</v>
      </c>
      <c r="BLZ84" s="984" t="s">
        <v>59</v>
      </c>
      <c r="BMA84" s="984" t="s">
        <v>59</v>
      </c>
      <c r="BMB84" s="984" t="s">
        <v>59</v>
      </c>
      <c r="BMC84" s="984" t="s">
        <v>59</v>
      </c>
      <c r="BMD84" s="984" t="s">
        <v>59</v>
      </c>
      <c r="BME84" s="984" t="s">
        <v>59</v>
      </c>
      <c r="BMF84" s="984" t="s">
        <v>59</v>
      </c>
      <c r="BMG84" s="984" t="s">
        <v>59</v>
      </c>
      <c r="BMH84" s="984" t="s">
        <v>59</v>
      </c>
      <c r="BMI84" s="984" t="s">
        <v>59</v>
      </c>
      <c r="BMJ84" s="984" t="s">
        <v>59</v>
      </c>
      <c r="BMK84" s="984" t="s">
        <v>59</v>
      </c>
      <c r="BML84" s="984" t="s">
        <v>59</v>
      </c>
      <c r="BMM84" s="984" t="s">
        <v>59</v>
      </c>
      <c r="BMN84" s="984" t="s">
        <v>59</v>
      </c>
      <c r="BMO84" s="984" t="s">
        <v>59</v>
      </c>
      <c r="BMP84" s="984" t="s">
        <v>59</v>
      </c>
      <c r="BMQ84" s="984" t="s">
        <v>59</v>
      </c>
      <c r="BMR84" s="984" t="s">
        <v>59</v>
      </c>
      <c r="BMS84" s="984" t="s">
        <v>59</v>
      </c>
      <c r="BMT84" s="984" t="s">
        <v>59</v>
      </c>
      <c r="BMU84" s="984" t="s">
        <v>59</v>
      </c>
      <c r="BMV84" s="984" t="s">
        <v>59</v>
      </c>
      <c r="BMW84" s="984" t="s">
        <v>59</v>
      </c>
      <c r="BMX84" s="984" t="s">
        <v>59</v>
      </c>
      <c r="BMY84" s="984" t="s">
        <v>59</v>
      </c>
      <c r="BMZ84" s="984" t="s">
        <v>59</v>
      </c>
      <c r="BNA84" s="984" t="s">
        <v>59</v>
      </c>
      <c r="BNB84" s="984" t="s">
        <v>59</v>
      </c>
      <c r="BNC84" s="984" t="s">
        <v>59</v>
      </c>
      <c r="BND84" s="984" t="s">
        <v>59</v>
      </c>
      <c r="BNE84" s="984" t="s">
        <v>59</v>
      </c>
      <c r="BNF84" s="984" t="s">
        <v>59</v>
      </c>
      <c r="BNG84" s="984" t="s">
        <v>59</v>
      </c>
      <c r="BNH84" s="984" t="s">
        <v>59</v>
      </c>
      <c r="BNI84" s="984" t="s">
        <v>59</v>
      </c>
      <c r="BNJ84" s="984" t="s">
        <v>59</v>
      </c>
      <c r="BNK84" s="984" t="s">
        <v>59</v>
      </c>
      <c r="BNL84" s="984" t="s">
        <v>59</v>
      </c>
      <c r="BNM84" s="984" t="s">
        <v>59</v>
      </c>
      <c r="BNN84" s="984" t="s">
        <v>59</v>
      </c>
      <c r="BNO84" s="984" t="s">
        <v>59</v>
      </c>
      <c r="BNP84" s="984" t="s">
        <v>59</v>
      </c>
      <c r="BNQ84" s="984" t="s">
        <v>59</v>
      </c>
      <c r="BNR84" s="984" t="s">
        <v>59</v>
      </c>
      <c r="BNS84" s="984" t="s">
        <v>59</v>
      </c>
      <c r="BNT84" s="984" t="s">
        <v>59</v>
      </c>
      <c r="BNU84" s="984" t="s">
        <v>59</v>
      </c>
      <c r="BNV84" s="984" t="s">
        <v>59</v>
      </c>
      <c r="BNW84" s="984" t="s">
        <v>59</v>
      </c>
      <c r="BNX84" s="984" t="s">
        <v>59</v>
      </c>
      <c r="BNY84" s="984" t="s">
        <v>59</v>
      </c>
      <c r="BNZ84" s="984" t="s">
        <v>59</v>
      </c>
      <c r="BOA84" s="984" t="s">
        <v>59</v>
      </c>
      <c r="BOB84" s="984" t="s">
        <v>59</v>
      </c>
      <c r="BOC84" s="984" t="s">
        <v>59</v>
      </c>
      <c r="BOD84" s="984" t="s">
        <v>59</v>
      </c>
      <c r="BOE84" s="984" t="s">
        <v>59</v>
      </c>
      <c r="BOF84" s="984" t="s">
        <v>59</v>
      </c>
      <c r="BOG84" s="984" t="s">
        <v>59</v>
      </c>
      <c r="BOH84" s="984" t="s">
        <v>59</v>
      </c>
      <c r="BOI84" s="984" t="s">
        <v>59</v>
      </c>
      <c r="BOJ84" s="984" t="s">
        <v>59</v>
      </c>
      <c r="BOK84" s="984" t="s">
        <v>59</v>
      </c>
      <c r="BOL84" s="984" t="s">
        <v>59</v>
      </c>
      <c r="BOM84" s="984" t="s">
        <v>59</v>
      </c>
      <c r="BON84" s="984" t="s">
        <v>59</v>
      </c>
      <c r="BOO84" s="984" t="s">
        <v>59</v>
      </c>
      <c r="BOP84" s="984" t="s">
        <v>59</v>
      </c>
      <c r="BOQ84" s="984" t="s">
        <v>59</v>
      </c>
      <c r="BOR84" s="984" t="s">
        <v>59</v>
      </c>
      <c r="BOS84" s="984" t="s">
        <v>59</v>
      </c>
      <c r="BOT84" s="984" t="s">
        <v>59</v>
      </c>
      <c r="BOU84" s="984" t="s">
        <v>59</v>
      </c>
      <c r="BOV84" s="984" t="s">
        <v>59</v>
      </c>
      <c r="BOW84" s="984" t="s">
        <v>59</v>
      </c>
      <c r="BOX84" s="984" t="s">
        <v>59</v>
      </c>
      <c r="BOY84" s="984" t="s">
        <v>59</v>
      </c>
      <c r="BOZ84" s="984" t="s">
        <v>59</v>
      </c>
      <c r="BPA84" s="984" t="s">
        <v>59</v>
      </c>
      <c r="BPB84" s="984" t="s">
        <v>59</v>
      </c>
      <c r="BPC84" s="984" t="s">
        <v>59</v>
      </c>
      <c r="BPD84" s="984" t="s">
        <v>59</v>
      </c>
      <c r="BPE84" s="984" t="s">
        <v>59</v>
      </c>
      <c r="BPF84" s="984" t="s">
        <v>59</v>
      </c>
      <c r="BPG84" s="984" t="s">
        <v>59</v>
      </c>
      <c r="BPH84" s="984" t="s">
        <v>59</v>
      </c>
      <c r="BPI84" s="984" t="s">
        <v>59</v>
      </c>
      <c r="BPJ84" s="984" t="s">
        <v>59</v>
      </c>
      <c r="BPK84" s="984" t="s">
        <v>59</v>
      </c>
      <c r="BPL84" s="984" t="s">
        <v>59</v>
      </c>
      <c r="BPM84" s="984" t="s">
        <v>59</v>
      </c>
      <c r="BPN84" s="984" t="s">
        <v>59</v>
      </c>
      <c r="BPO84" s="984" t="s">
        <v>59</v>
      </c>
      <c r="BPP84" s="984" t="s">
        <v>59</v>
      </c>
      <c r="BPQ84" s="984" t="s">
        <v>59</v>
      </c>
      <c r="BPR84" s="984" t="s">
        <v>59</v>
      </c>
      <c r="BPS84" s="984" t="s">
        <v>59</v>
      </c>
      <c r="BPT84" s="984" t="s">
        <v>59</v>
      </c>
      <c r="BPU84" s="984" t="s">
        <v>59</v>
      </c>
      <c r="BPV84" s="984" t="s">
        <v>59</v>
      </c>
      <c r="BPW84" s="984" t="s">
        <v>59</v>
      </c>
      <c r="BPX84" s="984" t="s">
        <v>59</v>
      </c>
      <c r="BPY84" s="984" t="s">
        <v>59</v>
      </c>
      <c r="BPZ84" s="984" t="s">
        <v>59</v>
      </c>
      <c r="BQA84" s="984" t="s">
        <v>59</v>
      </c>
      <c r="BQB84" s="984" t="s">
        <v>59</v>
      </c>
      <c r="BQC84" s="984" t="s">
        <v>59</v>
      </c>
      <c r="BQD84" s="984" t="s">
        <v>59</v>
      </c>
      <c r="BQE84" s="984" t="s">
        <v>59</v>
      </c>
      <c r="BQF84" s="984" t="s">
        <v>59</v>
      </c>
      <c r="BQG84" s="984" t="s">
        <v>59</v>
      </c>
      <c r="BQH84" s="984" t="s">
        <v>59</v>
      </c>
      <c r="BQI84" s="984" t="s">
        <v>59</v>
      </c>
      <c r="BQJ84" s="984" t="s">
        <v>59</v>
      </c>
      <c r="BQK84" s="984" t="s">
        <v>59</v>
      </c>
      <c r="BQL84" s="984" t="s">
        <v>59</v>
      </c>
      <c r="BQM84" s="984" t="s">
        <v>59</v>
      </c>
      <c r="BQN84" s="984" t="s">
        <v>59</v>
      </c>
      <c r="BQO84" s="984" t="s">
        <v>59</v>
      </c>
      <c r="BQP84" s="984" t="s">
        <v>59</v>
      </c>
      <c r="BQQ84" s="984" t="s">
        <v>59</v>
      </c>
      <c r="BQR84" s="984" t="s">
        <v>59</v>
      </c>
      <c r="BQS84" s="984" t="s">
        <v>59</v>
      </c>
      <c r="BQT84" s="984" t="s">
        <v>59</v>
      </c>
      <c r="BQU84" s="984" t="s">
        <v>59</v>
      </c>
      <c r="BQV84" s="984" t="s">
        <v>59</v>
      </c>
      <c r="BQW84" s="984" t="s">
        <v>59</v>
      </c>
      <c r="BQX84" s="984" t="s">
        <v>59</v>
      </c>
      <c r="BQY84" s="984" t="s">
        <v>59</v>
      </c>
      <c r="BQZ84" s="984" t="s">
        <v>59</v>
      </c>
      <c r="BRA84" s="984" t="s">
        <v>59</v>
      </c>
      <c r="BRB84" s="984" t="s">
        <v>59</v>
      </c>
      <c r="BRC84" s="984" t="s">
        <v>59</v>
      </c>
      <c r="BRD84" s="984" t="s">
        <v>59</v>
      </c>
      <c r="BRE84" s="984" t="s">
        <v>59</v>
      </c>
      <c r="BRF84" s="984" t="s">
        <v>59</v>
      </c>
      <c r="BRG84" s="984" t="s">
        <v>59</v>
      </c>
      <c r="BRH84" s="984" t="s">
        <v>59</v>
      </c>
      <c r="BRI84" s="984" t="s">
        <v>59</v>
      </c>
      <c r="BRJ84" s="984" t="s">
        <v>59</v>
      </c>
      <c r="BRK84" s="984" t="s">
        <v>59</v>
      </c>
      <c r="BRL84" s="984" t="s">
        <v>59</v>
      </c>
      <c r="BRM84" s="984" t="s">
        <v>59</v>
      </c>
      <c r="BRN84" s="984" t="s">
        <v>59</v>
      </c>
      <c r="BRO84" s="984" t="s">
        <v>59</v>
      </c>
      <c r="BRP84" s="984" t="s">
        <v>59</v>
      </c>
      <c r="BRQ84" s="984" t="s">
        <v>59</v>
      </c>
      <c r="BRR84" s="984" t="s">
        <v>59</v>
      </c>
      <c r="BRS84" s="984" t="s">
        <v>59</v>
      </c>
      <c r="BRT84" s="984" t="s">
        <v>59</v>
      </c>
      <c r="BRU84" s="984" t="s">
        <v>59</v>
      </c>
      <c r="BRV84" s="984" t="s">
        <v>59</v>
      </c>
      <c r="BRW84" s="984" t="s">
        <v>59</v>
      </c>
      <c r="BRX84" s="984" t="s">
        <v>59</v>
      </c>
      <c r="BRY84" s="984" t="s">
        <v>59</v>
      </c>
      <c r="BRZ84" s="984" t="s">
        <v>59</v>
      </c>
      <c r="BSA84" s="984" t="s">
        <v>59</v>
      </c>
      <c r="BSB84" s="984" t="s">
        <v>59</v>
      </c>
      <c r="BSC84" s="984" t="s">
        <v>59</v>
      </c>
      <c r="BSD84" s="984" t="s">
        <v>59</v>
      </c>
      <c r="BSE84" s="984" t="s">
        <v>59</v>
      </c>
      <c r="BSF84" s="984" t="s">
        <v>59</v>
      </c>
      <c r="BSG84" s="984" t="s">
        <v>59</v>
      </c>
      <c r="BSH84" s="984" t="s">
        <v>59</v>
      </c>
      <c r="BSI84" s="984" t="s">
        <v>59</v>
      </c>
      <c r="BSJ84" s="984" t="s">
        <v>59</v>
      </c>
      <c r="BSK84" s="984" t="s">
        <v>59</v>
      </c>
      <c r="BSL84" s="984" t="s">
        <v>59</v>
      </c>
      <c r="BSM84" s="984" t="s">
        <v>59</v>
      </c>
      <c r="BSN84" s="984" t="s">
        <v>59</v>
      </c>
      <c r="BSO84" s="984" t="s">
        <v>59</v>
      </c>
      <c r="BSP84" s="984" t="s">
        <v>59</v>
      </c>
      <c r="BSQ84" s="984" t="s">
        <v>59</v>
      </c>
      <c r="BSR84" s="984" t="s">
        <v>59</v>
      </c>
      <c r="BSS84" s="984" t="s">
        <v>59</v>
      </c>
      <c r="BST84" s="984" t="s">
        <v>59</v>
      </c>
      <c r="BSU84" s="984" t="s">
        <v>59</v>
      </c>
      <c r="BSV84" s="984" t="s">
        <v>59</v>
      </c>
      <c r="BSW84" s="984" t="s">
        <v>59</v>
      </c>
      <c r="BSX84" s="984" t="s">
        <v>59</v>
      </c>
      <c r="BSY84" s="984" t="s">
        <v>59</v>
      </c>
      <c r="BSZ84" s="984" t="s">
        <v>59</v>
      </c>
      <c r="BTA84" s="984" t="s">
        <v>59</v>
      </c>
      <c r="BTB84" s="984" t="s">
        <v>59</v>
      </c>
      <c r="BTC84" s="984" t="s">
        <v>59</v>
      </c>
      <c r="BTD84" s="984" t="s">
        <v>59</v>
      </c>
      <c r="BTE84" s="984" t="s">
        <v>59</v>
      </c>
      <c r="BTF84" s="984" t="s">
        <v>59</v>
      </c>
      <c r="BTG84" s="984" t="s">
        <v>59</v>
      </c>
      <c r="BTH84" s="984" t="s">
        <v>59</v>
      </c>
      <c r="BTI84" s="984" t="s">
        <v>59</v>
      </c>
      <c r="BTJ84" s="984" t="s">
        <v>59</v>
      </c>
      <c r="BTK84" s="984" t="s">
        <v>59</v>
      </c>
      <c r="BTL84" s="984" t="s">
        <v>59</v>
      </c>
      <c r="BTM84" s="984" t="s">
        <v>59</v>
      </c>
      <c r="BTN84" s="984" t="s">
        <v>59</v>
      </c>
      <c r="BTO84" s="984" t="s">
        <v>59</v>
      </c>
      <c r="BTP84" s="984" t="s">
        <v>59</v>
      </c>
      <c r="BTQ84" s="984" t="s">
        <v>59</v>
      </c>
      <c r="BTR84" s="984" t="s">
        <v>59</v>
      </c>
      <c r="BTS84" s="984" t="s">
        <v>59</v>
      </c>
      <c r="BTT84" s="984" t="s">
        <v>59</v>
      </c>
      <c r="BTU84" s="984" t="s">
        <v>59</v>
      </c>
      <c r="BTV84" s="984" t="s">
        <v>59</v>
      </c>
      <c r="BTW84" s="984" t="s">
        <v>59</v>
      </c>
      <c r="BTX84" s="984" t="s">
        <v>59</v>
      </c>
      <c r="BTY84" s="984" t="s">
        <v>59</v>
      </c>
      <c r="BTZ84" s="984" t="s">
        <v>59</v>
      </c>
      <c r="BUA84" s="984" t="s">
        <v>59</v>
      </c>
      <c r="BUB84" s="984" t="s">
        <v>59</v>
      </c>
      <c r="BUC84" s="984" t="s">
        <v>59</v>
      </c>
      <c r="BUD84" s="984" t="s">
        <v>59</v>
      </c>
      <c r="BUE84" s="984" t="s">
        <v>59</v>
      </c>
      <c r="BUF84" s="984" t="s">
        <v>59</v>
      </c>
      <c r="BUG84" s="984" t="s">
        <v>59</v>
      </c>
      <c r="BUH84" s="984" t="s">
        <v>59</v>
      </c>
      <c r="BUI84" s="984" t="s">
        <v>59</v>
      </c>
      <c r="BUJ84" s="984" t="s">
        <v>59</v>
      </c>
      <c r="BUK84" s="984" t="s">
        <v>59</v>
      </c>
      <c r="BUL84" s="984" t="s">
        <v>59</v>
      </c>
      <c r="BUM84" s="984" t="s">
        <v>59</v>
      </c>
      <c r="BUN84" s="984" t="s">
        <v>59</v>
      </c>
      <c r="BUO84" s="984" t="s">
        <v>59</v>
      </c>
      <c r="BUP84" s="984" t="s">
        <v>59</v>
      </c>
      <c r="BUQ84" s="984" t="s">
        <v>59</v>
      </c>
      <c r="BUR84" s="984" t="s">
        <v>59</v>
      </c>
      <c r="BUS84" s="984" t="s">
        <v>59</v>
      </c>
      <c r="BUT84" s="984" t="s">
        <v>59</v>
      </c>
      <c r="BUU84" s="984" t="s">
        <v>59</v>
      </c>
      <c r="BUV84" s="984" t="s">
        <v>59</v>
      </c>
      <c r="BUW84" s="984" t="s">
        <v>59</v>
      </c>
      <c r="BUX84" s="984" t="s">
        <v>59</v>
      </c>
      <c r="BUY84" s="984" t="s">
        <v>59</v>
      </c>
      <c r="BUZ84" s="984" t="s">
        <v>59</v>
      </c>
      <c r="BVA84" s="984" t="s">
        <v>59</v>
      </c>
      <c r="BVB84" s="984" t="s">
        <v>59</v>
      </c>
      <c r="BVC84" s="984" t="s">
        <v>59</v>
      </c>
      <c r="BVD84" s="984" t="s">
        <v>59</v>
      </c>
      <c r="BVE84" s="984" t="s">
        <v>59</v>
      </c>
      <c r="BVF84" s="984" t="s">
        <v>59</v>
      </c>
      <c r="BVG84" s="984" t="s">
        <v>59</v>
      </c>
      <c r="BVH84" s="984" t="s">
        <v>59</v>
      </c>
      <c r="BVI84" s="984" t="s">
        <v>59</v>
      </c>
      <c r="BVJ84" s="984" t="s">
        <v>59</v>
      </c>
      <c r="BVK84" s="984" t="s">
        <v>59</v>
      </c>
      <c r="BVL84" s="984" t="s">
        <v>59</v>
      </c>
      <c r="BVM84" s="984" t="s">
        <v>59</v>
      </c>
      <c r="BVN84" s="984" t="s">
        <v>59</v>
      </c>
      <c r="BVO84" s="984" t="s">
        <v>59</v>
      </c>
      <c r="BVP84" s="984" t="s">
        <v>59</v>
      </c>
      <c r="BVQ84" s="984" t="s">
        <v>59</v>
      </c>
      <c r="BVR84" s="984" t="s">
        <v>59</v>
      </c>
      <c r="BVS84" s="984" t="s">
        <v>59</v>
      </c>
      <c r="BVT84" s="984" t="s">
        <v>59</v>
      </c>
      <c r="BVU84" s="984" t="s">
        <v>59</v>
      </c>
      <c r="BVV84" s="984" t="s">
        <v>59</v>
      </c>
      <c r="BVW84" s="984" t="s">
        <v>59</v>
      </c>
      <c r="BVX84" s="984" t="s">
        <v>59</v>
      </c>
      <c r="BVY84" s="984" t="s">
        <v>59</v>
      </c>
      <c r="BVZ84" s="984" t="s">
        <v>59</v>
      </c>
      <c r="BWA84" s="984" t="s">
        <v>59</v>
      </c>
      <c r="BWB84" s="984" t="s">
        <v>59</v>
      </c>
      <c r="BWC84" s="984" t="s">
        <v>59</v>
      </c>
      <c r="BWD84" s="984" t="s">
        <v>59</v>
      </c>
      <c r="BWE84" s="984" t="s">
        <v>59</v>
      </c>
      <c r="BWF84" s="984" t="s">
        <v>59</v>
      </c>
      <c r="BWG84" s="984" t="s">
        <v>59</v>
      </c>
      <c r="BWH84" s="984" t="s">
        <v>59</v>
      </c>
      <c r="BWI84" s="984" t="s">
        <v>59</v>
      </c>
      <c r="BWJ84" s="984" t="s">
        <v>59</v>
      </c>
      <c r="BWK84" s="984" t="s">
        <v>59</v>
      </c>
      <c r="BWL84" s="984" t="s">
        <v>59</v>
      </c>
      <c r="BWM84" s="984" t="s">
        <v>59</v>
      </c>
      <c r="BWN84" s="984" t="s">
        <v>59</v>
      </c>
      <c r="BWO84" s="984" t="s">
        <v>59</v>
      </c>
      <c r="BWP84" s="984" t="s">
        <v>59</v>
      </c>
      <c r="BWQ84" s="984" t="s">
        <v>59</v>
      </c>
      <c r="BWR84" s="984" t="s">
        <v>59</v>
      </c>
      <c r="BWS84" s="984" t="s">
        <v>59</v>
      </c>
      <c r="BWT84" s="984" t="s">
        <v>59</v>
      </c>
      <c r="BWU84" s="984" t="s">
        <v>59</v>
      </c>
      <c r="BWV84" s="984" t="s">
        <v>59</v>
      </c>
      <c r="BWW84" s="984" t="s">
        <v>59</v>
      </c>
      <c r="BWX84" s="984" t="s">
        <v>59</v>
      </c>
      <c r="BWY84" s="984" t="s">
        <v>59</v>
      </c>
      <c r="BWZ84" s="984" t="s">
        <v>59</v>
      </c>
      <c r="BXA84" s="984" t="s">
        <v>59</v>
      </c>
      <c r="BXB84" s="984" t="s">
        <v>59</v>
      </c>
      <c r="BXC84" s="984" t="s">
        <v>59</v>
      </c>
      <c r="BXD84" s="984" t="s">
        <v>59</v>
      </c>
      <c r="BXE84" s="984" t="s">
        <v>59</v>
      </c>
      <c r="BXF84" s="984" t="s">
        <v>59</v>
      </c>
      <c r="BXG84" s="984" t="s">
        <v>59</v>
      </c>
      <c r="BXH84" s="984" t="s">
        <v>59</v>
      </c>
      <c r="BXI84" s="984" t="s">
        <v>59</v>
      </c>
      <c r="BXJ84" s="984" t="s">
        <v>59</v>
      </c>
      <c r="BXK84" s="984" t="s">
        <v>59</v>
      </c>
      <c r="BXL84" s="984" t="s">
        <v>59</v>
      </c>
      <c r="BXM84" s="984" t="s">
        <v>59</v>
      </c>
      <c r="BXN84" s="984" t="s">
        <v>59</v>
      </c>
      <c r="BXO84" s="984" t="s">
        <v>59</v>
      </c>
      <c r="BXP84" s="984" t="s">
        <v>59</v>
      </c>
      <c r="BXQ84" s="984" t="s">
        <v>59</v>
      </c>
      <c r="BXR84" s="984" t="s">
        <v>59</v>
      </c>
      <c r="BXS84" s="984" t="s">
        <v>59</v>
      </c>
      <c r="BXT84" s="984" t="s">
        <v>59</v>
      </c>
      <c r="BXU84" s="984" t="s">
        <v>59</v>
      </c>
      <c r="BXV84" s="984" t="s">
        <v>59</v>
      </c>
      <c r="BXW84" s="984" t="s">
        <v>59</v>
      </c>
      <c r="BXX84" s="984" t="s">
        <v>59</v>
      </c>
      <c r="BXY84" s="984" t="s">
        <v>59</v>
      </c>
      <c r="BXZ84" s="984" t="s">
        <v>59</v>
      </c>
      <c r="BYA84" s="984" t="s">
        <v>59</v>
      </c>
      <c r="BYB84" s="984" t="s">
        <v>59</v>
      </c>
      <c r="BYC84" s="984" t="s">
        <v>59</v>
      </c>
      <c r="BYD84" s="984" t="s">
        <v>59</v>
      </c>
      <c r="BYE84" s="984" t="s">
        <v>59</v>
      </c>
      <c r="BYF84" s="984" t="s">
        <v>59</v>
      </c>
      <c r="BYG84" s="984" t="s">
        <v>59</v>
      </c>
      <c r="BYH84" s="984" t="s">
        <v>59</v>
      </c>
      <c r="BYI84" s="984" t="s">
        <v>59</v>
      </c>
      <c r="BYJ84" s="984" t="s">
        <v>59</v>
      </c>
      <c r="BYK84" s="984" t="s">
        <v>59</v>
      </c>
      <c r="BYL84" s="984" t="s">
        <v>59</v>
      </c>
      <c r="BYM84" s="984" t="s">
        <v>59</v>
      </c>
      <c r="BYN84" s="984" t="s">
        <v>59</v>
      </c>
      <c r="BYO84" s="984" t="s">
        <v>59</v>
      </c>
      <c r="BYP84" s="984" t="s">
        <v>59</v>
      </c>
      <c r="BYQ84" s="984" t="s">
        <v>59</v>
      </c>
      <c r="BYR84" s="984" t="s">
        <v>59</v>
      </c>
      <c r="BYS84" s="984" t="s">
        <v>59</v>
      </c>
      <c r="BYT84" s="984" t="s">
        <v>59</v>
      </c>
      <c r="BYU84" s="984" t="s">
        <v>59</v>
      </c>
      <c r="BYV84" s="984" t="s">
        <v>59</v>
      </c>
      <c r="BYW84" s="984" t="s">
        <v>59</v>
      </c>
      <c r="BYX84" s="984" t="s">
        <v>59</v>
      </c>
      <c r="BYY84" s="984" t="s">
        <v>59</v>
      </c>
      <c r="BYZ84" s="984" t="s">
        <v>59</v>
      </c>
      <c r="BZA84" s="984" t="s">
        <v>59</v>
      </c>
      <c r="BZB84" s="984" t="s">
        <v>59</v>
      </c>
      <c r="BZC84" s="984" t="s">
        <v>59</v>
      </c>
      <c r="BZD84" s="984" t="s">
        <v>59</v>
      </c>
      <c r="BZE84" s="984" t="s">
        <v>59</v>
      </c>
      <c r="BZF84" s="984" t="s">
        <v>59</v>
      </c>
      <c r="BZG84" s="984" t="s">
        <v>59</v>
      </c>
      <c r="BZH84" s="984" t="s">
        <v>59</v>
      </c>
      <c r="BZI84" s="984" t="s">
        <v>59</v>
      </c>
      <c r="BZJ84" s="984" t="s">
        <v>59</v>
      </c>
      <c r="BZK84" s="984" t="s">
        <v>59</v>
      </c>
      <c r="BZL84" s="984" t="s">
        <v>59</v>
      </c>
      <c r="BZM84" s="984" t="s">
        <v>59</v>
      </c>
      <c r="BZN84" s="984" t="s">
        <v>59</v>
      </c>
      <c r="BZO84" s="984" t="s">
        <v>59</v>
      </c>
      <c r="BZP84" s="984" t="s">
        <v>59</v>
      </c>
      <c r="BZQ84" s="984" t="s">
        <v>59</v>
      </c>
      <c r="BZR84" s="984" t="s">
        <v>59</v>
      </c>
      <c r="BZS84" s="984" t="s">
        <v>59</v>
      </c>
      <c r="BZT84" s="984" t="s">
        <v>59</v>
      </c>
      <c r="BZU84" s="984" t="s">
        <v>59</v>
      </c>
      <c r="BZV84" s="984" t="s">
        <v>59</v>
      </c>
      <c r="BZW84" s="984" t="s">
        <v>59</v>
      </c>
      <c r="BZX84" s="984" t="s">
        <v>59</v>
      </c>
      <c r="BZY84" s="984" t="s">
        <v>59</v>
      </c>
      <c r="BZZ84" s="984" t="s">
        <v>59</v>
      </c>
      <c r="CAA84" s="984" t="s">
        <v>59</v>
      </c>
      <c r="CAB84" s="984" t="s">
        <v>59</v>
      </c>
      <c r="CAC84" s="984" t="s">
        <v>59</v>
      </c>
      <c r="CAD84" s="984" t="s">
        <v>59</v>
      </c>
      <c r="CAE84" s="984" t="s">
        <v>59</v>
      </c>
      <c r="CAF84" s="984" t="s">
        <v>59</v>
      </c>
      <c r="CAG84" s="984" t="s">
        <v>59</v>
      </c>
      <c r="CAH84" s="984" t="s">
        <v>59</v>
      </c>
      <c r="CAI84" s="984" t="s">
        <v>59</v>
      </c>
      <c r="CAJ84" s="984" t="s">
        <v>59</v>
      </c>
      <c r="CAK84" s="984" t="s">
        <v>59</v>
      </c>
      <c r="CAL84" s="984" t="s">
        <v>59</v>
      </c>
      <c r="CAM84" s="984" t="s">
        <v>59</v>
      </c>
      <c r="CAN84" s="984" t="s">
        <v>59</v>
      </c>
      <c r="CAO84" s="984" t="s">
        <v>59</v>
      </c>
      <c r="CAP84" s="984" t="s">
        <v>59</v>
      </c>
      <c r="CAQ84" s="984" t="s">
        <v>59</v>
      </c>
      <c r="CAR84" s="984" t="s">
        <v>59</v>
      </c>
      <c r="CAS84" s="984" t="s">
        <v>59</v>
      </c>
      <c r="CAT84" s="984" t="s">
        <v>59</v>
      </c>
      <c r="CAU84" s="984" t="s">
        <v>59</v>
      </c>
      <c r="CAV84" s="984" t="s">
        <v>59</v>
      </c>
      <c r="CAW84" s="984" t="s">
        <v>59</v>
      </c>
      <c r="CAX84" s="984" t="s">
        <v>59</v>
      </c>
      <c r="CAY84" s="984" t="s">
        <v>59</v>
      </c>
      <c r="CAZ84" s="984" t="s">
        <v>59</v>
      </c>
      <c r="CBA84" s="984" t="s">
        <v>59</v>
      </c>
      <c r="CBB84" s="984" t="s">
        <v>59</v>
      </c>
      <c r="CBC84" s="984" t="s">
        <v>59</v>
      </c>
      <c r="CBD84" s="984" t="s">
        <v>59</v>
      </c>
      <c r="CBE84" s="984" t="s">
        <v>59</v>
      </c>
      <c r="CBF84" s="984" t="s">
        <v>59</v>
      </c>
      <c r="CBG84" s="984" t="s">
        <v>59</v>
      </c>
      <c r="CBH84" s="984" t="s">
        <v>59</v>
      </c>
      <c r="CBI84" s="984" t="s">
        <v>59</v>
      </c>
      <c r="CBJ84" s="984" t="s">
        <v>59</v>
      </c>
      <c r="CBK84" s="984" t="s">
        <v>59</v>
      </c>
      <c r="CBL84" s="984" t="s">
        <v>59</v>
      </c>
      <c r="CBM84" s="984" t="s">
        <v>59</v>
      </c>
      <c r="CBN84" s="984" t="s">
        <v>59</v>
      </c>
      <c r="CBO84" s="984" t="s">
        <v>59</v>
      </c>
      <c r="CBP84" s="984" t="s">
        <v>59</v>
      </c>
      <c r="CBQ84" s="984" t="s">
        <v>59</v>
      </c>
      <c r="CBR84" s="984" t="s">
        <v>59</v>
      </c>
      <c r="CBS84" s="984" t="s">
        <v>59</v>
      </c>
      <c r="CBT84" s="984" t="s">
        <v>59</v>
      </c>
      <c r="CBU84" s="984" t="s">
        <v>59</v>
      </c>
      <c r="CBV84" s="984" t="s">
        <v>59</v>
      </c>
      <c r="CBW84" s="984" t="s">
        <v>59</v>
      </c>
      <c r="CBX84" s="984" t="s">
        <v>59</v>
      </c>
      <c r="CBY84" s="984" t="s">
        <v>59</v>
      </c>
      <c r="CBZ84" s="984" t="s">
        <v>59</v>
      </c>
      <c r="CCA84" s="984" t="s">
        <v>59</v>
      </c>
      <c r="CCB84" s="984" t="s">
        <v>59</v>
      </c>
      <c r="CCC84" s="984" t="s">
        <v>59</v>
      </c>
      <c r="CCD84" s="984" t="s">
        <v>59</v>
      </c>
      <c r="CCE84" s="984" t="s">
        <v>59</v>
      </c>
      <c r="CCF84" s="984" t="s">
        <v>59</v>
      </c>
      <c r="CCG84" s="984" t="s">
        <v>59</v>
      </c>
      <c r="CCH84" s="984" t="s">
        <v>59</v>
      </c>
      <c r="CCI84" s="984" t="s">
        <v>59</v>
      </c>
      <c r="CCJ84" s="984" t="s">
        <v>59</v>
      </c>
      <c r="CCK84" s="984" t="s">
        <v>59</v>
      </c>
      <c r="CCL84" s="984" t="s">
        <v>59</v>
      </c>
      <c r="CCM84" s="984" t="s">
        <v>59</v>
      </c>
      <c r="CCN84" s="984" t="s">
        <v>59</v>
      </c>
      <c r="CCO84" s="984" t="s">
        <v>59</v>
      </c>
      <c r="CCP84" s="984" t="s">
        <v>59</v>
      </c>
      <c r="CCQ84" s="984" t="s">
        <v>59</v>
      </c>
      <c r="CCR84" s="984" t="s">
        <v>59</v>
      </c>
      <c r="CCS84" s="984" t="s">
        <v>59</v>
      </c>
      <c r="CCT84" s="984" t="s">
        <v>59</v>
      </c>
      <c r="CCU84" s="984" t="s">
        <v>59</v>
      </c>
      <c r="CCV84" s="984" t="s">
        <v>59</v>
      </c>
      <c r="CCW84" s="984" t="s">
        <v>59</v>
      </c>
      <c r="CCX84" s="984" t="s">
        <v>59</v>
      </c>
      <c r="CCY84" s="984" t="s">
        <v>59</v>
      </c>
      <c r="CCZ84" s="984" t="s">
        <v>59</v>
      </c>
      <c r="CDA84" s="984" t="s">
        <v>59</v>
      </c>
      <c r="CDB84" s="984" t="s">
        <v>59</v>
      </c>
      <c r="CDC84" s="984" t="s">
        <v>59</v>
      </c>
      <c r="CDD84" s="984" t="s">
        <v>59</v>
      </c>
      <c r="CDE84" s="984" t="s">
        <v>59</v>
      </c>
      <c r="CDF84" s="984" t="s">
        <v>59</v>
      </c>
      <c r="CDG84" s="984" t="s">
        <v>59</v>
      </c>
      <c r="CDH84" s="984" t="s">
        <v>59</v>
      </c>
      <c r="CDI84" s="984" t="s">
        <v>59</v>
      </c>
      <c r="CDJ84" s="984" t="s">
        <v>59</v>
      </c>
      <c r="CDK84" s="984" t="s">
        <v>59</v>
      </c>
      <c r="CDL84" s="984" t="s">
        <v>59</v>
      </c>
      <c r="CDM84" s="984" t="s">
        <v>59</v>
      </c>
      <c r="CDN84" s="984" t="s">
        <v>59</v>
      </c>
      <c r="CDO84" s="984" t="s">
        <v>59</v>
      </c>
      <c r="CDP84" s="984" t="s">
        <v>59</v>
      </c>
      <c r="CDQ84" s="984" t="s">
        <v>59</v>
      </c>
      <c r="CDR84" s="984" t="s">
        <v>59</v>
      </c>
      <c r="CDS84" s="984" t="s">
        <v>59</v>
      </c>
      <c r="CDT84" s="984" t="s">
        <v>59</v>
      </c>
      <c r="CDU84" s="984" t="s">
        <v>59</v>
      </c>
      <c r="CDV84" s="984" t="s">
        <v>59</v>
      </c>
      <c r="CDW84" s="984" t="s">
        <v>59</v>
      </c>
      <c r="CDX84" s="984" t="s">
        <v>59</v>
      </c>
      <c r="CDY84" s="984" t="s">
        <v>59</v>
      </c>
      <c r="CDZ84" s="984" t="s">
        <v>59</v>
      </c>
      <c r="CEA84" s="984" t="s">
        <v>59</v>
      </c>
      <c r="CEB84" s="984" t="s">
        <v>59</v>
      </c>
      <c r="CEC84" s="984" t="s">
        <v>59</v>
      </c>
      <c r="CED84" s="984" t="s">
        <v>59</v>
      </c>
      <c r="CEE84" s="984" t="s">
        <v>59</v>
      </c>
      <c r="CEF84" s="984" t="s">
        <v>59</v>
      </c>
      <c r="CEG84" s="984" t="s">
        <v>59</v>
      </c>
      <c r="CEH84" s="984" t="s">
        <v>59</v>
      </c>
      <c r="CEI84" s="984" t="s">
        <v>59</v>
      </c>
      <c r="CEJ84" s="984" t="s">
        <v>59</v>
      </c>
      <c r="CEK84" s="984" t="s">
        <v>59</v>
      </c>
      <c r="CEL84" s="984" t="s">
        <v>59</v>
      </c>
      <c r="CEM84" s="984" t="s">
        <v>59</v>
      </c>
      <c r="CEN84" s="984" t="s">
        <v>59</v>
      </c>
      <c r="CEO84" s="984" t="s">
        <v>59</v>
      </c>
      <c r="CEP84" s="984" t="s">
        <v>59</v>
      </c>
      <c r="CEQ84" s="984" t="s">
        <v>59</v>
      </c>
      <c r="CER84" s="984" t="s">
        <v>59</v>
      </c>
      <c r="CES84" s="984" t="s">
        <v>59</v>
      </c>
      <c r="CET84" s="984" t="s">
        <v>59</v>
      </c>
      <c r="CEU84" s="984" t="s">
        <v>59</v>
      </c>
      <c r="CEV84" s="984" t="s">
        <v>59</v>
      </c>
      <c r="CEW84" s="984" t="s">
        <v>59</v>
      </c>
      <c r="CEX84" s="984" t="s">
        <v>59</v>
      </c>
      <c r="CEY84" s="984" t="s">
        <v>59</v>
      </c>
      <c r="CEZ84" s="984" t="s">
        <v>59</v>
      </c>
      <c r="CFA84" s="984" t="s">
        <v>59</v>
      </c>
      <c r="CFB84" s="984" t="s">
        <v>59</v>
      </c>
      <c r="CFC84" s="984" t="s">
        <v>59</v>
      </c>
      <c r="CFD84" s="984" t="s">
        <v>59</v>
      </c>
      <c r="CFE84" s="984" t="s">
        <v>59</v>
      </c>
      <c r="CFF84" s="984" t="s">
        <v>59</v>
      </c>
      <c r="CFG84" s="984" t="s">
        <v>59</v>
      </c>
      <c r="CFH84" s="984" t="s">
        <v>59</v>
      </c>
      <c r="CFI84" s="984" t="s">
        <v>59</v>
      </c>
      <c r="CFJ84" s="984" t="s">
        <v>59</v>
      </c>
      <c r="CFK84" s="984" t="s">
        <v>59</v>
      </c>
      <c r="CFL84" s="984" t="s">
        <v>59</v>
      </c>
      <c r="CFM84" s="984" t="s">
        <v>59</v>
      </c>
      <c r="CFN84" s="984" t="s">
        <v>59</v>
      </c>
      <c r="CFO84" s="984" t="s">
        <v>59</v>
      </c>
      <c r="CFP84" s="984" t="s">
        <v>59</v>
      </c>
      <c r="CFQ84" s="984" t="s">
        <v>59</v>
      </c>
      <c r="CFR84" s="984" t="s">
        <v>59</v>
      </c>
      <c r="CFS84" s="984" t="s">
        <v>59</v>
      </c>
      <c r="CFT84" s="984" t="s">
        <v>59</v>
      </c>
      <c r="CFU84" s="984" t="s">
        <v>59</v>
      </c>
      <c r="CFV84" s="984" t="s">
        <v>59</v>
      </c>
      <c r="CFW84" s="984" t="s">
        <v>59</v>
      </c>
      <c r="CFX84" s="984" t="s">
        <v>59</v>
      </c>
      <c r="CFY84" s="984" t="s">
        <v>59</v>
      </c>
      <c r="CFZ84" s="984" t="s">
        <v>59</v>
      </c>
      <c r="CGA84" s="984" t="s">
        <v>59</v>
      </c>
      <c r="CGB84" s="984" t="s">
        <v>59</v>
      </c>
      <c r="CGC84" s="984" t="s">
        <v>59</v>
      </c>
      <c r="CGD84" s="984" t="s">
        <v>59</v>
      </c>
      <c r="CGE84" s="984" t="s">
        <v>59</v>
      </c>
      <c r="CGF84" s="984" t="s">
        <v>59</v>
      </c>
      <c r="CGG84" s="984" t="s">
        <v>59</v>
      </c>
      <c r="CGH84" s="984" t="s">
        <v>59</v>
      </c>
      <c r="CGI84" s="984" t="s">
        <v>59</v>
      </c>
      <c r="CGJ84" s="984" t="s">
        <v>59</v>
      </c>
      <c r="CGK84" s="984" t="s">
        <v>59</v>
      </c>
      <c r="CGL84" s="984" t="s">
        <v>59</v>
      </c>
      <c r="CGM84" s="984" t="s">
        <v>59</v>
      </c>
      <c r="CGN84" s="984" t="s">
        <v>59</v>
      </c>
      <c r="CGO84" s="984" t="s">
        <v>59</v>
      </c>
      <c r="CGP84" s="984" t="s">
        <v>59</v>
      </c>
      <c r="CGQ84" s="984" t="s">
        <v>59</v>
      </c>
      <c r="CGR84" s="984" t="s">
        <v>59</v>
      </c>
      <c r="CGS84" s="984" t="s">
        <v>59</v>
      </c>
      <c r="CGT84" s="984" t="s">
        <v>59</v>
      </c>
      <c r="CGU84" s="984" t="s">
        <v>59</v>
      </c>
      <c r="CGV84" s="984" t="s">
        <v>59</v>
      </c>
      <c r="CGW84" s="984" t="s">
        <v>59</v>
      </c>
      <c r="CGX84" s="984" t="s">
        <v>59</v>
      </c>
      <c r="CGY84" s="984" t="s">
        <v>59</v>
      </c>
      <c r="CGZ84" s="984" t="s">
        <v>59</v>
      </c>
      <c r="CHA84" s="984" t="s">
        <v>59</v>
      </c>
      <c r="CHB84" s="984" t="s">
        <v>59</v>
      </c>
      <c r="CHC84" s="984" t="s">
        <v>59</v>
      </c>
      <c r="CHD84" s="984" t="s">
        <v>59</v>
      </c>
      <c r="CHE84" s="984" t="s">
        <v>59</v>
      </c>
      <c r="CHF84" s="984" t="s">
        <v>59</v>
      </c>
      <c r="CHG84" s="984" t="s">
        <v>59</v>
      </c>
      <c r="CHH84" s="984" t="s">
        <v>59</v>
      </c>
      <c r="CHI84" s="984" t="s">
        <v>59</v>
      </c>
      <c r="CHJ84" s="984" t="s">
        <v>59</v>
      </c>
      <c r="CHK84" s="984" t="s">
        <v>59</v>
      </c>
      <c r="CHL84" s="984" t="s">
        <v>59</v>
      </c>
      <c r="CHM84" s="984" t="s">
        <v>59</v>
      </c>
      <c r="CHN84" s="984" t="s">
        <v>59</v>
      </c>
      <c r="CHO84" s="984" t="s">
        <v>59</v>
      </c>
      <c r="CHP84" s="984" t="s">
        <v>59</v>
      </c>
      <c r="CHQ84" s="984" t="s">
        <v>59</v>
      </c>
      <c r="CHR84" s="984" t="s">
        <v>59</v>
      </c>
      <c r="CHS84" s="984" t="s">
        <v>59</v>
      </c>
      <c r="CHT84" s="984" t="s">
        <v>59</v>
      </c>
      <c r="CHU84" s="984" t="s">
        <v>59</v>
      </c>
      <c r="CHV84" s="984" t="s">
        <v>59</v>
      </c>
      <c r="CHW84" s="984" t="s">
        <v>59</v>
      </c>
      <c r="CHX84" s="984" t="s">
        <v>59</v>
      </c>
      <c r="CHY84" s="984" t="s">
        <v>59</v>
      </c>
      <c r="CHZ84" s="984" t="s">
        <v>59</v>
      </c>
      <c r="CIA84" s="984" t="s">
        <v>59</v>
      </c>
      <c r="CIB84" s="984" t="s">
        <v>59</v>
      </c>
      <c r="CIC84" s="984" t="s">
        <v>59</v>
      </c>
      <c r="CID84" s="984" t="s">
        <v>59</v>
      </c>
      <c r="CIE84" s="984" t="s">
        <v>59</v>
      </c>
      <c r="CIF84" s="984" t="s">
        <v>59</v>
      </c>
      <c r="CIG84" s="984" t="s">
        <v>59</v>
      </c>
      <c r="CIH84" s="984" t="s">
        <v>59</v>
      </c>
      <c r="CII84" s="984" t="s">
        <v>59</v>
      </c>
      <c r="CIJ84" s="984" t="s">
        <v>59</v>
      </c>
      <c r="CIK84" s="984" t="s">
        <v>59</v>
      </c>
      <c r="CIL84" s="984" t="s">
        <v>59</v>
      </c>
      <c r="CIM84" s="984" t="s">
        <v>59</v>
      </c>
      <c r="CIN84" s="984" t="s">
        <v>59</v>
      </c>
      <c r="CIO84" s="984" t="s">
        <v>59</v>
      </c>
      <c r="CIP84" s="984" t="s">
        <v>59</v>
      </c>
      <c r="CIQ84" s="984" t="s">
        <v>59</v>
      </c>
      <c r="CIR84" s="984" t="s">
        <v>59</v>
      </c>
      <c r="CIS84" s="984" t="s">
        <v>59</v>
      </c>
      <c r="CIT84" s="984" t="s">
        <v>59</v>
      </c>
      <c r="CIU84" s="984" t="s">
        <v>59</v>
      </c>
      <c r="CIV84" s="984" t="s">
        <v>59</v>
      </c>
      <c r="CIW84" s="984" t="s">
        <v>59</v>
      </c>
      <c r="CIX84" s="984" t="s">
        <v>59</v>
      </c>
      <c r="CIY84" s="984" t="s">
        <v>59</v>
      </c>
      <c r="CIZ84" s="984" t="s">
        <v>59</v>
      </c>
      <c r="CJA84" s="984" t="s">
        <v>59</v>
      </c>
      <c r="CJB84" s="984" t="s">
        <v>59</v>
      </c>
      <c r="CJC84" s="984" t="s">
        <v>59</v>
      </c>
      <c r="CJD84" s="984" t="s">
        <v>59</v>
      </c>
      <c r="CJE84" s="984" t="s">
        <v>59</v>
      </c>
      <c r="CJF84" s="984" t="s">
        <v>59</v>
      </c>
      <c r="CJG84" s="984" t="s">
        <v>59</v>
      </c>
      <c r="CJH84" s="984" t="s">
        <v>59</v>
      </c>
      <c r="CJI84" s="984" t="s">
        <v>59</v>
      </c>
      <c r="CJJ84" s="984" t="s">
        <v>59</v>
      </c>
      <c r="CJK84" s="984" t="s">
        <v>59</v>
      </c>
      <c r="CJL84" s="984" t="s">
        <v>59</v>
      </c>
      <c r="CJM84" s="984" t="s">
        <v>59</v>
      </c>
      <c r="CJN84" s="984" t="s">
        <v>59</v>
      </c>
      <c r="CJO84" s="984" t="s">
        <v>59</v>
      </c>
      <c r="CJP84" s="984" t="s">
        <v>59</v>
      </c>
      <c r="CJQ84" s="984" t="s">
        <v>59</v>
      </c>
      <c r="CJR84" s="984" t="s">
        <v>59</v>
      </c>
      <c r="CJS84" s="984" t="s">
        <v>59</v>
      </c>
      <c r="CJT84" s="984" t="s">
        <v>59</v>
      </c>
      <c r="CJU84" s="984" t="s">
        <v>59</v>
      </c>
      <c r="CJV84" s="984" t="s">
        <v>59</v>
      </c>
      <c r="CJW84" s="984" t="s">
        <v>59</v>
      </c>
      <c r="CJX84" s="984" t="s">
        <v>59</v>
      </c>
      <c r="CJY84" s="984" t="s">
        <v>59</v>
      </c>
      <c r="CJZ84" s="984" t="s">
        <v>59</v>
      </c>
      <c r="CKA84" s="984" t="s">
        <v>59</v>
      </c>
      <c r="CKB84" s="984" t="s">
        <v>59</v>
      </c>
      <c r="CKC84" s="984" t="s">
        <v>59</v>
      </c>
      <c r="CKD84" s="984" t="s">
        <v>59</v>
      </c>
      <c r="CKE84" s="984" t="s">
        <v>59</v>
      </c>
      <c r="CKF84" s="984" t="s">
        <v>59</v>
      </c>
      <c r="CKG84" s="984" t="s">
        <v>59</v>
      </c>
      <c r="CKH84" s="984" t="s">
        <v>59</v>
      </c>
      <c r="CKI84" s="984" t="s">
        <v>59</v>
      </c>
      <c r="CKJ84" s="984" t="s">
        <v>59</v>
      </c>
      <c r="CKK84" s="984" t="s">
        <v>59</v>
      </c>
      <c r="CKL84" s="984" t="s">
        <v>59</v>
      </c>
      <c r="CKM84" s="984" t="s">
        <v>59</v>
      </c>
      <c r="CKN84" s="984" t="s">
        <v>59</v>
      </c>
      <c r="CKO84" s="984" t="s">
        <v>59</v>
      </c>
      <c r="CKP84" s="984" t="s">
        <v>59</v>
      </c>
      <c r="CKQ84" s="984" t="s">
        <v>59</v>
      </c>
      <c r="CKR84" s="984" t="s">
        <v>59</v>
      </c>
      <c r="CKS84" s="984" t="s">
        <v>59</v>
      </c>
      <c r="CKT84" s="984" t="s">
        <v>59</v>
      </c>
      <c r="CKU84" s="984" t="s">
        <v>59</v>
      </c>
      <c r="CKV84" s="984" t="s">
        <v>59</v>
      </c>
      <c r="CKW84" s="984" t="s">
        <v>59</v>
      </c>
      <c r="CKX84" s="984" t="s">
        <v>59</v>
      </c>
      <c r="CKY84" s="984" t="s">
        <v>59</v>
      </c>
      <c r="CKZ84" s="984" t="s">
        <v>59</v>
      </c>
      <c r="CLA84" s="984" t="s">
        <v>59</v>
      </c>
      <c r="CLB84" s="984" t="s">
        <v>59</v>
      </c>
      <c r="CLC84" s="984" t="s">
        <v>59</v>
      </c>
      <c r="CLD84" s="984" t="s">
        <v>59</v>
      </c>
      <c r="CLE84" s="984" t="s">
        <v>59</v>
      </c>
      <c r="CLF84" s="984" t="s">
        <v>59</v>
      </c>
      <c r="CLG84" s="984" t="s">
        <v>59</v>
      </c>
      <c r="CLH84" s="984" t="s">
        <v>59</v>
      </c>
      <c r="CLI84" s="984" t="s">
        <v>59</v>
      </c>
      <c r="CLJ84" s="984" t="s">
        <v>59</v>
      </c>
      <c r="CLK84" s="984" t="s">
        <v>59</v>
      </c>
      <c r="CLL84" s="984" t="s">
        <v>59</v>
      </c>
      <c r="CLM84" s="984" t="s">
        <v>59</v>
      </c>
      <c r="CLN84" s="984" t="s">
        <v>59</v>
      </c>
      <c r="CLO84" s="984" t="s">
        <v>59</v>
      </c>
      <c r="CLP84" s="984" t="s">
        <v>59</v>
      </c>
      <c r="CLQ84" s="984" t="s">
        <v>59</v>
      </c>
      <c r="CLR84" s="984" t="s">
        <v>59</v>
      </c>
      <c r="CLS84" s="984" t="s">
        <v>59</v>
      </c>
      <c r="CLT84" s="984" t="s">
        <v>59</v>
      </c>
      <c r="CLU84" s="984" t="s">
        <v>59</v>
      </c>
      <c r="CLV84" s="984" t="s">
        <v>59</v>
      </c>
      <c r="CLW84" s="984" t="s">
        <v>59</v>
      </c>
      <c r="CLX84" s="984" t="s">
        <v>59</v>
      </c>
      <c r="CLY84" s="984" t="s">
        <v>59</v>
      </c>
      <c r="CLZ84" s="984" t="s">
        <v>59</v>
      </c>
      <c r="CMA84" s="984" t="s">
        <v>59</v>
      </c>
      <c r="CMB84" s="984" t="s">
        <v>59</v>
      </c>
      <c r="CMC84" s="984" t="s">
        <v>59</v>
      </c>
      <c r="CMD84" s="984" t="s">
        <v>59</v>
      </c>
      <c r="CME84" s="984" t="s">
        <v>59</v>
      </c>
      <c r="CMF84" s="984" t="s">
        <v>59</v>
      </c>
      <c r="CMG84" s="984" t="s">
        <v>59</v>
      </c>
      <c r="CMH84" s="984" t="s">
        <v>59</v>
      </c>
      <c r="CMI84" s="984" t="s">
        <v>59</v>
      </c>
      <c r="CMJ84" s="984" t="s">
        <v>59</v>
      </c>
      <c r="CMK84" s="984" t="s">
        <v>59</v>
      </c>
      <c r="CML84" s="984" t="s">
        <v>59</v>
      </c>
      <c r="CMM84" s="984" t="s">
        <v>59</v>
      </c>
      <c r="CMN84" s="984" t="s">
        <v>59</v>
      </c>
      <c r="CMO84" s="984" t="s">
        <v>59</v>
      </c>
      <c r="CMP84" s="984" t="s">
        <v>59</v>
      </c>
      <c r="CMQ84" s="984" t="s">
        <v>59</v>
      </c>
      <c r="CMR84" s="984" t="s">
        <v>59</v>
      </c>
      <c r="CMS84" s="984" t="s">
        <v>59</v>
      </c>
      <c r="CMT84" s="984" t="s">
        <v>59</v>
      </c>
      <c r="CMU84" s="984" t="s">
        <v>59</v>
      </c>
      <c r="CMV84" s="984" t="s">
        <v>59</v>
      </c>
      <c r="CMW84" s="984" t="s">
        <v>59</v>
      </c>
      <c r="CMX84" s="984" t="s">
        <v>59</v>
      </c>
      <c r="CMY84" s="984" t="s">
        <v>59</v>
      </c>
      <c r="CMZ84" s="984" t="s">
        <v>59</v>
      </c>
      <c r="CNA84" s="984" t="s">
        <v>59</v>
      </c>
      <c r="CNB84" s="984" t="s">
        <v>59</v>
      </c>
      <c r="CNC84" s="984" t="s">
        <v>59</v>
      </c>
      <c r="CND84" s="984" t="s">
        <v>59</v>
      </c>
      <c r="CNE84" s="984" t="s">
        <v>59</v>
      </c>
      <c r="CNF84" s="984" t="s">
        <v>59</v>
      </c>
      <c r="CNG84" s="984" t="s">
        <v>59</v>
      </c>
      <c r="CNH84" s="984" t="s">
        <v>59</v>
      </c>
      <c r="CNI84" s="984" t="s">
        <v>59</v>
      </c>
      <c r="CNJ84" s="984" t="s">
        <v>59</v>
      </c>
      <c r="CNK84" s="984" t="s">
        <v>59</v>
      </c>
      <c r="CNL84" s="984" t="s">
        <v>59</v>
      </c>
      <c r="CNM84" s="984" t="s">
        <v>59</v>
      </c>
      <c r="CNN84" s="984" t="s">
        <v>59</v>
      </c>
      <c r="CNO84" s="984" t="s">
        <v>59</v>
      </c>
      <c r="CNP84" s="984" t="s">
        <v>59</v>
      </c>
      <c r="CNQ84" s="984" t="s">
        <v>59</v>
      </c>
      <c r="CNR84" s="984" t="s">
        <v>59</v>
      </c>
      <c r="CNS84" s="984" t="s">
        <v>59</v>
      </c>
      <c r="CNT84" s="984" t="s">
        <v>59</v>
      </c>
      <c r="CNU84" s="984" t="s">
        <v>59</v>
      </c>
      <c r="CNV84" s="984" t="s">
        <v>59</v>
      </c>
      <c r="CNW84" s="984" t="s">
        <v>59</v>
      </c>
      <c r="CNX84" s="984" t="s">
        <v>59</v>
      </c>
      <c r="CNY84" s="984" t="s">
        <v>59</v>
      </c>
      <c r="CNZ84" s="984" t="s">
        <v>59</v>
      </c>
      <c r="COA84" s="984" t="s">
        <v>59</v>
      </c>
      <c r="COB84" s="984" t="s">
        <v>59</v>
      </c>
      <c r="COC84" s="984" t="s">
        <v>59</v>
      </c>
      <c r="COD84" s="984" t="s">
        <v>59</v>
      </c>
      <c r="COE84" s="984" t="s">
        <v>59</v>
      </c>
      <c r="COF84" s="984" t="s">
        <v>59</v>
      </c>
      <c r="COG84" s="984" t="s">
        <v>59</v>
      </c>
      <c r="COH84" s="984" t="s">
        <v>59</v>
      </c>
      <c r="COI84" s="984" t="s">
        <v>59</v>
      </c>
      <c r="COJ84" s="984" t="s">
        <v>59</v>
      </c>
      <c r="COK84" s="984" t="s">
        <v>59</v>
      </c>
      <c r="COL84" s="984" t="s">
        <v>59</v>
      </c>
      <c r="COM84" s="984" t="s">
        <v>59</v>
      </c>
      <c r="CON84" s="984" t="s">
        <v>59</v>
      </c>
      <c r="COO84" s="984" t="s">
        <v>59</v>
      </c>
      <c r="COP84" s="984" t="s">
        <v>59</v>
      </c>
      <c r="COQ84" s="984" t="s">
        <v>59</v>
      </c>
      <c r="COR84" s="984" t="s">
        <v>59</v>
      </c>
      <c r="COS84" s="984" t="s">
        <v>59</v>
      </c>
      <c r="COT84" s="984" t="s">
        <v>59</v>
      </c>
      <c r="COU84" s="984" t="s">
        <v>59</v>
      </c>
      <c r="COV84" s="984" t="s">
        <v>59</v>
      </c>
      <c r="COW84" s="984" t="s">
        <v>59</v>
      </c>
      <c r="COX84" s="984" t="s">
        <v>59</v>
      </c>
      <c r="COY84" s="984" t="s">
        <v>59</v>
      </c>
      <c r="COZ84" s="984" t="s">
        <v>59</v>
      </c>
      <c r="CPA84" s="984" t="s">
        <v>59</v>
      </c>
      <c r="CPB84" s="984" t="s">
        <v>59</v>
      </c>
      <c r="CPC84" s="984" t="s">
        <v>59</v>
      </c>
      <c r="CPD84" s="984" t="s">
        <v>59</v>
      </c>
      <c r="CPE84" s="984" t="s">
        <v>59</v>
      </c>
      <c r="CPF84" s="984" t="s">
        <v>59</v>
      </c>
      <c r="CPG84" s="984" t="s">
        <v>59</v>
      </c>
      <c r="CPH84" s="984" t="s">
        <v>59</v>
      </c>
      <c r="CPI84" s="984" t="s">
        <v>59</v>
      </c>
      <c r="CPJ84" s="984" t="s">
        <v>59</v>
      </c>
      <c r="CPK84" s="984" t="s">
        <v>59</v>
      </c>
      <c r="CPL84" s="984" t="s">
        <v>59</v>
      </c>
      <c r="CPM84" s="984" t="s">
        <v>59</v>
      </c>
      <c r="CPN84" s="984" t="s">
        <v>59</v>
      </c>
      <c r="CPO84" s="984" t="s">
        <v>59</v>
      </c>
      <c r="CPP84" s="984" t="s">
        <v>59</v>
      </c>
      <c r="CPQ84" s="984" t="s">
        <v>59</v>
      </c>
      <c r="CPR84" s="984" t="s">
        <v>59</v>
      </c>
      <c r="CPS84" s="984" t="s">
        <v>59</v>
      </c>
      <c r="CPT84" s="984" t="s">
        <v>59</v>
      </c>
      <c r="CPU84" s="984" t="s">
        <v>59</v>
      </c>
      <c r="CPV84" s="984" t="s">
        <v>59</v>
      </c>
      <c r="CPW84" s="984" t="s">
        <v>59</v>
      </c>
      <c r="CPX84" s="984" t="s">
        <v>59</v>
      </c>
      <c r="CPY84" s="984" t="s">
        <v>59</v>
      </c>
      <c r="CPZ84" s="984" t="s">
        <v>59</v>
      </c>
      <c r="CQA84" s="984" t="s">
        <v>59</v>
      </c>
      <c r="CQB84" s="984" t="s">
        <v>59</v>
      </c>
      <c r="CQC84" s="984" t="s">
        <v>59</v>
      </c>
      <c r="CQD84" s="984" t="s">
        <v>59</v>
      </c>
      <c r="CQE84" s="984" t="s">
        <v>59</v>
      </c>
      <c r="CQF84" s="984" t="s">
        <v>59</v>
      </c>
      <c r="CQG84" s="984" t="s">
        <v>59</v>
      </c>
      <c r="CQH84" s="984" t="s">
        <v>59</v>
      </c>
      <c r="CQI84" s="984" t="s">
        <v>59</v>
      </c>
      <c r="CQJ84" s="984" t="s">
        <v>59</v>
      </c>
      <c r="CQK84" s="984" t="s">
        <v>59</v>
      </c>
      <c r="CQL84" s="984" t="s">
        <v>59</v>
      </c>
      <c r="CQM84" s="984" t="s">
        <v>59</v>
      </c>
      <c r="CQN84" s="984" t="s">
        <v>59</v>
      </c>
      <c r="CQO84" s="984" t="s">
        <v>59</v>
      </c>
      <c r="CQP84" s="984" t="s">
        <v>59</v>
      </c>
      <c r="CQQ84" s="984" t="s">
        <v>59</v>
      </c>
      <c r="CQR84" s="984" t="s">
        <v>59</v>
      </c>
      <c r="CQS84" s="984" t="s">
        <v>59</v>
      </c>
      <c r="CQT84" s="984" t="s">
        <v>59</v>
      </c>
      <c r="CQU84" s="984" t="s">
        <v>59</v>
      </c>
      <c r="CQV84" s="984" t="s">
        <v>59</v>
      </c>
      <c r="CQW84" s="984" t="s">
        <v>59</v>
      </c>
      <c r="CQX84" s="984" t="s">
        <v>59</v>
      </c>
      <c r="CQY84" s="984" t="s">
        <v>59</v>
      </c>
      <c r="CQZ84" s="984" t="s">
        <v>59</v>
      </c>
      <c r="CRA84" s="984" t="s">
        <v>59</v>
      </c>
      <c r="CRB84" s="984" t="s">
        <v>59</v>
      </c>
      <c r="CRC84" s="984" t="s">
        <v>59</v>
      </c>
      <c r="CRD84" s="984" t="s">
        <v>59</v>
      </c>
      <c r="CRE84" s="984" t="s">
        <v>59</v>
      </c>
      <c r="CRF84" s="984" t="s">
        <v>59</v>
      </c>
      <c r="CRG84" s="984" t="s">
        <v>59</v>
      </c>
      <c r="CRH84" s="984" t="s">
        <v>59</v>
      </c>
      <c r="CRI84" s="984" t="s">
        <v>59</v>
      </c>
      <c r="CRJ84" s="984" t="s">
        <v>59</v>
      </c>
      <c r="CRK84" s="984" t="s">
        <v>59</v>
      </c>
      <c r="CRL84" s="984" t="s">
        <v>59</v>
      </c>
      <c r="CRM84" s="984" t="s">
        <v>59</v>
      </c>
      <c r="CRN84" s="984" t="s">
        <v>59</v>
      </c>
      <c r="CRO84" s="984" t="s">
        <v>59</v>
      </c>
      <c r="CRP84" s="984" t="s">
        <v>59</v>
      </c>
      <c r="CRQ84" s="984" t="s">
        <v>59</v>
      </c>
      <c r="CRR84" s="984" t="s">
        <v>59</v>
      </c>
      <c r="CRS84" s="984" t="s">
        <v>59</v>
      </c>
      <c r="CRT84" s="984" t="s">
        <v>59</v>
      </c>
      <c r="CRU84" s="984" t="s">
        <v>59</v>
      </c>
      <c r="CRV84" s="984" t="s">
        <v>59</v>
      </c>
      <c r="CRW84" s="984" t="s">
        <v>59</v>
      </c>
      <c r="CRX84" s="984" t="s">
        <v>59</v>
      </c>
      <c r="CRY84" s="984" t="s">
        <v>59</v>
      </c>
      <c r="CRZ84" s="984" t="s">
        <v>59</v>
      </c>
      <c r="CSA84" s="984" t="s">
        <v>59</v>
      </c>
      <c r="CSB84" s="984" t="s">
        <v>59</v>
      </c>
      <c r="CSC84" s="984" t="s">
        <v>59</v>
      </c>
      <c r="CSD84" s="984" t="s">
        <v>59</v>
      </c>
      <c r="CSE84" s="984" t="s">
        <v>59</v>
      </c>
      <c r="CSF84" s="984" t="s">
        <v>59</v>
      </c>
      <c r="CSG84" s="984" t="s">
        <v>59</v>
      </c>
      <c r="CSH84" s="984" t="s">
        <v>59</v>
      </c>
      <c r="CSI84" s="984" t="s">
        <v>59</v>
      </c>
      <c r="CSJ84" s="984" t="s">
        <v>59</v>
      </c>
      <c r="CSK84" s="984" t="s">
        <v>59</v>
      </c>
      <c r="CSL84" s="984" t="s">
        <v>59</v>
      </c>
      <c r="CSM84" s="984" t="s">
        <v>59</v>
      </c>
      <c r="CSN84" s="984" t="s">
        <v>59</v>
      </c>
      <c r="CSO84" s="984" t="s">
        <v>59</v>
      </c>
      <c r="CSP84" s="984" t="s">
        <v>59</v>
      </c>
      <c r="CSQ84" s="984" t="s">
        <v>59</v>
      </c>
      <c r="CSR84" s="984" t="s">
        <v>59</v>
      </c>
      <c r="CSS84" s="984" t="s">
        <v>59</v>
      </c>
      <c r="CST84" s="984" t="s">
        <v>59</v>
      </c>
      <c r="CSU84" s="984" t="s">
        <v>59</v>
      </c>
      <c r="CSV84" s="984" t="s">
        <v>59</v>
      </c>
      <c r="CSW84" s="984" t="s">
        <v>59</v>
      </c>
      <c r="CSX84" s="984" t="s">
        <v>59</v>
      </c>
      <c r="CSY84" s="984" t="s">
        <v>59</v>
      </c>
      <c r="CSZ84" s="984" t="s">
        <v>59</v>
      </c>
      <c r="CTA84" s="984" t="s">
        <v>59</v>
      </c>
      <c r="CTB84" s="984" t="s">
        <v>59</v>
      </c>
      <c r="CTC84" s="984" t="s">
        <v>59</v>
      </c>
      <c r="CTD84" s="984" t="s">
        <v>59</v>
      </c>
      <c r="CTE84" s="984" t="s">
        <v>59</v>
      </c>
      <c r="CTF84" s="984" t="s">
        <v>59</v>
      </c>
      <c r="CTG84" s="984" t="s">
        <v>59</v>
      </c>
      <c r="CTH84" s="984" t="s">
        <v>59</v>
      </c>
      <c r="CTI84" s="984" t="s">
        <v>59</v>
      </c>
      <c r="CTJ84" s="984" t="s">
        <v>59</v>
      </c>
      <c r="CTK84" s="984" t="s">
        <v>59</v>
      </c>
      <c r="CTL84" s="984" t="s">
        <v>59</v>
      </c>
      <c r="CTM84" s="984" t="s">
        <v>59</v>
      </c>
      <c r="CTN84" s="984" t="s">
        <v>59</v>
      </c>
      <c r="CTO84" s="984" t="s">
        <v>59</v>
      </c>
      <c r="CTP84" s="984" t="s">
        <v>59</v>
      </c>
      <c r="CTQ84" s="984" t="s">
        <v>59</v>
      </c>
      <c r="CTR84" s="984" t="s">
        <v>59</v>
      </c>
      <c r="CTS84" s="984" t="s">
        <v>59</v>
      </c>
      <c r="CTT84" s="984" t="s">
        <v>59</v>
      </c>
      <c r="CTU84" s="984" t="s">
        <v>59</v>
      </c>
      <c r="CTV84" s="984" t="s">
        <v>59</v>
      </c>
      <c r="CTW84" s="984" t="s">
        <v>59</v>
      </c>
      <c r="CTX84" s="984" t="s">
        <v>59</v>
      </c>
      <c r="CTY84" s="984" t="s">
        <v>59</v>
      </c>
      <c r="CTZ84" s="984" t="s">
        <v>59</v>
      </c>
      <c r="CUA84" s="984" t="s">
        <v>59</v>
      </c>
      <c r="CUB84" s="984" t="s">
        <v>59</v>
      </c>
      <c r="CUC84" s="984" t="s">
        <v>59</v>
      </c>
      <c r="CUD84" s="984" t="s">
        <v>59</v>
      </c>
      <c r="CUE84" s="984" t="s">
        <v>59</v>
      </c>
      <c r="CUF84" s="984" t="s">
        <v>59</v>
      </c>
      <c r="CUG84" s="984" t="s">
        <v>59</v>
      </c>
      <c r="CUH84" s="984" t="s">
        <v>59</v>
      </c>
      <c r="CUI84" s="984" t="s">
        <v>59</v>
      </c>
      <c r="CUJ84" s="984" t="s">
        <v>59</v>
      </c>
      <c r="CUK84" s="984" t="s">
        <v>59</v>
      </c>
      <c r="CUL84" s="984" t="s">
        <v>59</v>
      </c>
      <c r="CUM84" s="984" t="s">
        <v>59</v>
      </c>
      <c r="CUN84" s="984" t="s">
        <v>59</v>
      </c>
      <c r="CUO84" s="984" t="s">
        <v>59</v>
      </c>
      <c r="CUP84" s="984" t="s">
        <v>59</v>
      </c>
      <c r="CUQ84" s="984" t="s">
        <v>59</v>
      </c>
      <c r="CUR84" s="984" t="s">
        <v>59</v>
      </c>
      <c r="CUS84" s="984" t="s">
        <v>59</v>
      </c>
      <c r="CUT84" s="984" t="s">
        <v>59</v>
      </c>
      <c r="CUU84" s="984" t="s">
        <v>59</v>
      </c>
      <c r="CUV84" s="984" t="s">
        <v>59</v>
      </c>
      <c r="CUW84" s="984" t="s">
        <v>59</v>
      </c>
      <c r="CUX84" s="984" t="s">
        <v>59</v>
      </c>
      <c r="CUY84" s="984" t="s">
        <v>59</v>
      </c>
      <c r="CUZ84" s="984" t="s">
        <v>59</v>
      </c>
      <c r="CVA84" s="984" t="s">
        <v>59</v>
      </c>
      <c r="CVB84" s="984" t="s">
        <v>59</v>
      </c>
      <c r="CVC84" s="984" t="s">
        <v>59</v>
      </c>
      <c r="CVD84" s="984" t="s">
        <v>59</v>
      </c>
      <c r="CVE84" s="984" t="s">
        <v>59</v>
      </c>
      <c r="CVF84" s="984" t="s">
        <v>59</v>
      </c>
      <c r="CVG84" s="984" t="s">
        <v>59</v>
      </c>
      <c r="CVH84" s="984" t="s">
        <v>59</v>
      </c>
      <c r="CVI84" s="984" t="s">
        <v>59</v>
      </c>
      <c r="CVJ84" s="984" t="s">
        <v>59</v>
      </c>
      <c r="CVK84" s="984" t="s">
        <v>59</v>
      </c>
      <c r="CVL84" s="984" t="s">
        <v>59</v>
      </c>
      <c r="CVM84" s="984" t="s">
        <v>59</v>
      </c>
      <c r="CVN84" s="984" t="s">
        <v>59</v>
      </c>
      <c r="CVO84" s="984" t="s">
        <v>59</v>
      </c>
      <c r="CVP84" s="984" t="s">
        <v>59</v>
      </c>
      <c r="CVQ84" s="984" t="s">
        <v>59</v>
      </c>
      <c r="CVR84" s="984" t="s">
        <v>59</v>
      </c>
      <c r="CVS84" s="984" t="s">
        <v>59</v>
      </c>
      <c r="CVT84" s="984" t="s">
        <v>59</v>
      </c>
      <c r="CVU84" s="984" t="s">
        <v>59</v>
      </c>
      <c r="CVV84" s="984" t="s">
        <v>59</v>
      </c>
      <c r="CVW84" s="984" t="s">
        <v>59</v>
      </c>
      <c r="CVX84" s="984" t="s">
        <v>59</v>
      </c>
      <c r="CVY84" s="984" t="s">
        <v>59</v>
      </c>
      <c r="CVZ84" s="984" t="s">
        <v>59</v>
      </c>
      <c r="CWA84" s="984" t="s">
        <v>59</v>
      </c>
      <c r="CWB84" s="984" t="s">
        <v>59</v>
      </c>
      <c r="CWC84" s="984" t="s">
        <v>59</v>
      </c>
      <c r="CWD84" s="984" t="s">
        <v>59</v>
      </c>
      <c r="CWE84" s="984" t="s">
        <v>59</v>
      </c>
      <c r="CWF84" s="984" t="s">
        <v>59</v>
      </c>
      <c r="CWG84" s="984" t="s">
        <v>59</v>
      </c>
      <c r="CWH84" s="984" t="s">
        <v>59</v>
      </c>
      <c r="CWI84" s="984" t="s">
        <v>59</v>
      </c>
      <c r="CWJ84" s="984" t="s">
        <v>59</v>
      </c>
      <c r="CWK84" s="984" t="s">
        <v>59</v>
      </c>
      <c r="CWL84" s="984" t="s">
        <v>59</v>
      </c>
      <c r="CWM84" s="984" t="s">
        <v>59</v>
      </c>
      <c r="CWN84" s="984" t="s">
        <v>59</v>
      </c>
      <c r="CWO84" s="984" t="s">
        <v>59</v>
      </c>
      <c r="CWP84" s="984" t="s">
        <v>59</v>
      </c>
      <c r="CWQ84" s="984" t="s">
        <v>59</v>
      </c>
      <c r="CWR84" s="984" t="s">
        <v>59</v>
      </c>
      <c r="CWS84" s="984" t="s">
        <v>59</v>
      </c>
      <c r="CWT84" s="984" t="s">
        <v>59</v>
      </c>
      <c r="CWU84" s="984" t="s">
        <v>59</v>
      </c>
      <c r="CWV84" s="984" t="s">
        <v>59</v>
      </c>
      <c r="CWW84" s="984" t="s">
        <v>59</v>
      </c>
      <c r="CWX84" s="984" t="s">
        <v>59</v>
      </c>
      <c r="CWY84" s="984" t="s">
        <v>59</v>
      </c>
      <c r="CWZ84" s="984" t="s">
        <v>59</v>
      </c>
      <c r="CXA84" s="984" t="s">
        <v>59</v>
      </c>
      <c r="CXB84" s="984" t="s">
        <v>59</v>
      </c>
      <c r="CXC84" s="984" t="s">
        <v>59</v>
      </c>
      <c r="CXD84" s="984" t="s">
        <v>59</v>
      </c>
      <c r="CXE84" s="984" t="s">
        <v>59</v>
      </c>
      <c r="CXF84" s="984" t="s">
        <v>59</v>
      </c>
      <c r="CXG84" s="984" t="s">
        <v>59</v>
      </c>
      <c r="CXH84" s="984" t="s">
        <v>59</v>
      </c>
      <c r="CXI84" s="984" t="s">
        <v>59</v>
      </c>
      <c r="CXJ84" s="984" t="s">
        <v>59</v>
      </c>
      <c r="CXK84" s="984" t="s">
        <v>59</v>
      </c>
      <c r="CXL84" s="984" t="s">
        <v>59</v>
      </c>
      <c r="CXM84" s="984" t="s">
        <v>59</v>
      </c>
      <c r="CXN84" s="984" t="s">
        <v>59</v>
      </c>
      <c r="CXO84" s="984" t="s">
        <v>59</v>
      </c>
      <c r="CXP84" s="984" t="s">
        <v>59</v>
      </c>
      <c r="CXQ84" s="984" t="s">
        <v>59</v>
      </c>
      <c r="CXR84" s="984" t="s">
        <v>59</v>
      </c>
      <c r="CXS84" s="984" t="s">
        <v>59</v>
      </c>
      <c r="CXT84" s="984" t="s">
        <v>59</v>
      </c>
      <c r="CXU84" s="984" t="s">
        <v>59</v>
      </c>
      <c r="CXV84" s="984" t="s">
        <v>59</v>
      </c>
      <c r="CXW84" s="984" t="s">
        <v>59</v>
      </c>
      <c r="CXX84" s="984" t="s">
        <v>59</v>
      </c>
      <c r="CXY84" s="984" t="s">
        <v>59</v>
      </c>
      <c r="CXZ84" s="984" t="s">
        <v>59</v>
      </c>
      <c r="CYA84" s="984" t="s">
        <v>59</v>
      </c>
      <c r="CYB84" s="984" t="s">
        <v>59</v>
      </c>
      <c r="CYC84" s="984" t="s">
        <v>59</v>
      </c>
      <c r="CYD84" s="984" t="s">
        <v>59</v>
      </c>
      <c r="CYE84" s="984" t="s">
        <v>59</v>
      </c>
      <c r="CYF84" s="984" t="s">
        <v>59</v>
      </c>
      <c r="CYG84" s="984" t="s">
        <v>59</v>
      </c>
      <c r="CYH84" s="984" t="s">
        <v>59</v>
      </c>
      <c r="CYI84" s="984" t="s">
        <v>59</v>
      </c>
      <c r="CYJ84" s="984" t="s">
        <v>59</v>
      </c>
      <c r="CYK84" s="984" t="s">
        <v>59</v>
      </c>
      <c r="CYL84" s="984" t="s">
        <v>59</v>
      </c>
      <c r="CYM84" s="984" t="s">
        <v>59</v>
      </c>
      <c r="CYN84" s="984" t="s">
        <v>59</v>
      </c>
      <c r="CYO84" s="984" t="s">
        <v>59</v>
      </c>
      <c r="CYP84" s="984" t="s">
        <v>59</v>
      </c>
      <c r="CYQ84" s="984" t="s">
        <v>59</v>
      </c>
      <c r="CYR84" s="984" t="s">
        <v>59</v>
      </c>
      <c r="CYS84" s="984" t="s">
        <v>59</v>
      </c>
      <c r="CYT84" s="984" t="s">
        <v>59</v>
      </c>
      <c r="CYU84" s="984" t="s">
        <v>59</v>
      </c>
      <c r="CYV84" s="984" t="s">
        <v>59</v>
      </c>
      <c r="CYW84" s="984" t="s">
        <v>59</v>
      </c>
      <c r="CYX84" s="984" t="s">
        <v>59</v>
      </c>
      <c r="CYY84" s="984" t="s">
        <v>59</v>
      </c>
      <c r="CYZ84" s="984" t="s">
        <v>59</v>
      </c>
      <c r="CZA84" s="984" t="s">
        <v>59</v>
      </c>
      <c r="CZB84" s="984" t="s">
        <v>59</v>
      </c>
      <c r="CZC84" s="984" t="s">
        <v>59</v>
      </c>
      <c r="CZD84" s="984" t="s">
        <v>59</v>
      </c>
      <c r="CZE84" s="984" t="s">
        <v>59</v>
      </c>
      <c r="CZF84" s="984" t="s">
        <v>59</v>
      </c>
      <c r="CZG84" s="984" t="s">
        <v>59</v>
      </c>
      <c r="CZH84" s="984" t="s">
        <v>59</v>
      </c>
      <c r="CZI84" s="984" t="s">
        <v>59</v>
      </c>
      <c r="CZJ84" s="984" t="s">
        <v>59</v>
      </c>
      <c r="CZK84" s="984" t="s">
        <v>59</v>
      </c>
      <c r="CZL84" s="984" t="s">
        <v>59</v>
      </c>
      <c r="CZM84" s="984" t="s">
        <v>59</v>
      </c>
      <c r="CZN84" s="984" t="s">
        <v>59</v>
      </c>
      <c r="CZO84" s="984" t="s">
        <v>59</v>
      </c>
      <c r="CZP84" s="984" t="s">
        <v>59</v>
      </c>
      <c r="CZQ84" s="984" t="s">
        <v>59</v>
      </c>
      <c r="CZR84" s="984" t="s">
        <v>59</v>
      </c>
      <c r="CZS84" s="984" t="s">
        <v>59</v>
      </c>
      <c r="CZT84" s="984" t="s">
        <v>59</v>
      </c>
      <c r="CZU84" s="984" t="s">
        <v>59</v>
      </c>
      <c r="CZV84" s="984" t="s">
        <v>59</v>
      </c>
      <c r="CZW84" s="984" t="s">
        <v>59</v>
      </c>
      <c r="CZX84" s="984" t="s">
        <v>59</v>
      </c>
      <c r="CZY84" s="984" t="s">
        <v>59</v>
      </c>
      <c r="CZZ84" s="984" t="s">
        <v>59</v>
      </c>
      <c r="DAA84" s="984" t="s">
        <v>59</v>
      </c>
      <c r="DAB84" s="984" t="s">
        <v>59</v>
      </c>
      <c r="DAC84" s="984" t="s">
        <v>59</v>
      </c>
      <c r="DAD84" s="984" t="s">
        <v>59</v>
      </c>
      <c r="DAE84" s="984" t="s">
        <v>59</v>
      </c>
      <c r="DAF84" s="984" t="s">
        <v>59</v>
      </c>
      <c r="DAG84" s="984" t="s">
        <v>59</v>
      </c>
      <c r="DAH84" s="984" t="s">
        <v>59</v>
      </c>
      <c r="DAI84" s="984" t="s">
        <v>59</v>
      </c>
      <c r="DAJ84" s="984" t="s">
        <v>59</v>
      </c>
      <c r="DAK84" s="984" t="s">
        <v>59</v>
      </c>
      <c r="DAL84" s="984" t="s">
        <v>59</v>
      </c>
      <c r="DAM84" s="984" t="s">
        <v>59</v>
      </c>
      <c r="DAN84" s="984" t="s">
        <v>59</v>
      </c>
      <c r="DAO84" s="984" t="s">
        <v>59</v>
      </c>
      <c r="DAP84" s="984" t="s">
        <v>59</v>
      </c>
      <c r="DAQ84" s="984" t="s">
        <v>59</v>
      </c>
      <c r="DAR84" s="984" t="s">
        <v>59</v>
      </c>
      <c r="DAS84" s="984" t="s">
        <v>59</v>
      </c>
      <c r="DAT84" s="984" t="s">
        <v>59</v>
      </c>
      <c r="DAU84" s="984" t="s">
        <v>59</v>
      </c>
      <c r="DAV84" s="984" t="s">
        <v>59</v>
      </c>
      <c r="DAW84" s="984" t="s">
        <v>59</v>
      </c>
      <c r="DAX84" s="984" t="s">
        <v>59</v>
      </c>
      <c r="DAY84" s="984" t="s">
        <v>59</v>
      </c>
      <c r="DAZ84" s="984" t="s">
        <v>59</v>
      </c>
      <c r="DBA84" s="984" t="s">
        <v>59</v>
      </c>
      <c r="DBB84" s="984" t="s">
        <v>59</v>
      </c>
      <c r="DBC84" s="984" t="s">
        <v>59</v>
      </c>
      <c r="DBD84" s="984" t="s">
        <v>59</v>
      </c>
      <c r="DBE84" s="984" t="s">
        <v>59</v>
      </c>
      <c r="DBF84" s="984" t="s">
        <v>59</v>
      </c>
      <c r="DBG84" s="984" t="s">
        <v>59</v>
      </c>
      <c r="DBH84" s="984" t="s">
        <v>59</v>
      </c>
      <c r="DBI84" s="984" t="s">
        <v>59</v>
      </c>
      <c r="DBJ84" s="984" t="s">
        <v>59</v>
      </c>
      <c r="DBK84" s="984" t="s">
        <v>59</v>
      </c>
      <c r="DBL84" s="984" t="s">
        <v>59</v>
      </c>
      <c r="DBM84" s="984" t="s">
        <v>59</v>
      </c>
      <c r="DBN84" s="984" t="s">
        <v>59</v>
      </c>
      <c r="DBO84" s="984" t="s">
        <v>59</v>
      </c>
      <c r="DBP84" s="984" t="s">
        <v>59</v>
      </c>
      <c r="DBQ84" s="984" t="s">
        <v>59</v>
      </c>
      <c r="DBR84" s="984" t="s">
        <v>59</v>
      </c>
      <c r="DBS84" s="984" t="s">
        <v>59</v>
      </c>
      <c r="DBT84" s="984" t="s">
        <v>59</v>
      </c>
      <c r="DBU84" s="984" t="s">
        <v>59</v>
      </c>
      <c r="DBV84" s="984" t="s">
        <v>59</v>
      </c>
      <c r="DBW84" s="984" t="s">
        <v>59</v>
      </c>
      <c r="DBX84" s="984" t="s">
        <v>59</v>
      </c>
      <c r="DBY84" s="984" t="s">
        <v>59</v>
      </c>
      <c r="DBZ84" s="984" t="s">
        <v>59</v>
      </c>
      <c r="DCA84" s="984" t="s">
        <v>59</v>
      </c>
      <c r="DCB84" s="984" t="s">
        <v>59</v>
      </c>
      <c r="DCC84" s="984" t="s">
        <v>59</v>
      </c>
      <c r="DCD84" s="984" t="s">
        <v>59</v>
      </c>
      <c r="DCE84" s="984" t="s">
        <v>59</v>
      </c>
      <c r="DCF84" s="984" t="s">
        <v>59</v>
      </c>
      <c r="DCG84" s="984" t="s">
        <v>59</v>
      </c>
      <c r="DCH84" s="984" t="s">
        <v>59</v>
      </c>
      <c r="DCI84" s="984" t="s">
        <v>59</v>
      </c>
      <c r="DCJ84" s="984" t="s">
        <v>59</v>
      </c>
      <c r="DCK84" s="984" t="s">
        <v>59</v>
      </c>
      <c r="DCL84" s="984" t="s">
        <v>59</v>
      </c>
      <c r="DCM84" s="984" t="s">
        <v>59</v>
      </c>
      <c r="DCN84" s="984" t="s">
        <v>59</v>
      </c>
      <c r="DCO84" s="984" t="s">
        <v>59</v>
      </c>
      <c r="DCP84" s="984" t="s">
        <v>59</v>
      </c>
      <c r="DCQ84" s="984" t="s">
        <v>59</v>
      </c>
      <c r="DCR84" s="984" t="s">
        <v>59</v>
      </c>
      <c r="DCS84" s="984" t="s">
        <v>59</v>
      </c>
      <c r="DCT84" s="984" t="s">
        <v>59</v>
      </c>
      <c r="DCU84" s="984" t="s">
        <v>59</v>
      </c>
      <c r="DCV84" s="984" t="s">
        <v>59</v>
      </c>
      <c r="DCW84" s="984" t="s">
        <v>59</v>
      </c>
      <c r="DCX84" s="984" t="s">
        <v>59</v>
      </c>
      <c r="DCY84" s="984" t="s">
        <v>59</v>
      </c>
      <c r="DCZ84" s="984" t="s">
        <v>59</v>
      </c>
      <c r="DDA84" s="984" t="s">
        <v>59</v>
      </c>
      <c r="DDB84" s="984" t="s">
        <v>59</v>
      </c>
      <c r="DDC84" s="984" t="s">
        <v>59</v>
      </c>
      <c r="DDD84" s="984" t="s">
        <v>59</v>
      </c>
      <c r="DDE84" s="984" t="s">
        <v>59</v>
      </c>
      <c r="DDF84" s="984" t="s">
        <v>59</v>
      </c>
      <c r="DDG84" s="984" t="s">
        <v>59</v>
      </c>
      <c r="DDH84" s="984" t="s">
        <v>59</v>
      </c>
      <c r="DDI84" s="984" t="s">
        <v>59</v>
      </c>
      <c r="DDJ84" s="984" t="s">
        <v>59</v>
      </c>
      <c r="DDK84" s="984" t="s">
        <v>59</v>
      </c>
      <c r="DDL84" s="984" t="s">
        <v>59</v>
      </c>
      <c r="DDM84" s="984" t="s">
        <v>59</v>
      </c>
      <c r="DDN84" s="984" t="s">
        <v>59</v>
      </c>
      <c r="DDO84" s="984" t="s">
        <v>59</v>
      </c>
      <c r="DDP84" s="984" t="s">
        <v>59</v>
      </c>
      <c r="DDQ84" s="984" t="s">
        <v>59</v>
      </c>
      <c r="DDR84" s="984" t="s">
        <v>59</v>
      </c>
      <c r="DDS84" s="984" t="s">
        <v>59</v>
      </c>
      <c r="DDT84" s="984" t="s">
        <v>59</v>
      </c>
      <c r="DDU84" s="984" t="s">
        <v>59</v>
      </c>
      <c r="DDV84" s="984" t="s">
        <v>59</v>
      </c>
      <c r="DDW84" s="984" t="s">
        <v>59</v>
      </c>
      <c r="DDX84" s="984" t="s">
        <v>59</v>
      </c>
      <c r="DDY84" s="984" t="s">
        <v>59</v>
      </c>
      <c r="DDZ84" s="984" t="s">
        <v>59</v>
      </c>
      <c r="DEA84" s="984" t="s">
        <v>59</v>
      </c>
      <c r="DEB84" s="984" t="s">
        <v>59</v>
      </c>
      <c r="DEC84" s="984" t="s">
        <v>59</v>
      </c>
      <c r="DED84" s="984" t="s">
        <v>59</v>
      </c>
      <c r="DEE84" s="984" t="s">
        <v>59</v>
      </c>
      <c r="DEF84" s="984" t="s">
        <v>59</v>
      </c>
      <c r="DEG84" s="984" t="s">
        <v>59</v>
      </c>
      <c r="DEH84" s="984" t="s">
        <v>59</v>
      </c>
      <c r="DEI84" s="984" t="s">
        <v>59</v>
      </c>
      <c r="DEJ84" s="984" t="s">
        <v>59</v>
      </c>
      <c r="DEK84" s="984" t="s">
        <v>59</v>
      </c>
      <c r="DEL84" s="984" t="s">
        <v>59</v>
      </c>
      <c r="DEM84" s="984" t="s">
        <v>59</v>
      </c>
      <c r="DEN84" s="984" t="s">
        <v>59</v>
      </c>
      <c r="DEO84" s="984" t="s">
        <v>59</v>
      </c>
      <c r="DEP84" s="984" t="s">
        <v>59</v>
      </c>
      <c r="DEQ84" s="984" t="s">
        <v>59</v>
      </c>
      <c r="DER84" s="984" t="s">
        <v>59</v>
      </c>
      <c r="DES84" s="984" t="s">
        <v>59</v>
      </c>
      <c r="DET84" s="984" t="s">
        <v>59</v>
      </c>
      <c r="DEU84" s="984" t="s">
        <v>59</v>
      </c>
      <c r="DEV84" s="984" t="s">
        <v>59</v>
      </c>
      <c r="DEW84" s="984" t="s">
        <v>59</v>
      </c>
      <c r="DEX84" s="984" t="s">
        <v>59</v>
      </c>
      <c r="DEY84" s="984" t="s">
        <v>59</v>
      </c>
      <c r="DEZ84" s="984" t="s">
        <v>59</v>
      </c>
      <c r="DFA84" s="984" t="s">
        <v>59</v>
      </c>
      <c r="DFB84" s="984" t="s">
        <v>59</v>
      </c>
      <c r="DFC84" s="984" t="s">
        <v>59</v>
      </c>
      <c r="DFD84" s="984" t="s">
        <v>59</v>
      </c>
      <c r="DFE84" s="984" t="s">
        <v>59</v>
      </c>
      <c r="DFF84" s="984" t="s">
        <v>59</v>
      </c>
      <c r="DFG84" s="984" t="s">
        <v>59</v>
      </c>
      <c r="DFH84" s="984" t="s">
        <v>59</v>
      </c>
      <c r="DFI84" s="984" t="s">
        <v>59</v>
      </c>
      <c r="DFJ84" s="984" t="s">
        <v>59</v>
      </c>
      <c r="DFK84" s="984" t="s">
        <v>59</v>
      </c>
      <c r="DFL84" s="984" t="s">
        <v>59</v>
      </c>
      <c r="DFM84" s="984" t="s">
        <v>59</v>
      </c>
      <c r="DFN84" s="984" t="s">
        <v>59</v>
      </c>
      <c r="DFO84" s="984" t="s">
        <v>59</v>
      </c>
      <c r="DFP84" s="984" t="s">
        <v>59</v>
      </c>
      <c r="DFQ84" s="984" t="s">
        <v>59</v>
      </c>
      <c r="DFR84" s="984" t="s">
        <v>59</v>
      </c>
      <c r="DFS84" s="984" t="s">
        <v>59</v>
      </c>
      <c r="DFT84" s="984" t="s">
        <v>59</v>
      </c>
      <c r="DFU84" s="984" t="s">
        <v>59</v>
      </c>
      <c r="DFV84" s="984" t="s">
        <v>59</v>
      </c>
      <c r="DFW84" s="984" t="s">
        <v>59</v>
      </c>
      <c r="DFX84" s="984" t="s">
        <v>59</v>
      </c>
      <c r="DFY84" s="984" t="s">
        <v>59</v>
      </c>
      <c r="DFZ84" s="984" t="s">
        <v>59</v>
      </c>
      <c r="DGA84" s="984" t="s">
        <v>59</v>
      </c>
      <c r="DGB84" s="984" t="s">
        <v>59</v>
      </c>
      <c r="DGC84" s="984" t="s">
        <v>59</v>
      </c>
      <c r="DGD84" s="984" t="s">
        <v>59</v>
      </c>
      <c r="DGE84" s="984" t="s">
        <v>59</v>
      </c>
      <c r="DGF84" s="984" t="s">
        <v>59</v>
      </c>
      <c r="DGG84" s="984" t="s">
        <v>59</v>
      </c>
      <c r="DGH84" s="984" t="s">
        <v>59</v>
      </c>
      <c r="DGI84" s="984" t="s">
        <v>59</v>
      </c>
      <c r="DGJ84" s="984" t="s">
        <v>59</v>
      </c>
      <c r="DGK84" s="984" t="s">
        <v>59</v>
      </c>
      <c r="DGL84" s="984" t="s">
        <v>59</v>
      </c>
      <c r="DGM84" s="984" t="s">
        <v>59</v>
      </c>
      <c r="DGN84" s="984" t="s">
        <v>59</v>
      </c>
      <c r="DGO84" s="984" t="s">
        <v>59</v>
      </c>
      <c r="DGP84" s="984" t="s">
        <v>59</v>
      </c>
      <c r="DGQ84" s="984" t="s">
        <v>59</v>
      </c>
      <c r="DGR84" s="984" t="s">
        <v>59</v>
      </c>
      <c r="DGS84" s="984" t="s">
        <v>59</v>
      </c>
      <c r="DGT84" s="984" t="s">
        <v>59</v>
      </c>
      <c r="DGU84" s="984" t="s">
        <v>59</v>
      </c>
      <c r="DGV84" s="984" t="s">
        <v>59</v>
      </c>
      <c r="DGW84" s="984" t="s">
        <v>59</v>
      </c>
      <c r="DGX84" s="984" t="s">
        <v>59</v>
      </c>
      <c r="DGY84" s="984" t="s">
        <v>59</v>
      </c>
      <c r="DGZ84" s="984" t="s">
        <v>59</v>
      </c>
      <c r="DHA84" s="984" t="s">
        <v>59</v>
      </c>
      <c r="DHB84" s="984" t="s">
        <v>59</v>
      </c>
      <c r="DHC84" s="984" t="s">
        <v>59</v>
      </c>
      <c r="DHD84" s="984" t="s">
        <v>59</v>
      </c>
      <c r="DHE84" s="984" t="s">
        <v>59</v>
      </c>
      <c r="DHF84" s="984" t="s">
        <v>59</v>
      </c>
      <c r="DHG84" s="984" t="s">
        <v>59</v>
      </c>
      <c r="DHH84" s="984" t="s">
        <v>59</v>
      </c>
      <c r="DHI84" s="984" t="s">
        <v>59</v>
      </c>
      <c r="DHJ84" s="984" t="s">
        <v>59</v>
      </c>
      <c r="DHK84" s="984" t="s">
        <v>59</v>
      </c>
      <c r="DHL84" s="984" t="s">
        <v>59</v>
      </c>
      <c r="DHM84" s="984" t="s">
        <v>59</v>
      </c>
      <c r="DHN84" s="984" t="s">
        <v>59</v>
      </c>
      <c r="DHO84" s="984" t="s">
        <v>59</v>
      </c>
      <c r="DHP84" s="984" t="s">
        <v>59</v>
      </c>
      <c r="DHQ84" s="984" t="s">
        <v>59</v>
      </c>
      <c r="DHR84" s="984" t="s">
        <v>59</v>
      </c>
      <c r="DHS84" s="984" t="s">
        <v>59</v>
      </c>
      <c r="DHT84" s="984" t="s">
        <v>59</v>
      </c>
      <c r="DHU84" s="984" t="s">
        <v>59</v>
      </c>
      <c r="DHV84" s="984" t="s">
        <v>59</v>
      </c>
      <c r="DHW84" s="984" t="s">
        <v>59</v>
      </c>
      <c r="DHX84" s="984" t="s">
        <v>59</v>
      </c>
      <c r="DHY84" s="984" t="s">
        <v>59</v>
      </c>
      <c r="DHZ84" s="984" t="s">
        <v>59</v>
      </c>
      <c r="DIA84" s="984" t="s">
        <v>59</v>
      </c>
      <c r="DIB84" s="984" t="s">
        <v>59</v>
      </c>
      <c r="DIC84" s="984" t="s">
        <v>59</v>
      </c>
      <c r="DID84" s="984" t="s">
        <v>59</v>
      </c>
      <c r="DIE84" s="984" t="s">
        <v>59</v>
      </c>
      <c r="DIF84" s="984" t="s">
        <v>59</v>
      </c>
      <c r="DIG84" s="984" t="s">
        <v>59</v>
      </c>
      <c r="DIH84" s="984" t="s">
        <v>59</v>
      </c>
      <c r="DII84" s="984" t="s">
        <v>59</v>
      </c>
      <c r="DIJ84" s="984" t="s">
        <v>59</v>
      </c>
      <c r="DIK84" s="984" t="s">
        <v>59</v>
      </c>
      <c r="DIL84" s="984" t="s">
        <v>59</v>
      </c>
      <c r="DIM84" s="984" t="s">
        <v>59</v>
      </c>
      <c r="DIN84" s="984" t="s">
        <v>59</v>
      </c>
      <c r="DIO84" s="984" t="s">
        <v>59</v>
      </c>
      <c r="DIP84" s="984" t="s">
        <v>59</v>
      </c>
      <c r="DIQ84" s="984" t="s">
        <v>59</v>
      </c>
      <c r="DIR84" s="984" t="s">
        <v>59</v>
      </c>
      <c r="DIS84" s="984" t="s">
        <v>59</v>
      </c>
      <c r="DIT84" s="984" t="s">
        <v>59</v>
      </c>
      <c r="DIU84" s="984" t="s">
        <v>59</v>
      </c>
      <c r="DIV84" s="984" t="s">
        <v>59</v>
      </c>
      <c r="DIW84" s="984" t="s">
        <v>59</v>
      </c>
      <c r="DIX84" s="984" t="s">
        <v>59</v>
      </c>
      <c r="DIY84" s="984" t="s">
        <v>59</v>
      </c>
      <c r="DIZ84" s="984" t="s">
        <v>59</v>
      </c>
      <c r="DJA84" s="984" t="s">
        <v>59</v>
      </c>
      <c r="DJB84" s="984" t="s">
        <v>59</v>
      </c>
      <c r="DJC84" s="984" t="s">
        <v>59</v>
      </c>
      <c r="DJD84" s="984" t="s">
        <v>59</v>
      </c>
      <c r="DJE84" s="984" t="s">
        <v>59</v>
      </c>
      <c r="DJF84" s="984" t="s">
        <v>59</v>
      </c>
      <c r="DJG84" s="984" t="s">
        <v>59</v>
      </c>
      <c r="DJH84" s="984" t="s">
        <v>59</v>
      </c>
      <c r="DJI84" s="984" t="s">
        <v>59</v>
      </c>
      <c r="DJJ84" s="984" t="s">
        <v>59</v>
      </c>
      <c r="DJK84" s="984" t="s">
        <v>59</v>
      </c>
      <c r="DJL84" s="984" t="s">
        <v>59</v>
      </c>
      <c r="DJM84" s="984" t="s">
        <v>59</v>
      </c>
      <c r="DJN84" s="984" t="s">
        <v>59</v>
      </c>
      <c r="DJO84" s="984" t="s">
        <v>59</v>
      </c>
      <c r="DJP84" s="984" t="s">
        <v>59</v>
      </c>
      <c r="DJQ84" s="984" t="s">
        <v>59</v>
      </c>
      <c r="DJR84" s="984" t="s">
        <v>59</v>
      </c>
      <c r="DJS84" s="984" t="s">
        <v>59</v>
      </c>
      <c r="DJT84" s="984" t="s">
        <v>59</v>
      </c>
      <c r="DJU84" s="984" t="s">
        <v>59</v>
      </c>
      <c r="DJV84" s="984" t="s">
        <v>59</v>
      </c>
      <c r="DJW84" s="984" t="s">
        <v>59</v>
      </c>
      <c r="DJX84" s="984" t="s">
        <v>59</v>
      </c>
      <c r="DJY84" s="984" t="s">
        <v>59</v>
      </c>
      <c r="DJZ84" s="984" t="s">
        <v>59</v>
      </c>
      <c r="DKA84" s="984" t="s">
        <v>59</v>
      </c>
      <c r="DKB84" s="984" t="s">
        <v>59</v>
      </c>
      <c r="DKC84" s="984" t="s">
        <v>59</v>
      </c>
      <c r="DKD84" s="984" t="s">
        <v>59</v>
      </c>
      <c r="DKE84" s="984" t="s">
        <v>59</v>
      </c>
      <c r="DKF84" s="984" t="s">
        <v>59</v>
      </c>
      <c r="DKG84" s="984" t="s">
        <v>59</v>
      </c>
      <c r="DKH84" s="984" t="s">
        <v>59</v>
      </c>
      <c r="DKI84" s="984" t="s">
        <v>59</v>
      </c>
      <c r="DKJ84" s="984" t="s">
        <v>59</v>
      </c>
      <c r="DKK84" s="984" t="s">
        <v>59</v>
      </c>
      <c r="DKL84" s="984" t="s">
        <v>59</v>
      </c>
      <c r="DKM84" s="984" t="s">
        <v>59</v>
      </c>
      <c r="DKN84" s="984" t="s">
        <v>59</v>
      </c>
      <c r="DKO84" s="984" t="s">
        <v>59</v>
      </c>
      <c r="DKP84" s="984" t="s">
        <v>59</v>
      </c>
      <c r="DKQ84" s="984" t="s">
        <v>59</v>
      </c>
      <c r="DKR84" s="984" t="s">
        <v>59</v>
      </c>
      <c r="DKS84" s="984" t="s">
        <v>59</v>
      </c>
      <c r="DKT84" s="984" t="s">
        <v>59</v>
      </c>
      <c r="DKU84" s="984" t="s">
        <v>59</v>
      </c>
      <c r="DKV84" s="984" t="s">
        <v>59</v>
      </c>
      <c r="DKW84" s="984" t="s">
        <v>59</v>
      </c>
      <c r="DKX84" s="984" t="s">
        <v>59</v>
      </c>
      <c r="DKY84" s="984" t="s">
        <v>59</v>
      </c>
      <c r="DKZ84" s="984" t="s">
        <v>59</v>
      </c>
      <c r="DLA84" s="984" t="s">
        <v>59</v>
      </c>
      <c r="DLB84" s="984" t="s">
        <v>59</v>
      </c>
      <c r="DLC84" s="984" t="s">
        <v>59</v>
      </c>
      <c r="DLD84" s="984" t="s">
        <v>59</v>
      </c>
      <c r="DLE84" s="984" t="s">
        <v>59</v>
      </c>
      <c r="DLF84" s="984" t="s">
        <v>59</v>
      </c>
      <c r="DLG84" s="984" t="s">
        <v>59</v>
      </c>
      <c r="DLH84" s="984" t="s">
        <v>59</v>
      </c>
      <c r="DLI84" s="984" t="s">
        <v>59</v>
      </c>
      <c r="DLJ84" s="984" t="s">
        <v>59</v>
      </c>
      <c r="DLK84" s="984" t="s">
        <v>59</v>
      </c>
      <c r="DLL84" s="984" t="s">
        <v>59</v>
      </c>
      <c r="DLM84" s="984" t="s">
        <v>59</v>
      </c>
      <c r="DLN84" s="984" t="s">
        <v>59</v>
      </c>
      <c r="DLO84" s="984" t="s">
        <v>59</v>
      </c>
      <c r="DLP84" s="984" t="s">
        <v>59</v>
      </c>
      <c r="DLQ84" s="984" t="s">
        <v>59</v>
      </c>
      <c r="DLR84" s="984" t="s">
        <v>59</v>
      </c>
      <c r="DLS84" s="984" t="s">
        <v>59</v>
      </c>
      <c r="DLT84" s="984" t="s">
        <v>59</v>
      </c>
      <c r="DLU84" s="984" t="s">
        <v>59</v>
      </c>
      <c r="DLV84" s="984" t="s">
        <v>59</v>
      </c>
      <c r="DLW84" s="984" t="s">
        <v>59</v>
      </c>
      <c r="DLX84" s="984" t="s">
        <v>59</v>
      </c>
      <c r="DLY84" s="984" t="s">
        <v>59</v>
      </c>
      <c r="DLZ84" s="984" t="s">
        <v>59</v>
      </c>
      <c r="DMA84" s="984" t="s">
        <v>59</v>
      </c>
      <c r="DMB84" s="984" t="s">
        <v>59</v>
      </c>
      <c r="DMC84" s="984" t="s">
        <v>59</v>
      </c>
      <c r="DMD84" s="984" t="s">
        <v>59</v>
      </c>
      <c r="DME84" s="984" t="s">
        <v>59</v>
      </c>
      <c r="DMF84" s="984" t="s">
        <v>59</v>
      </c>
      <c r="DMG84" s="984" t="s">
        <v>59</v>
      </c>
      <c r="DMH84" s="984" t="s">
        <v>59</v>
      </c>
      <c r="DMI84" s="984" t="s">
        <v>59</v>
      </c>
      <c r="DMJ84" s="984" t="s">
        <v>59</v>
      </c>
      <c r="DMK84" s="984" t="s">
        <v>59</v>
      </c>
      <c r="DML84" s="984" t="s">
        <v>59</v>
      </c>
      <c r="DMM84" s="984" t="s">
        <v>59</v>
      </c>
      <c r="DMN84" s="984" t="s">
        <v>59</v>
      </c>
      <c r="DMO84" s="984" t="s">
        <v>59</v>
      </c>
      <c r="DMP84" s="984" t="s">
        <v>59</v>
      </c>
      <c r="DMQ84" s="984" t="s">
        <v>59</v>
      </c>
      <c r="DMR84" s="984" t="s">
        <v>59</v>
      </c>
      <c r="DMS84" s="984" t="s">
        <v>59</v>
      </c>
      <c r="DMT84" s="984" t="s">
        <v>59</v>
      </c>
      <c r="DMU84" s="984" t="s">
        <v>59</v>
      </c>
      <c r="DMV84" s="984" t="s">
        <v>59</v>
      </c>
      <c r="DMW84" s="984" t="s">
        <v>59</v>
      </c>
      <c r="DMX84" s="984" t="s">
        <v>59</v>
      </c>
      <c r="DMY84" s="984" t="s">
        <v>59</v>
      </c>
      <c r="DMZ84" s="984" t="s">
        <v>59</v>
      </c>
      <c r="DNA84" s="984" t="s">
        <v>59</v>
      </c>
      <c r="DNB84" s="984" t="s">
        <v>59</v>
      </c>
      <c r="DNC84" s="984" t="s">
        <v>59</v>
      </c>
      <c r="DND84" s="984" t="s">
        <v>59</v>
      </c>
      <c r="DNE84" s="984" t="s">
        <v>59</v>
      </c>
      <c r="DNF84" s="984" t="s">
        <v>59</v>
      </c>
      <c r="DNG84" s="984" t="s">
        <v>59</v>
      </c>
      <c r="DNH84" s="984" t="s">
        <v>59</v>
      </c>
      <c r="DNI84" s="984" t="s">
        <v>59</v>
      </c>
      <c r="DNJ84" s="984" t="s">
        <v>59</v>
      </c>
      <c r="DNK84" s="984" t="s">
        <v>59</v>
      </c>
      <c r="DNL84" s="984" t="s">
        <v>59</v>
      </c>
      <c r="DNM84" s="984" t="s">
        <v>59</v>
      </c>
      <c r="DNN84" s="984" t="s">
        <v>59</v>
      </c>
      <c r="DNO84" s="984" t="s">
        <v>59</v>
      </c>
      <c r="DNP84" s="984" t="s">
        <v>59</v>
      </c>
      <c r="DNQ84" s="984" t="s">
        <v>59</v>
      </c>
      <c r="DNR84" s="984" t="s">
        <v>59</v>
      </c>
      <c r="DNS84" s="984" t="s">
        <v>59</v>
      </c>
      <c r="DNT84" s="984" t="s">
        <v>59</v>
      </c>
      <c r="DNU84" s="984" t="s">
        <v>59</v>
      </c>
      <c r="DNV84" s="984" t="s">
        <v>59</v>
      </c>
      <c r="DNW84" s="984" t="s">
        <v>59</v>
      </c>
      <c r="DNX84" s="984" t="s">
        <v>59</v>
      </c>
      <c r="DNY84" s="984" t="s">
        <v>59</v>
      </c>
      <c r="DNZ84" s="984" t="s">
        <v>59</v>
      </c>
      <c r="DOA84" s="984" t="s">
        <v>59</v>
      </c>
      <c r="DOB84" s="984" t="s">
        <v>59</v>
      </c>
      <c r="DOC84" s="984" t="s">
        <v>59</v>
      </c>
      <c r="DOD84" s="984" t="s">
        <v>59</v>
      </c>
      <c r="DOE84" s="984" t="s">
        <v>59</v>
      </c>
      <c r="DOF84" s="984" t="s">
        <v>59</v>
      </c>
      <c r="DOG84" s="984" t="s">
        <v>59</v>
      </c>
      <c r="DOH84" s="984" t="s">
        <v>59</v>
      </c>
      <c r="DOI84" s="984" t="s">
        <v>59</v>
      </c>
      <c r="DOJ84" s="984" t="s">
        <v>59</v>
      </c>
      <c r="DOK84" s="984" t="s">
        <v>59</v>
      </c>
      <c r="DOL84" s="984" t="s">
        <v>59</v>
      </c>
      <c r="DOM84" s="984" t="s">
        <v>59</v>
      </c>
      <c r="DON84" s="984" t="s">
        <v>59</v>
      </c>
      <c r="DOO84" s="984" t="s">
        <v>59</v>
      </c>
      <c r="DOP84" s="984" t="s">
        <v>59</v>
      </c>
      <c r="DOQ84" s="984" t="s">
        <v>59</v>
      </c>
      <c r="DOR84" s="984" t="s">
        <v>59</v>
      </c>
      <c r="DOS84" s="984" t="s">
        <v>59</v>
      </c>
      <c r="DOT84" s="984" t="s">
        <v>59</v>
      </c>
      <c r="DOU84" s="984" t="s">
        <v>59</v>
      </c>
      <c r="DOV84" s="984" t="s">
        <v>59</v>
      </c>
      <c r="DOW84" s="984" t="s">
        <v>59</v>
      </c>
      <c r="DOX84" s="984" t="s">
        <v>59</v>
      </c>
      <c r="DOY84" s="984" t="s">
        <v>59</v>
      </c>
      <c r="DOZ84" s="984" t="s">
        <v>59</v>
      </c>
      <c r="DPA84" s="984" t="s">
        <v>59</v>
      </c>
      <c r="DPB84" s="984" t="s">
        <v>59</v>
      </c>
      <c r="DPC84" s="984" t="s">
        <v>59</v>
      </c>
      <c r="DPD84" s="984" t="s">
        <v>59</v>
      </c>
      <c r="DPE84" s="984" t="s">
        <v>59</v>
      </c>
      <c r="DPF84" s="984" t="s">
        <v>59</v>
      </c>
      <c r="DPG84" s="984" t="s">
        <v>59</v>
      </c>
      <c r="DPH84" s="984" t="s">
        <v>59</v>
      </c>
      <c r="DPI84" s="984" t="s">
        <v>59</v>
      </c>
      <c r="DPJ84" s="984" t="s">
        <v>59</v>
      </c>
      <c r="DPK84" s="984" t="s">
        <v>59</v>
      </c>
      <c r="DPL84" s="984" t="s">
        <v>59</v>
      </c>
      <c r="DPM84" s="984" t="s">
        <v>59</v>
      </c>
      <c r="DPN84" s="984" t="s">
        <v>59</v>
      </c>
      <c r="DPO84" s="984" t="s">
        <v>59</v>
      </c>
      <c r="DPP84" s="984" t="s">
        <v>59</v>
      </c>
      <c r="DPQ84" s="984" t="s">
        <v>59</v>
      </c>
      <c r="DPR84" s="984" t="s">
        <v>59</v>
      </c>
      <c r="DPS84" s="984" t="s">
        <v>59</v>
      </c>
      <c r="DPT84" s="984" t="s">
        <v>59</v>
      </c>
      <c r="DPU84" s="984" t="s">
        <v>59</v>
      </c>
      <c r="DPV84" s="984" t="s">
        <v>59</v>
      </c>
      <c r="DPW84" s="984" t="s">
        <v>59</v>
      </c>
      <c r="DPX84" s="984" t="s">
        <v>59</v>
      </c>
      <c r="DPY84" s="984" t="s">
        <v>59</v>
      </c>
      <c r="DPZ84" s="984" t="s">
        <v>59</v>
      </c>
      <c r="DQA84" s="984" t="s">
        <v>59</v>
      </c>
      <c r="DQB84" s="984" t="s">
        <v>59</v>
      </c>
      <c r="DQC84" s="984" t="s">
        <v>59</v>
      </c>
      <c r="DQD84" s="984" t="s">
        <v>59</v>
      </c>
      <c r="DQE84" s="984" t="s">
        <v>59</v>
      </c>
      <c r="DQF84" s="984" t="s">
        <v>59</v>
      </c>
      <c r="DQG84" s="984" t="s">
        <v>59</v>
      </c>
      <c r="DQH84" s="984" t="s">
        <v>59</v>
      </c>
      <c r="DQI84" s="984" t="s">
        <v>59</v>
      </c>
      <c r="DQJ84" s="984" t="s">
        <v>59</v>
      </c>
      <c r="DQK84" s="984" t="s">
        <v>59</v>
      </c>
      <c r="DQL84" s="984" t="s">
        <v>59</v>
      </c>
      <c r="DQM84" s="984" t="s">
        <v>59</v>
      </c>
      <c r="DQN84" s="984" t="s">
        <v>59</v>
      </c>
      <c r="DQO84" s="984" t="s">
        <v>59</v>
      </c>
      <c r="DQP84" s="984" t="s">
        <v>59</v>
      </c>
      <c r="DQQ84" s="984" t="s">
        <v>59</v>
      </c>
      <c r="DQR84" s="984" t="s">
        <v>59</v>
      </c>
      <c r="DQS84" s="984" t="s">
        <v>59</v>
      </c>
      <c r="DQT84" s="984" t="s">
        <v>59</v>
      </c>
      <c r="DQU84" s="984" t="s">
        <v>59</v>
      </c>
      <c r="DQV84" s="984" t="s">
        <v>59</v>
      </c>
      <c r="DQW84" s="984" t="s">
        <v>59</v>
      </c>
      <c r="DQX84" s="984" t="s">
        <v>59</v>
      </c>
      <c r="DQY84" s="984" t="s">
        <v>59</v>
      </c>
      <c r="DQZ84" s="984" t="s">
        <v>59</v>
      </c>
      <c r="DRA84" s="984" t="s">
        <v>59</v>
      </c>
      <c r="DRB84" s="984" t="s">
        <v>59</v>
      </c>
      <c r="DRC84" s="984" t="s">
        <v>59</v>
      </c>
      <c r="DRD84" s="984" t="s">
        <v>59</v>
      </c>
      <c r="DRE84" s="984" t="s">
        <v>59</v>
      </c>
      <c r="DRF84" s="984" t="s">
        <v>59</v>
      </c>
      <c r="DRG84" s="984" t="s">
        <v>59</v>
      </c>
      <c r="DRH84" s="984" t="s">
        <v>59</v>
      </c>
      <c r="DRI84" s="984" t="s">
        <v>59</v>
      </c>
      <c r="DRJ84" s="984" t="s">
        <v>59</v>
      </c>
      <c r="DRK84" s="984" t="s">
        <v>59</v>
      </c>
      <c r="DRL84" s="984" t="s">
        <v>59</v>
      </c>
      <c r="DRM84" s="984" t="s">
        <v>59</v>
      </c>
      <c r="DRN84" s="984" t="s">
        <v>59</v>
      </c>
      <c r="DRO84" s="984" t="s">
        <v>59</v>
      </c>
      <c r="DRP84" s="984" t="s">
        <v>59</v>
      </c>
      <c r="DRQ84" s="984" t="s">
        <v>59</v>
      </c>
      <c r="DRR84" s="984" t="s">
        <v>59</v>
      </c>
      <c r="DRS84" s="984" t="s">
        <v>59</v>
      </c>
      <c r="DRT84" s="984" t="s">
        <v>59</v>
      </c>
      <c r="DRU84" s="984" t="s">
        <v>59</v>
      </c>
      <c r="DRV84" s="984" t="s">
        <v>59</v>
      </c>
      <c r="DRW84" s="984" t="s">
        <v>59</v>
      </c>
      <c r="DRX84" s="984" t="s">
        <v>59</v>
      </c>
      <c r="DRY84" s="984" t="s">
        <v>59</v>
      </c>
      <c r="DRZ84" s="984" t="s">
        <v>59</v>
      </c>
      <c r="DSA84" s="984" t="s">
        <v>59</v>
      </c>
      <c r="DSB84" s="984" t="s">
        <v>59</v>
      </c>
      <c r="DSC84" s="984" t="s">
        <v>59</v>
      </c>
      <c r="DSD84" s="984" t="s">
        <v>59</v>
      </c>
      <c r="DSE84" s="984" t="s">
        <v>59</v>
      </c>
      <c r="DSF84" s="984" t="s">
        <v>59</v>
      </c>
      <c r="DSG84" s="984" t="s">
        <v>59</v>
      </c>
      <c r="DSH84" s="984" t="s">
        <v>59</v>
      </c>
      <c r="DSI84" s="984" t="s">
        <v>59</v>
      </c>
      <c r="DSJ84" s="984" t="s">
        <v>59</v>
      </c>
      <c r="DSK84" s="984" t="s">
        <v>59</v>
      </c>
      <c r="DSL84" s="984" t="s">
        <v>59</v>
      </c>
      <c r="DSM84" s="984" t="s">
        <v>59</v>
      </c>
      <c r="DSN84" s="984" t="s">
        <v>59</v>
      </c>
      <c r="DSO84" s="984" t="s">
        <v>59</v>
      </c>
      <c r="DSP84" s="984" t="s">
        <v>59</v>
      </c>
      <c r="DSQ84" s="984" t="s">
        <v>59</v>
      </c>
      <c r="DSR84" s="984" t="s">
        <v>59</v>
      </c>
      <c r="DSS84" s="984" t="s">
        <v>59</v>
      </c>
      <c r="DST84" s="984" t="s">
        <v>59</v>
      </c>
      <c r="DSU84" s="984" t="s">
        <v>59</v>
      </c>
      <c r="DSV84" s="984" t="s">
        <v>59</v>
      </c>
      <c r="DSW84" s="984" t="s">
        <v>59</v>
      </c>
      <c r="DSX84" s="984" t="s">
        <v>59</v>
      </c>
      <c r="DSY84" s="984" t="s">
        <v>59</v>
      </c>
      <c r="DSZ84" s="984" t="s">
        <v>59</v>
      </c>
      <c r="DTA84" s="984" t="s">
        <v>59</v>
      </c>
      <c r="DTB84" s="984" t="s">
        <v>59</v>
      </c>
      <c r="DTC84" s="984" t="s">
        <v>59</v>
      </c>
      <c r="DTD84" s="984" t="s">
        <v>59</v>
      </c>
      <c r="DTE84" s="984" t="s">
        <v>59</v>
      </c>
      <c r="DTF84" s="984" t="s">
        <v>59</v>
      </c>
      <c r="DTG84" s="984" t="s">
        <v>59</v>
      </c>
      <c r="DTH84" s="984" t="s">
        <v>59</v>
      </c>
      <c r="DTI84" s="984" t="s">
        <v>59</v>
      </c>
      <c r="DTJ84" s="984" t="s">
        <v>59</v>
      </c>
      <c r="DTK84" s="984" t="s">
        <v>59</v>
      </c>
      <c r="DTL84" s="984" t="s">
        <v>59</v>
      </c>
      <c r="DTM84" s="984" t="s">
        <v>59</v>
      </c>
      <c r="DTN84" s="984" t="s">
        <v>59</v>
      </c>
      <c r="DTO84" s="984" t="s">
        <v>59</v>
      </c>
      <c r="DTP84" s="984" t="s">
        <v>59</v>
      </c>
      <c r="DTQ84" s="984" t="s">
        <v>59</v>
      </c>
      <c r="DTR84" s="984" t="s">
        <v>59</v>
      </c>
      <c r="DTS84" s="984" t="s">
        <v>59</v>
      </c>
      <c r="DTT84" s="984" t="s">
        <v>59</v>
      </c>
      <c r="DTU84" s="984" t="s">
        <v>59</v>
      </c>
      <c r="DTV84" s="984" t="s">
        <v>59</v>
      </c>
      <c r="DTW84" s="984" t="s">
        <v>59</v>
      </c>
      <c r="DTX84" s="984" t="s">
        <v>59</v>
      </c>
      <c r="DTY84" s="984" t="s">
        <v>59</v>
      </c>
      <c r="DTZ84" s="984" t="s">
        <v>59</v>
      </c>
      <c r="DUA84" s="984" t="s">
        <v>59</v>
      </c>
      <c r="DUB84" s="984" t="s">
        <v>59</v>
      </c>
      <c r="DUC84" s="984" t="s">
        <v>59</v>
      </c>
      <c r="DUD84" s="984" t="s">
        <v>59</v>
      </c>
      <c r="DUE84" s="984" t="s">
        <v>59</v>
      </c>
      <c r="DUF84" s="984" t="s">
        <v>59</v>
      </c>
      <c r="DUG84" s="984" t="s">
        <v>59</v>
      </c>
      <c r="DUH84" s="984" t="s">
        <v>59</v>
      </c>
      <c r="DUI84" s="984" t="s">
        <v>59</v>
      </c>
      <c r="DUJ84" s="984" t="s">
        <v>59</v>
      </c>
      <c r="DUK84" s="984" t="s">
        <v>59</v>
      </c>
      <c r="DUL84" s="984" t="s">
        <v>59</v>
      </c>
      <c r="DUM84" s="984" t="s">
        <v>59</v>
      </c>
      <c r="DUN84" s="984" t="s">
        <v>59</v>
      </c>
      <c r="DUO84" s="984" t="s">
        <v>59</v>
      </c>
      <c r="DUP84" s="984" t="s">
        <v>59</v>
      </c>
      <c r="DUQ84" s="984" t="s">
        <v>59</v>
      </c>
      <c r="DUR84" s="984" t="s">
        <v>59</v>
      </c>
      <c r="DUS84" s="984" t="s">
        <v>59</v>
      </c>
      <c r="DUT84" s="984" t="s">
        <v>59</v>
      </c>
      <c r="DUU84" s="984" t="s">
        <v>59</v>
      </c>
      <c r="DUV84" s="984" t="s">
        <v>59</v>
      </c>
      <c r="DUW84" s="984" t="s">
        <v>59</v>
      </c>
      <c r="DUX84" s="984" t="s">
        <v>59</v>
      </c>
      <c r="DUY84" s="984" t="s">
        <v>59</v>
      </c>
      <c r="DUZ84" s="984" t="s">
        <v>59</v>
      </c>
      <c r="DVA84" s="984" t="s">
        <v>59</v>
      </c>
      <c r="DVB84" s="984" t="s">
        <v>59</v>
      </c>
      <c r="DVC84" s="984" t="s">
        <v>59</v>
      </c>
      <c r="DVD84" s="984" t="s">
        <v>59</v>
      </c>
      <c r="DVE84" s="984" t="s">
        <v>59</v>
      </c>
      <c r="DVF84" s="984" t="s">
        <v>59</v>
      </c>
      <c r="DVG84" s="984" t="s">
        <v>59</v>
      </c>
      <c r="DVH84" s="984" t="s">
        <v>59</v>
      </c>
      <c r="DVI84" s="984" t="s">
        <v>59</v>
      </c>
      <c r="DVJ84" s="984" t="s">
        <v>59</v>
      </c>
      <c r="DVK84" s="984" t="s">
        <v>59</v>
      </c>
      <c r="DVL84" s="984" t="s">
        <v>59</v>
      </c>
      <c r="DVM84" s="984" t="s">
        <v>59</v>
      </c>
      <c r="DVN84" s="984" t="s">
        <v>59</v>
      </c>
      <c r="DVO84" s="984" t="s">
        <v>59</v>
      </c>
      <c r="DVP84" s="984" t="s">
        <v>59</v>
      </c>
      <c r="DVQ84" s="984" t="s">
        <v>59</v>
      </c>
      <c r="DVR84" s="984" t="s">
        <v>59</v>
      </c>
      <c r="DVS84" s="984" t="s">
        <v>59</v>
      </c>
      <c r="DVT84" s="984" t="s">
        <v>59</v>
      </c>
      <c r="DVU84" s="984" t="s">
        <v>59</v>
      </c>
      <c r="DVV84" s="984" t="s">
        <v>59</v>
      </c>
      <c r="DVW84" s="984" t="s">
        <v>59</v>
      </c>
      <c r="DVX84" s="984" t="s">
        <v>59</v>
      </c>
      <c r="DVY84" s="984" t="s">
        <v>59</v>
      </c>
      <c r="DVZ84" s="984" t="s">
        <v>59</v>
      </c>
      <c r="DWA84" s="984" t="s">
        <v>59</v>
      </c>
      <c r="DWB84" s="984" t="s">
        <v>59</v>
      </c>
      <c r="DWC84" s="984" t="s">
        <v>59</v>
      </c>
      <c r="DWD84" s="984" t="s">
        <v>59</v>
      </c>
      <c r="DWE84" s="984" t="s">
        <v>59</v>
      </c>
      <c r="DWF84" s="984" t="s">
        <v>59</v>
      </c>
      <c r="DWG84" s="984" t="s">
        <v>59</v>
      </c>
      <c r="DWH84" s="984" t="s">
        <v>59</v>
      </c>
      <c r="DWI84" s="984" t="s">
        <v>59</v>
      </c>
      <c r="DWJ84" s="984" t="s">
        <v>59</v>
      </c>
      <c r="DWK84" s="984" t="s">
        <v>59</v>
      </c>
      <c r="DWL84" s="984" t="s">
        <v>59</v>
      </c>
      <c r="DWM84" s="984" t="s">
        <v>59</v>
      </c>
      <c r="DWN84" s="984" t="s">
        <v>59</v>
      </c>
      <c r="DWO84" s="984" t="s">
        <v>59</v>
      </c>
      <c r="DWP84" s="984" t="s">
        <v>59</v>
      </c>
      <c r="DWQ84" s="984" t="s">
        <v>59</v>
      </c>
      <c r="DWR84" s="984" t="s">
        <v>59</v>
      </c>
      <c r="DWS84" s="984" t="s">
        <v>59</v>
      </c>
      <c r="DWT84" s="984" t="s">
        <v>59</v>
      </c>
      <c r="DWU84" s="984" t="s">
        <v>59</v>
      </c>
      <c r="DWV84" s="984" t="s">
        <v>59</v>
      </c>
      <c r="DWW84" s="984" t="s">
        <v>59</v>
      </c>
      <c r="DWX84" s="984" t="s">
        <v>59</v>
      </c>
      <c r="DWY84" s="984" t="s">
        <v>59</v>
      </c>
      <c r="DWZ84" s="984" t="s">
        <v>59</v>
      </c>
      <c r="DXA84" s="984" t="s">
        <v>59</v>
      </c>
      <c r="DXB84" s="984" t="s">
        <v>59</v>
      </c>
      <c r="DXC84" s="984" t="s">
        <v>59</v>
      </c>
      <c r="DXD84" s="984" t="s">
        <v>59</v>
      </c>
      <c r="DXE84" s="984" t="s">
        <v>59</v>
      </c>
      <c r="DXF84" s="984" t="s">
        <v>59</v>
      </c>
      <c r="DXG84" s="984" t="s">
        <v>59</v>
      </c>
      <c r="DXH84" s="984" t="s">
        <v>59</v>
      </c>
      <c r="DXI84" s="984" t="s">
        <v>59</v>
      </c>
      <c r="DXJ84" s="984" t="s">
        <v>59</v>
      </c>
      <c r="DXK84" s="984" t="s">
        <v>59</v>
      </c>
      <c r="DXL84" s="984" t="s">
        <v>59</v>
      </c>
      <c r="DXM84" s="984" t="s">
        <v>59</v>
      </c>
      <c r="DXN84" s="984" t="s">
        <v>59</v>
      </c>
      <c r="DXO84" s="984" t="s">
        <v>59</v>
      </c>
      <c r="DXP84" s="984" t="s">
        <v>59</v>
      </c>
      <c r="DXQ84" s="984" t="s">
        <v>59</v>
      </c>
      <c r="DXR84" s="984" t="s">
        <v>59</v>
      </c>
      <c r="DXS84" s="984" t="s">
        <v>59</v>
      </c>
      <c r="DXT84" s="984" t="s">
        <v>59</v>
      </c>
      <c r="DXU84" s="984" t="s">
        <v>59</v>
      </c>
      <c r="DXV84" s="984" t="s">
        <v>59</v>
      </c>
      <c r="DXW84" s="984" t="s">
        <v>59</v>
      </c>
      <c r="DXX84" s="984" t="s">
        <v>59</v>
      </c>
      <c r="DXY84" s="984" t="s">
        <v>59</v>
      </c>
      <c r="DXZ84" s="984" t="s">
        <v>59</v>
      </c>
      <c r="DYA84" s="984" t="s">
        <v>59</v>
      </c>
      <c r="DYB84" s="984" t="s">
        <v>59</v>
      </c>
      <c r="DYC84" s="984" t="s">
        <v>59</v>
      </c>
      <c r="DYD84" s="984" t="s">
        <v>59</v>
      </c>
      <c r="DYE84" s="984" t="s">
        <v>59</v>
      </c>
      <c r="DYF84" s="984" t="s">
        <v>59</v>
      </c>
      <c r="DYG84" s="984" t="s">
        <v>59</v>
      </c>
      <c r="DYH84" s="984" t="s">
        <v>59</v>
      </c>
      <c r="DYI84" s="984" t="s">
        <v>59</v>
      </c>
      <c r="DYJ84" s="984" t="s">
        <v>59</v>
      </c>
      <c r="DYK84" s="984" t="s">
        <v>59</v>
      </c>
      <c r="DYL84" s="984" t="s">
        <v>59</v>
      </c>
      <c r="DYM84" s="984" t="s">
        <v>59</v>
      </c>
      <c r="DYN84" s="984" t="s">
        <v>59</v>
      </c>
      <c r="DYO84" s="984" t="s">
        <v>59</v>
      </c>
      <c r="DYP84" s="984" t="s">
        <v>59</v>
      </c>
      <c r="DYQ84" s="984" t="s">
        <v>59</v>
      </c>
      <c r="DYR84" s="984" t="s">
        <v>59</v>
      </c>
      <c r="DYS84" s="984" t="s">
        <v>59</v>
      </c>
      <c r="DYT84" s="984" t="s">
        <v>59</v>
      </c>
      <c r="DYU84" s="984" t="s">
        <v>59</v>
      </c>
      <c r="DYV84" s="984" t="s">
        <v>59</v>
      </c>
      <c r="DYW84" s="984" t="s">
        <v>59</v>
      </c>
      <c r="DYX84" s="984" t="s">
        <v>59</v>
      </c>
      <c r="DYY84" s="984" t="s">
        <v>59</v>
      </c>
      <c r="DYZ84" s="984" t="s">
        <v>59</v>
      </c>
      <c r="DZA84" s="984" t="s">
        <v>59</v>
      </c>
      <c r="DZB84" s="984" t="s">
        <v>59</v>
      </c>
      <c r="DZC84" s="984" t="s">
        <v>59</v>
      </c>
      <c r="DZD84" s="984" t="s">
        <v>59</v>
      </c>
      <c r="DZE84" s="984" t="s">
        <v>59</v>
      </c>
      <c r="DZF84" s="984" t="s">
        <v>59</v>
      </c>
      <c r="DZG84" s="984" t="s">
        <v>59</v>
      </c>
      <c r="DZH84" s="984" t="s">
        <v>59</v>
      </c>
      <c r="DZI84" s="984" t="s">
        <v>59</v>
      </c>
      <c r="DZJ84" s="984" t="s">
        <v>59</v>
      </c>
      <c r="DZK84" s="984" t="s">
        <v>59</v>
      </c>
      <c r="DZL84" s="984" t="s">
        <v>59</v>
      </c>
      <c r="DZM84" s="984" t="s">
        <v>59</v>
      </c>
      <c r="DZN84" s="984" t="s">
        <v>59</v>
      </c>
      <c r="DZO84" s="984" t="s">
        <v>59</v>
      </c>
      <c r="DZP84" s="984" t="s">
        <v>59</v>
      </c>
      <c r="DZQ84" s="984" t="s">
        <v>59</v>
      </c>
      <c r="DZR84" s="984" t="s">
        <v>59</v>
      </c>
      <c r="DZS84" s="984" t="s">
        <v>59</v>
      </c>
      <c r="DZT84" s="984" t="s">
        <v>59</v>
      </c>
      <c r="DZU84" s="984" t="s">
        <v>59</v>
      </c>
      <c r="DZV84" s="984" t="s">
        <v>59</v>
      </c>
      <c r="DZW84" s="984" t="s">
        <v>59</v>
      </c>
      <c r="DZX84" s="984" t="s">
        <v>59</v>
      </c>
      <c r="DZY84" s="984" t="s">
        <v>59</v>
      </c>
      <c r="DZZ84" s="984" t="s">
        <v>59</v>
      </c>
      <c r="EAA84" s="984" t="s">
        <v>59</v>
      </c>
      <c r="EAB84" s="984" t="s">
        <v>59</v>
      </c>
      <c r="EAC84" s="984" t="s">
        <v>59</v>
      </c>
      <c r="EAD84" s="984" t="s">
        <v>59</v>
      </c>
      <c r="EAE84" s="984" t="s">
        <v>59</v>
      </c>
      <c r="EAF84" s="984" t="s">
        <v>59</v>
      </c>
      <c r="EAG84" s="984" t="s">
        <v>59</v>
      </c>
      <c r="EAH84" s="984" t="s">
        <v>59</v>
      </c>
      <c r="EAI84" s="984" t="s">
        <v>59</v>
      </c>
      <c r="EAJ84" s="984" t="s">
        <v>59</v>
      </c>
      <c r="EAK84" s="984" t="s">
        <v>59</v>
      </c>
      <c r="EAL84" s="984" t="s">
        <v>59</v>
      </c>
      <c r="EAM84" s="984" t="s">
        <v>59</v>
      </c>
      <c r="EAN84" s="984" t="s">
        <v>59</v>
      </c>
      <c r="EAO84" s="984" t="s">
        <v>59</v>
      </c>
      <c r="EAP84" s="984" t="s">
        <v>59</v>
      </c>
      <c r="EAQ84" s="984" t="s">
        <v>59</v>
      </c>
      <c r="EAR84" s="984" t="s">
        <v>59</v>
      </c>
      <c r="EAS84" s="984" t="s">
        <v>59</v>
      </c>
      <c r="EAT84" s="984" t="s">
        <v>59</v>
      </c>
      <c r="EAU84" s="984" t="s">
        <v>59</v>
      </c>
      <c r="EAV84" s="984" t="s">
        <v>59</v>
      </c>
      <c r="EAW84" s="984" t="s">
        <v>59</v>
      </c>
      <c r="EAX84" s="984" t="s">
        <v>59</v>
      </c>
      <c r="EAY84" s="984" t="s">
        <v>59</v>
      </c>
      <c r="EAZ84" s="984" t="s">
        <v>59</v>
      </c>
      <c r="EBA84" s="984" t="s">
        <v>59</v>
      </c>
      <c r="EBB84" s="984" t="s">
        <v>59</v>
      </c>
      <c r="EBC84" s="984" t="s">
        <v>59</v>
      </c>
      <c r="EBD84" s="984" t="s">
        <v>59</v>
      </c>
      <c r="EBE84" s="984" t="s">
        <v>59</v>
      </c>
      <c r="EBF84" s="984" t="s">
        <v>59</v>
      </c>
      <c r="EBG84" s="984" t="s">
        <v>59</v>
      </c>
      <c r="EBH84" s="984" t="s">
        <v>59</v>
      </c>
      <c r="EBI84" s="984" t="s">
        <v>59</v>
      </c>
      <c r="EBJ84" s="984" t="s">
        <v>59</v>
      </c>
      <c r="EBK84" s="984" t="s">
        <v>59</v>
      </c>
      <c r="EBL84" s="984" t="s">
        <v>59</v>
      </c>
      <c r="EBM84" s="984" t="s">
        <v>59</v>
      </c>
      <c r="EBN84" s="984" t="s">
        <v>59</v>
      </c>
      <c r="EBO84" s="984" t="s">
        <v>59</v>
      </c>
      <c r="EBP84" s="984" t="s">
        <v>59</v>
      </c>
      <c r="EBQ84" s="984" t="s">
        <v>59</v>
      </c>
      <c r="EBR84" s="984" t="s">
        <v>59</v>
      </c>
      <c r="EBS84" s="984" t="s">
        <v>59</v>
      </c>
      <c r="EBT84" s="984" t="s">
        <v>59</v>
      </c>
      <c r="EBU84" s="984" t="s">
        <v>59</v>
      </c>
      <c r="EBV84" s="984" t="s">
        <v>59</v>
      </c>
      <c r="EBW84" s="984" t="s">
        <v>59</v>
      </c>
      <c r="EBX84" s="984" t="s">
        <v>59</v>
      </c>
      <c r="EBY84" s="984" t="s">
        <v>59</v>
      </c>
      <c r="EBZ84" s="984" t="s">
        <v>59</v>
      </c>
      <c r="ECA84" s="984" t="s">
        <v>59</v>
      </c>
      <c r="ECB84" s="984" t="s">
        <v>59</v>
      </c>
      <c r="ECC84" s="984" t="s">
        <v>59</v>
      </c>
      <c r="ECD84" s="984" t="s">
        <v>59</v>
      </c>
      <c r="ECE84" s="984" t="s">
        <v>59</v>
      </c>
      <c r="ECF84" s="984" t="s">
        <v>59</v>
      </c>
      <c r="ECG84" s="984" t="s">
        <v>59</v>
      </c>
      <c r="ECH84" s="984" t="s">
        <v>59</v>
      </c>
      <c r="ECI84" s="984" t="s">
        <v>59</v>
      </c>
      <c r="ECJ84" s="984" t="s">
        <v>59</v>
      </c>
      <c r="ECK84" s="984" t="s">
        <v>59</v>
      </c>
      <c r="ECL84" s="984" t="s">
        <v>59</v>
      </c>
      <c r="ECM84" s="984" t="s">
        <v>59</v>
      </c>
      <c r="ECN84" s="984" t="s">
        <v>59</v>
      </c>
      <c r="ECO84" s="984" t="s">
        <v>59</v>
      </c>
      <c r="ECP84" s="984" t="s">
        <v>59</v>
      </c>
      <c r="ECQ84" s="984" t="s">
        <v>59</v>
      </c>
      <c r="ECR84" s="984" t="s">
        <v>59</v>
      </c>
      <c r="ECS84" s="984" t="s">
        <v>59</v>
      </c>
      <c r="ECT84" s="984" t="s">
        <v>59</v>
      </c>
      <c r="ECU84" s="984" t="s">
        <v>59</v>
      </c>
      <c r="ECV84" s="984" t="s">
        <v>59</v>
      </c>
      <c r="ECW84" s="984" t="s">
        <v>59</v>
      </c>
      <c r="ECX84" s="984" t="s">
        <v>59</v>
      </c>
      <c r="ECY84" s="984" t="s">
        <v>59</v>
      </c>
      <c r="ECZ84" s="984" t="s">
        <v>59</v>
      </c>
      <c r="EDA84" s="984" t="s">
        <v>59</v>
      </c>
      <c r="EDB84" s="984" t="s">
        <v>59</v>
      </c>
      <c r="EDC84" s="984" t="s">
        <v>59</v>
      </c>
      <c r="EDD84" s="984" t="s">
        <v>59</v>
      </c>
      <c r="EDE84" s="984" t="s">
        <v>59</v>
      </c>
      <c r="EDF84" s="984" t="s">
        <v>59</v>
      </c>
      <c r="EDG84" s="984" t="s">
        <v>59</v>
      </c>
      <c r="EDH84" s="984" t="s">
        <v>59</v>
      </c>
      <c r="EDI84" s="984" t="s">
        <v>59</v>
      </c>
      <c r="EDJ84" s="984" t="s">
        <v>59</v>
      </c>
      <c r="EDK84" s="984" t="s">
        <v>59</v>
      </c>
      <c r="EDL84" s="984" t="s">
        <v>59</v>
      </c>
      <c r="EDM84" s="984" t="s">
        <v>59</v>
      </c>
      <c r="EDN84" s="984" t="s">
        <v>59</v>
      </c>
      <c r="EDO84" s="984" t="s">
        <v>59</v>
      </c>
      <c r="EDP84" s="984" t="s">
        <v>59</v>
      </c>
      <c r="EDQ84" s="984" t="s">
        <v>59</v>
      </c>
      <c r="EDR84" s="984" t="s">
        <v>59</v>
      </c>
      <c r="EDS84" s="984" t="s">
        <v>59</v>
      </c>
      <c r="EDT84" s="984" t="s">
        <v>59</v>
      </c>
      <c r="EDU84" s="984" t="s">
        <v>59</v>
      </c>
      <c r="EDV84" s="984" t="s">
        <v>59</v>
      </c>
      <c r="EDW84" s="984" t="s">
        <v>59</v>
      </c>
      <c r="EDX84" s="984" t="s">
        <v>59</v>
      </c>
      <c r="EDY84" s="984" t="s">
        <v>59</v>
      </c>
      <c r="EDZ84" s="984" t="s">
        <v>59</v>
      </c>
      <c r="EEA84" s="984" t="s">
        <v>59</v>
      </c>
      <c r="EEB84" s="984" t="s">
        <v>59</v>
      </c>
      <c r="EEC84" s="984" t="s">
        <v>59</v>
      </c>
      <c r="EED84" s="984" t="s">
        <v>59</v>
      </c>
      <c r="EEE84" s="984" t="s">
        <v>59</v>
      </c>
      <c r="EEF84" s="984" t="s">
        <v>59</v>
      </c>
      <c r="EEG84" s="984" t="s">
        <v>59</v>
      </c>
      <c r="EEH84" s="984" t="s">
        <v>59</v>
      </c>
      <c r="EEI84" s="984" t="s">
        <v>59</v>
      </c>
      <c r="EEJ84" s="984" t="s">
        <v>59</v>
      </c>
      <c r="EEK84" s="984" t="s">
        <v>59</v>
      </c>
      <c r="EEL84" s="984" t="s">
        <v>59</v>
      </c>
      <c r="EEM84" s="984" t="s">
        <v>59</v>
      </c>
      <c r="EEN84" s="984" t="s">
        <v>59</v>
      </c>
      <c r="EEO84" s="984" t="s">
        <v>59</v>
      </c>
      <c r="EEP84" s="984" t="s">
        <v>59</v>
      </c>
      <c r="EEQ84" s="984" t="s">
        <v>59</v>
      </c>
      <c r="EER84" s="984" t="s">
        <v>59</v>
      </c>
      <c r="EES84" s="984" t="s">
        <v>59</v>
      </c>
      <c r="EET84" s="984" t="s">
        <v>59</v>
      </c>
      <c r="EEU84" s="984" t="s">
        <v>59</v>
      </c>
      <c r="EEV84" s="984" t="s">
        <v>59</v>
      </c>
      <c r="EEW84" s="984" t="s">
        <v>59</v>
      </c>
      <c r="EEX84" s="984" t="s">
        <v>59</v>
      </c>
      <c r="EEY84" s="984" t="s">
        <v>59</v>
      </c>
      <c r="EEZ84" s="984" t="s">
        <v>59</v>
      </c>
      <c r="EFA84" s="984" t="s">
        <v>59</v>
      </c>
      <c r="EFB84" s="984" t="s">
        <v>59</v>
      </c>
      <c r="EFC84" s="984" t="s">
        <v>59</v>
      </c>
      <c r="EFD84" s="984" t="s">
        <v>59</v>
      </c>
      <c r="EFE84" s="984" t="s">
        <v>59</v>
      </c>
      <c r="EFF84" s="984" t="s">
        <v>59</v>
      </c>
      <c r="EFG84" s="984" t="s">
        <v>59</v>
      </c>
      <c r="EFH84" s="984" t="s">
        <v>59</v>
      </c>
      <c r="EFI84" s="984" t="s">
        <v>59</v>
      </c>
      <c r="EFJ84" s="984" t="s">
        <v>59</v>
      </c>
      <c r="EFK84" s="984" t="s">
        <v>59</v>
      </c>
      <c r="EFL84" s="984" t="s">
        <v>59</v>
      </c>
      <c r="EFM84" s="984" t="s">
        <v>59</v>
      </c>
      <c r="EFN84" s="984" t="s">
        <v>59</v>
      </c>
      <c r="EFO84" s="984" t="s">
        <v>59</v>
      </c>
      <c r="EFP84" s="984" t="s">
        <v>59</v>
      </c>
      <c r="EFQ84" s="984" t="s">
        <v>59</v>
      </c>
      <c r="EFR84" s="984" t="s">
        <v>59</v>
      </c>
      <c r="EFS84" s="984" t="s">
        <v>59</v>
      </c>
      <c r="EFT84" s="984" t="s">
        <v>59</v>
      </c>
      <c r="EFU84" s="984" t="s">
        <v>59</v>
      </c>
      <c r="EFV84" s="984" t="s">
        <v>59</v>
      </c>
      <c r="EFW84" s="984" t="s">
        <v>59</v>
      </c>
      <c r="EFX84" s="984" t="s">
        <v>59</v>
      </c>
      <c r="EFY84" s="984" t="s">
        <v>59</v>
      </c>
      <c r="EFZ84" s="984" t="s">
        <v>59</v>
      </c>
      <c r="EGA84" s="984" t="s">
        <v>59</v>
      </c>
      <c r="EGB84" s="984" t="s">
        <v>59</v>
      </c>
      <c r="EGC84" s="984" t="s">
        <v>59</v>
      </c>
      <c r="EGD84" s="984" t="s">
        <v>59</v>
      </c>
      <c r="EGE84" s="984" t="s">
        <v>59</v>
      </c>
      <c r="EGF84" s="984" t="s">
        <v>59</v>
      </c>
      <c r="EGG84" s="984" t="s">
        <v>59</v>
      </c>
      <c r="EGH84" s="984" t="s">
        <v>59</v>
      </c>
      <c r="EGI84" s="984" t="s">
        <v>59</v>
      </c>
      <c r="EGJ84" s="984" t="s">
        <v>59</v>
      </c>
      <c r="EGK84" s="984" t="s">
        <v>59</v>
      </c>
      <c r="EGL84" s="984" t="s">
        <v>59</v>
      </c>
      <c r="EGM84" s="984" t="s">
        <v>59</v>
      </c>
      <c r="EGN84" s="984" t="s">
        <v>59</v>
      </c>
      <c r="EGO84" s="984" t="s">
        <v>59</v>
      </c>
      <c r="EGP84" s="984" t="s">
        <v>59</v>
      </c>
      <c r="EGQ84" s="984" t="s">
        <v>59</v>
      </c>
      <c r="EGR84" s="984" t="s">
        <v>59</v>
      </c>
      <c r="EGS84" s="984" t="s">
        <v>59</v>
      </c>
      <c r="EGT84" s="984" t="s">
        <v>59</v>
      </c>
      <c r="EGU84" s="984" t="s">
        <v>59</v>
      </c>
      <c r="EGV84" s="984" t="s">
        <v>59</v>
      </c>
      <c r="EGW84" s="984" t="s">
        <v>59</v>
      </c>
      <c r="EGX84" s="984" t="s">
        <v>59</v>
      </c>
      <c r="EGY84" s="984" t="s">
        <v>59</v>
      </c>
      <c r="EGZ84" s="984" t="s">
        <v>59</v>
      </c>
      <c r="EHA84" s="984" t="s">
        <v>59</v>
      </c>
      <c r="EHB84" s="984" t="s">
        <v>59</v>
      </c>
      <c r="EHC84" s="984" t="s">
        <v>59</v>
      </c>
      <c r="EHD84" s="984" t="s">
        <v>59</v>
      </c>
      <c r="EHE84" s="984" t="s">
        <v>59</v>
      </c>
      <c r="EHF84" s="984" t="s">
        <v>59</v>
      </c>
      <c r="EHG84" s="984" t="s">
        <v>59</v>
      </c>
      <c r="EHH84" s="984" t="s">
        <v>59</v>
      </c>
      <c r="EHI84" s="984" t="s">
        <v>59</v>
      </c>
      <c r="EHJ84" s="984" t="s">
        <v>59</v>
      </c>
      <c r="EHK84" s="984" t="s">
        <v>59</v>
      </c>
      <c r="EHL84" s="984" t="s">
        <v>59</v>
      </c>
      <c r="EHM84" s="984" t="s">
        <v>59</v>
      </c>
      <c r="EHN84" s="984" t="s">
        <v>59</v>
      </c>
      <c r="EHO84" s="984" t="s">
        <v>59</v>
      </c>
      <c r="EHP84" s="984" t="s">
        <v>59</v>
      </c>
      <c r="EHQ84" s="984" t="s">
        <v>59</v>
      </c>
      <c r="EHR84" s="984" t="s">
        <v>59</v>
      </c>
      <c r="EHS84" s="984" t="s">
        <v>59</v>
      </c>
      <c r="EHT84" s="984" t="s">
        <v>59</v>
      </c>
      <c r="EHU84" s="984" t="s">
        <v>59</v>
      </c>
      <c r="EHV84" s="984" t="s">
        <v>59</v>
      </c>
      <c r="EHW84" s="984" t="s">
        <v>59</v>
      </c>
      <c r="EHX84" s="984" t="s">
        <v>59</v>
      </c>
      <c r="EHY84" s="984" t="s">
        <v>59</v>
      </c>
      <c r="EHZ84" s="984" t="s">
        <v>59</v>
      </c>
      <c r="EIA84" s="984" t="s">
        <v>59</v>
      </c>
      <c r="EIB84" s="984" t="s">
        <v>59</v>
      </c>
      <c r="EIC84" s="984" t="s">
        <v>59</v>
      </c>
      <c r="EID84" s="984" t="s">
        <v>59</v>
      </c>
      <c r="EIE84" s="984" t="s">
        <v>59</v>
      </c>
      <c r="EIF84" s="984" t="s">
        <v>59</v>
      </c>
      <c r="EIG84" s="984" t="s">
        <v>59</v>
      </c>
      <c r="EIH84" s="984" t="s">
        <v>59</v>
      </c>
      <c r="EII84" s="984" t="s">
        <v>59</v>
      </c>
      <c r="EIJ84" s="984" t="s">
        <v>59</v>
      </c>
      <c r="EIK84" s="984" t="s">
        <v>59</v>
      </c>
      <c r="EIL84" s="984" t="s">
        <v>59</v>
      </c>
      <c r="EIM84" s="984" t="s">
        <v>59</v>
      </c>
      <c r="EIN84" s="984" t="s">
        <v>59</v>
      </c>
      <c r="EIO84" s="984" t="s">
        <v>59</v>
      </c>
      <c r="EIP84" s="984" t="s">
        <v>59</v>
      </c>
      <c r="EIQ84" s="984" t="s">
        <v>59</v>
      </c>
      <c r="EIR84" s="984" t="s">
        <v>59</v>
      </c>
      <c r="EIS84" s="984" t="s">
        <v>59</v>
      </c>
      <c r="EIT84" s="984" t="s">
        <v>59</v>
      </c>
      <c r="EIU84" s="984" t="s">
        <v>59</v>
      </c>
      <c r="EIV84" s="984" t="s">
        <v>59</v>
      </c>
      <c r="EIW84" s="984" t="s">
        <v>59</v>
      </c>
      <c r="EIX84" s="984" t="s">
        <v>59</v>
      </c>
      <c r="EIY84" s="984" t="s">
        <v>59</v>
      </c>
      <c r="EIZ84" s="984" t="s">
        <v>59</v>
      </c>
      <c r="EJA84" s="984" t="s">
        <v>59</v>
      </c>
      <c r="EJB84" s="984" t="s">
        <v>59</v>
      </c>
      <c r="EJC84" s="984" t="s">
        <v>59</v>
      </c>
      <c r="EJD84" s="984" t="s">
        <v>59</v>
      </c>
      <c r="EJE84" s="984" t="s">
        <v>59</v>
      </c>
      <c r="EJF84" s="984" t="s">
        <v>59</v>
      </c>
      <c r="EJG84" s="984" t="s">
        <v>59</v>
      </c>
      <c r="EJH84" s="984" t="s">
        <v>59</v>
      </c>
      <c r="EJI84" s="984" t="s">
        <v>59</v>
      </c>
      <c r="EJJ84" s="984" t="s">
        <v>59</v>
      </c>
      <c r="EJK84" s="984" t="s">
        <v>59</v>
      </c>
      <c r="EJL84" s="984" t="s">
        <v>59</v>
      </c>
      <c r="EJM84" s="984" t="s">
        <v>59</v>
      </c>
      <c r="EJN84" s="984" t="s">
        <v>59</v>
      </c>
      <c r="EJO84" s="984" t="s">
        <v>59</v>
      </c>
      <c r="EJP84" s="984" t="s">
        <v>59</v>
      </c>
      <c r="EJQ84" s="984" t="s">
        <v>59</v>
      </c>
      <c r="EJR84" s="984" t="s">
        <v>59</v>
      </c>
      <c r="EJS84" s="984" t="s">
        <v>59</v>
      </c>
      <c r="EJT84" s="984" t="s">
        <v>59</v>
      </c>
      <c r="EJU84" s="984" t="s">
        <v>59</v>
      </c>
      <c r="EJV84" s="984" t="s">
        <v>59</v>
      </c>
      <c r="EJW84" s="984" t="s">
        <v>59</v>
      </c>
      <c r="EJX84" s="984" t="s">
        <v>59</v>
      </c>
      <c r="EJY84" s="984" t="s">
        <v>59</v>
      </c>
      <c r="EJZ84" s="984" t="s">
        <v>59</v>
      </c>
      <c r="EKA84" s="984" t="s">
        <v>59</v>
      </c>
      <c r="EKB84" s="984" t="s">
        <v>59</v>
      </c>
      <c r="EKC84" s="984" t="s">
        <v>59</v>
      </c>
      <c r="EKD84" s="984" t="s">
        <v>59</v>
      </c>
      <c r="EKE84" s="984" t="s">
        <v>59</v>
      </c>
      <c r="EKF84" s="984" t="s">
        <v>59</v>
      </c>
      <c r="EKG84" s="984" t="s">
        <v>59</v>
      </c>
      <c r="EKH84" s="984" t="s">
        <v>59</v>
      </c>
      <c r="EKI84" s="984" t="s">
        <v>59</v>
      </c>
      <c r="EKJ84" s="984" t="s">
        <v>59</v>
      </c>
      <c r="EKK84" s="984" t="s">
        <v>59</v>
      </c>
      <c r="EKL84" s="984" t="s">
        <v>59</v>
      </c>
      <c r="EKM84" s="984" t="s">
        <v>59</v>
      </c>
      <c r="EKN84" s="984" t="s">
        <v>59</v>
      </c>
      <c r="EKO84" s="984" t="s">
        <v>59</v>
      </c>
      <c r="EKP84" s="984" t="s">
        <v>59</v>
      </c>
      <c r="EKQ84" s="984" t="s">
        <v>59</v>
      </c>
      <c r="EKR84" s="984" t="s">
        <v>59</v>
      </c>
      <c r="EKS84" s="984" t="s">
        <v>59</v>
      </c>
      <c r="EKT84" s="984" t="s">
        <v>59</v>
      </c>
      <c r="EKU84" s="984" t="s">
        <v>59</v>
      </c>
      <c r="EKV84" s="984" t="s">
        <v>59</v>
      </c>
      <c r="EKW84" s="984" t="s">
        <v>59</v>
      </c>
      <c r="EKX84" s="984" t="s">
        <v>59</v>
      </c>
      <c r="EKY84" s="984" t="s">
        <v>59</v>
      </c>
      <c r="EKZ84" s="984" t="s">
        <v>59</v>
      </c>
      <c r="ELA84" s="984" t="s">
        <v>59</v>
      </c>
      <c r="ELB84" s="984" t="s">
        <v>59</v>
      </c>
      <c r="ELC84" s="984" t="s">
        <v>59</v>
      </c>
      <c r="ELD84" s="984" t="s">
        <v>59</v>
      </c>
      <c r="ELE84" s="984" t="s">
        <v>59</v>
      </c>
      <c r="ELF84" s="984" t="s">
        <v>59</v>
      </c>
      <c r="ELG84" s="984" t="s">
        <v>59</v>
      </c>
      <c r="ELH84" s="984" t="s">
        <v>59</v>
      </c>
      <c r="ELI84" s="984" t="s">
        <v>59</v>
      </c>
      <c r="ELJ84" s="984" t="s">
        <v>59</v>
      </c>
      <c r="ELK84" s="984" t="s">
        <v>59</v>
      </c>
      <c r="ELL84" s="984" t="s">
        <v>59</v>
      </c>
      <c r="ELM84" s="984" t="s">
        <v>59</v>
      </c>
      <c r="ELN84" s="984" t="s">
        <v>59</v>
      </c>
      <c r="ELO84" s="984" t="s">
        <v>59</v>
      </c>
      <c r="ELP84" s="984" t="s">
        <v>59</v>
      </c>
      <c r="ELQ84" s="984" t="s">
        <v>59</v>
      </c>
      <c r="ELR84" s="984" t="s">
        <v>59</v>
      </c>
      <c r="ELS84" s="984" t="s">
        <v>59</v>
      </c>
      <c r="ELT84" s="984" t="s">
        <v>59</v>
      </c>
      <c r="ELU84" s="984" t="s">
        <v>59</v>
      </c>
      <c r="ELV84" s="984" t="s">
        <v>59</v>
      </c>
      <c r="ELW84" s="984" t="s">
        <v>59</v>
      </c>
      <c r="ELX84" s="984" t="s">
        <v>59</v>
      </c>
      <c r="ELY84" s="984" t="s">
        <v>59</v>
      </c>
      <c r="ELZ84" s="984" t="s">
        <v>59</v>
      </c>
      <c r="EMA84" s="984" t="s">
        <v>59</v>
      </c>
      <c r="EMB84" s="984" t="s">
        <v>59</v>
      </c>
      <c r="EMC84" s="984" t="s">
        <v>59</v>
      </c>
      <c r="EMD84" s="984" t="s">
        <v>59</v>
      </c>
      <c r="EME84" s="984" t="s">
        <v>59</v>
      </c>
      <c r="EMF84" s="984" t="s">
        <v>59</v>
      </c>
      <c r="EMG84" s="984" t="s">
        <v>59</v>
      </c>
      <c r="EMH84" s="984" t="s">
        <v>59</v>
      </c>
      <c r="EMI84" s="984" t="s">
        <v>59</v>
      </c>
      <c r="EMJ84" s="984" t="s">
        <v>59</v>
      </c>
      <c r="EMK84" s="984" t="s">
        <v>59</v>
      </c>
      <c r="EML84" s="984" t="s">
        <v>59</v>
      </c>
      <c r="EMM84" s="984" t="s">
        <v>59</v>
      </c>
      <c r="EMN84" s="984" t="s">
        <v>59</v>
      </c>
      <c r="EMO84" s="984" t="s">
        <v>59</v>
      </c>
      <c r="EMP84" s="984" t="s">
        <v>59</v>
      </c>
      <c r="EMQ84" s="984" t="s">
        <v>59</v>
      </c>
      <c r="EMR84" s="984" t="s">
        <v>59</v>
      </c>
      <c r="EMS84" s="984" t="s">
        <v>59</v>
      </c>
      <c r="EMT84" s="984" t="s">
        <v>59</v>
      </c>
      <c r="EMU84" s="984" t="s">
        <v>59</v>
      </c>
      <c r="EMV84" s="984" t="s">
        <v>59</v>
      </c>
      <c r="EMW84" s="984" t="s">
        <v>59</v>
      </c>
      <c r="EMX84" s="984" t="s">
        <v>59</v>
      </c>
      <c r="EMY84" s="984" t="s">
        <v>59</v>
      </c>
      <c r="EMZ84" s="984" t="s">
        <v>59</v>
      </c>
      <c r="ENA84" s="984" t="s">
        <v>59</v>
      </c>
      <c r="ENB84" s="984" t="s">
        <v>59</v>
      </c>
      <c r="ENC84" s="984" t="s">
        <v>59</v>
      </c>
      <c r="END84" s="984" t="s">
        <v>59</v>
      </c>
      <c r="ENE84" s="984" t="s">
        <v>59</v>
      </c>
      <c r="ENF84" s="984" t="s">
        <v>59</v>
      </c>
      <c r="ENG84" s="984" t="s">
        <v>59</v>
      </c>
      <c r="ENH84" s="984" t="s">
        <v>59</v>
      </c>
      <c r="ENI84" s="984" t="s">
        <v>59</v>
      </c>
      <c r="ENJ84" s="984" t="s">
        <v>59</v>
      </c>
      <c r="ENK84" s="984" t="s">
        <v>59</v>
      </c>
      <c r="ENL84" s="984" t="s">
        <v>59</v>
      </c>
      <c r="ENM84" s="984" t="s">
        <v>59</v>
      </c>
      <c r="ENN84" s="984" t="s">
        <v>59</v>
      </c>
      <c r="ENO84" s="984" t="s">
        <v>59</v>
      </c>
      <c r="ENP84" s="984" t="s">
        <v>59</v>
      </c>
      <c r="ENQ84" s="984" t="s">
        <v>59</v>
      </c>
      <c r="ENR84" s="984" t="s">
        <v>59</v>
      </c>
      <c r="ENS84" s="984" t="s">
        <v>59</v>
      </c>
      <c r="ENT84" s="984" t="s">
        <v>59</v>
      </c>
      <c r="ENU84" s="984" t="s">
        <v>59</v>
      </c>
      <c r="ENV84" s="984" t="s">
        <v>59</v>
      </c>
      <c r="ENW84" s="984" t="s">
        <v>59</v>
      </c>
      <c r="ENX84" s="984" t="s">
        <v>59</v>
      </c>
      <c r="ENY84" s="984" t="s">
        <v>59</v>
      </c>
      <c r="ENZ84" s="984" t="s">
        <v>59</v>
      </c>
      <c r="EOA84" s="984" t="s">
        <v>59</v>
      </c>
      <c r="EOB84" s="984" t="s">
        <v>59</v>
      </c>
      <c r="EOC84" s="984" t="s">
        <v>59</v>
      </c>
      <c r="EOD84" s="984" t="s">
        <v>59</v>
      </c>
      <c r="EOE84" s="984" t="s">
        <v>59</v>
      </c>
      <c r="EOF84" s="984" t="s">
        <v>59</v>
      </c>
      <c r="EOG84" s="984" t="s">
        <v>59</v>
      </c>
      <c r="EOH84" s="984" t="s">
        <v>59</v>
      </c>
      <c r="EOI84" s="984" t="s">
        <v>59</v>
      </c>
      <c r="EOJ84" s="984" t="s">
        <v>59</v>
      </c>
      <c r="EOK84" s="984" t="s">
        <v>59</v>
      </c>
      <c r="EOL84" s="984" t="s">
        <v>59</v>
      </c>
      <c r="EOM84" s="984" t="s">
        <v>59</v>
      </c>
      <c r="EON84" s="984" t="s">
        <v>59</v>
      </c>
      <c r="EOO84" s="984" t="s">
        <v>59</v>
      </c>
      <c r="EOP84" s="984" t="s">
        <v>59</v>
      </c>
      <c r="EOQ84" s="984" t="s">
        <v>59</v>
      </c>
      <c r="EOR84" s="984" t="s">
        <v>59</v>
      </c>
      <c r="EOS84" s="984" t="s">
        <v>59</v>
      </c>
      <c r="EOT84" s="984" t="s">
        <v>59</v>
      </c>
      <c r="EOU84" s="984" t="s">
        <v>59</v>
      </c>
      <c r="EOV84" s="984" t="s">
        <v>59</v>
      </c>
      <c r="EOW84" s="984" t="s">
        <v>59</v>
      </c>
      <c r="EOX84" s="984" t="s">
        <v>59</v>
      </c>
      <c r="EOY84" s="984" t="s">
        <v>59</v>
      </c>
      <c r="EOZ84" s="984" t="s">
        <v>59</v>
      </c>
      <c r="EPA84" s="984" t="s">
        <v>59</v>
      </c>
      <c r="EPB84" s="984" t="s">
        <v>59</v>
      </c>
      <c r="EPC84" s="984" t="s">
        <v>59</v>
      </c>
      <c r="EPD84" s="984" t="s">
        <v>59</v>
      </c>
      <c r="EPE84" s="984" t="s">
        <v>59</v>
      </c>
      <c r="EPF84" s="984" t="s">
        <v>59</v>
      </c>
      <c r="EPG84" s="984" t="s">
        <v>59</v>
      </c>
      <c r="EPH84" s="984" t="s">
        <v>59</v>
      </c>
      <c r="EPI84" s="984" t="s">
        <v>59</v>
      </c>
      <c r="EPJ84" s="984" t="s">
        <v>59</v>
      </c>
      <c r="EPK84" s="984" t="s">
        <v>59</v>
      </c>
      <c r="EPL84" s="984" t="s">
        <v>59</v>
      </c>
      <c r="EPM84" s="984" t="s">
        <v>59</v>
      </c>
      <c r="EPN84" s="984" t="s">
        <v>59</v>
      </c>
      <c r="EPO84" s="984" t="s">
        <v>59</v>
      </c>
      <c r="EPP84" s="984" t="s">
        <v>59</v>
      </c>
      <c r="EPQ84" s="984" t="s">
        <v>59</v>
      </c>
      <c r="EPR84" s="984" t="s">
        <v>59</v>
      </c>
      <c r="EPS84" s="984" t="s">
        <v>59</v>
      </c>
      <c r="EPT84" s="984" t="s">
        <v>59</v>
      </c>
      <c r="EPU84" s="984" t="s">
        <v>59</v>
      </c>
      <c r="EPV84" s="984" t="s">
        <v>59</v>
      </c>
      <c r="EPW84" s="984" t="s">
        <v>59</v>
      </c>
      <c r="EPX84" s="984" t="s">
        <v>59</v>
      </c>
      <c r="EPY84" s="984" t="s">
        <v>59</v>
      </c>
      <c r="EPZ84" s="984" t="s">
        <v>59</v>
      </c>
      <c r="EQA84" s="984" t="s">
        <v>59</v>
      </c>
      <c r="EQB84" s="984" t="s">
        <v>59</v>
      </c>
      <c r="EQC84" s="984" t="s">
        <v>59</v>
      </c>
      <c r="EQD84" s="984" t="s">
        <v>59</v>
      </c>
      <c r="EQE84" s="984" t="s">
        <v>59</v>
      </c>
      <c r="EQF84" s="984" t="s">
        <v>59</v>
      </c>
      <c r="EQG84" s="984" t="s">
        <v>59</v>
      </c>
      <c r="EQH84" s="984" t="s">
        <v>59</v>
      </c>
      <c r="EQI84" s="984" t="s">
        <v>59</v>
      </c>
      <c r="EQJ84" s="984" t="s">
        <v>59</v>
      </c>
      <c r="EQK84" s="984" t="s">
        <v>59</v>
      </c>
      <c r="EQL84" s="984" t="s">
        <v>59</v>
      </c>
      <c r="EQM84" s="984" t="s">
        <v>59</v>
      </c>
      <c r="EQN84" s="984" t="s">
        <v>59</v>
      </c>
      <c r="EQO84" s="984" t="s">
        <v>59</v>
      </c>
      <c r="EQP84" s="984" t="s">
        <v>59</v>
      </c>
      <c r="EQQ84" s="984" t="s">
        <v>59</v>
      </c>
      <c r="EQR84" s="984" t="s">
        <v>59</v>
      </c>
      <c r="EQS84" s="984" t="s">
        <v>59</v>
      </c>
      <c r="EQT84" s="984" t="s">
        <v>59</v>
      </c>
      <c r="EQU84" s="984" t="s">
        <v>59</v>
      </c>
      <c r="EQV84" s="984" t="s">
        <v>59</v>
      </c>
      <c r="EQW84" s="984" t="s">
        <v>59</v>
      </c>
      <c r="EQX84" s="984" t="s">
        <v>59</v>
      </c>
      <c r="EQY84" s="984" t="s">
        <v>59</v>
      </c>
      <c r="EQZ84" s="984" t="s">
        <v>59</v>
      </c>
      <c r="ERA84" s="984" t="s">
        <v>59</v>
      </c>
      <c r="ERB84" s="984" t="s">
        <v>59</v>
      </c>
      <c r="ERC84" s="984" t="s">
        <v>59</v>
      </c>
      <c r="ERD84" s="984" t="s">
        <v>59</v>
      </c>
      <c r="ERE84" s="984" t="s">
        <v>59</v>
      </c>
      <c r="ERF84" s="984" t="s">
        <v>59</v>
      </c>
      <c r="ERG84" s="984" t="s">
        <v>59</v>
      </c>
      <c r="ERH84" s="984" t="s">
        <v>59</v>
      </c>
      <c r="ERI84" s="984" t="s">
        <v>59</v>
      </c>
      <c r="ERJ84" s="984" t="s">
        <v>59</v>
      </c>
      <c r="ERK84" s="984" t="s">
        <v>59</v>
      </c>
      <c r="ERL84" s="984" t="s">
        <v>59</v>
      </c>
      <c r="ERM84" s="984" t="s">
        <v>59</v>
      </c>
      <c r="ERN84" s="984" t="s">
        <v>59</v>
      </c>
      <c r="ERO84" s="984" t="s">
        <v>59</v>
      </c>
      <c r="ERP84" s="984" t="s">
        <v>59</v>
      </c>
      <c r="ERQ84" s="984" t="s">
        <v>59</v>
      </c>
      <c r="ERR84" s="984" t="s">
        <v>59</v>
      </c>
      <c r="ERS84" s="984" t="s">
        <v>59</v>
      </c>
      <c r="ERT84" s="984" t="s">
        <v>59</v>
      </c>
      <c r="ERU84" s="984" t="s">
        <v>59</v>
      </c>
      <c r="ERV84" s="984" t="s">
        <v>59</v>
      </c>
      <c r="ERW84" s="984" t="s">
        <v>59</v>
      </c>
      <c r="ERX84" s="984" t="s">
        <v>59</v>
      </c>
      <c r="ERY84" s="984" t="s">
        <v>59</v>
      </c>
      <c r="ERZ84" s="984" t="s">
        <v>59</v>
      </c>
      <c r="ESA84" s="984" t="s">
        <v>59</v>
      </c>
      <c r="ESB84" s="984" t="s">
        <v>59</v>
      </c>
      <c r="ESC84" s="984" t="s">
        <v>59</v>
      </c>
      <c r="ESD84" s="984" t="s">
        <v>59</v>
      </c>
      <c r="ESE84" s="984" t="s">
        <v>59</v>
      </c>
      <c r="ESF84" s="984" t="s">
        <v>59</v>
      </c>
      <c r="ESG84" s="984" t="s">
        <v>59</v>
      </c>
      <c r="ESH84" s="984" t="s">
        <v>59</v>
      </c>
      <c r="ESI84" s="984" t="s">
        <v>59</v>
      </c>
      <c r="ESJ84" s="984" t="s">
        <v>59</v>
      </c>
      <c r="ESK84" s="984" t="s">
        <v>59</v>
      </c>
      <c r="ESL84" s="984" t="s">
        <v>59</v>
      </c>
      <c r="ESM84" s="984" t="s">
        <v>59</v>
      </c>
      <c r="ESN84" s="984" t="s">
        <v>59</v>
      </c>
      <c r="ESO84" s="984" t="s">
        <v>59</v>
      </c>
      <c r="ESP84" s="984" t="s">
        <v>59</v>
      </c>
      <c r="ESQ84" s="984" t="s">
        <v>59</v>
      </c>
      <c r="ESR84" s="984" t="s">
        <v>59</v>
      </c>
      <c r="ESS84" s="984" t="s">
        <v>59</v>
      </c>
      <c r="EST84" s="984" t="s">
        <v>59</v>
      </c>
      <c r="ESU84" s="984" t="s">
        <v>59</v>
      </c>
      <c r="ESV84" s="984" t="s">
        <v>59</v>
      </c>
      <c r="ESW84" s="984" t="s">
        <v>59</v>
      </c>
      <c r="ESX84" s="984" t="s">
        <v>59</v>
      </c>
      <c r="ESY84" s="984" t="s">
        <v>59</v>
      </c>
      <c r="ESZ84" s="984" t="s">
        <v>59</v>
      </c>
      <c r="ETA84" s="984" t="s">
        <v>59</v>
      </c>
      <c r="ETB84" s="984" t="s">
        <v>59</v>
      </c>
      <c r="ETC84" s="984" t="s">
        <v>59</v>
      </c>
      <c r="ETD84" s="984" t="s">
        <v>59</v>
      </c>
      <c r="ETE84" s="984" t="s">
        <v>59</v>
      </c>
      <c r="ETF84" s="984" t="s">
        <v>59</v>
      </c>
      <c r="ETG84" s="984" t="s">
        <v>59</v>
      </c>
      <c r="ETH84" s="984" t="s">
        <v>59</v>
      </c>
      <c r="ETI84" s="984" t="s">
        <v>59</v>
      </c>
      <c r="ETJ84" s="984" t="s">
        <v>59</v>
      </c>
      <c r="ETK84" s="984" t="s">
        <v>59</v>
      </c>
      <c r="ETL84" s="984" t="s">
        <v>59</v>
      </c>
      <c r="ETM84" s="984" t="s">
        <v>59</v>
      </c>
      <c r="ETN84" s="984" t="s">
        <v>59</v>
      </c>
      <c r="ETO84" s="984" t="s">
        <v>59</v>
      </c>
      <c r="ETP84" s="984" t="s">
        <v>59</v>
      </c>
      <c r="ETQ84" s="984" t="s">
        <v>59</v>
      </c>
      <c r="ETR84" s="984" t="s">
        <v>59</v>
      </c>
      <c r="ETS84" s="984" t="s">
        <v>59</v>
      </c>
      <c r="ETT84" s="984" t="s">
        <v>59</v>
      </c>
      <c r="ETU84" s="984" t="s">
        <v>59</v>
      </c>
      <c r="ETV84" s="984" t="s">
        <v>59</v>
      </c>
      <c r="ETW84" s="984" t="s">
        <v>59</v>
      </c>
      <c r="ETX84" s="984" t="s">
        <v>59</v>
      </c>
      <c r="ETY84" s="984" t="s">
        <v>59</v>
      </c>
      <c r="ETZ84" s="984" t="s">
        <v>59</v>
      </c>
      <c r="EUA84" s="984" t="s">
        <v>59</v>
      </c>
      <c r="EUB84" s="984" t="s">
        <v>59</v>
      </c>
      <c r="EUC84" s="984" t="s">
        <v>59</v>
      </c>
      <c r="EUD84" s="984" t="s">
        <v>59</v>
      </c>
      <c r="EUE84" s="984" t="s">
        <v>59</v>
      </c>
      <c r="EUF84" s="984" t="s">
        <v>59</v>
      </c>
      <c r="EUG84" s="984" t="s">
        <v>59</v>
      </c>
      <c r="EUH84" s="984" t="s">
        <v>59</v>
      </c>
      <c r="EUI84" s="984" t="s">
        <v>59</v>
      </c>
      <c r="EUJ84" s="984" t="s">
        <v>59</v>
      </c>
      <c r="EUK84" s="984" t="s">
        <v>59</v>
      </c>
      <c r="EUL84" s="984" t="s">
        <v>59</v>
      </c>
      <c r="EUM84" s="984" t="s">
        <v>59</v>
      </c>
      <c r="EUN84" s="984" t="s">
        <v>59</v>
      </c>
      <c r="EUO84" s="984" t="s">
        <v>59</v>
      </c>
      <c r="EUP84" s="984" t="s">
        <v>59</v>
      </c>
      <c r="EUQ84" s="984" t="s">
        <v>59</v>
      </c>
      <c r="EUR84" s="984" t="s">
        <v>59</v>
      </c>
      <c r="EUS84" s="984" t="s">
        <v>59</v>
      </c>
      <c r="EUT84" s="984" t="s">
        <v>59</v>
      </c>
      <c r="EUU84" s="984" t="s">
        <v>59</v>
      </c>
      <c r="EUV84" s="984" t="s">
        <v>59</v>
      </c>
      <c r="EUW84" s="984" t="s">
        <v>59</v>
      </c>
      <c r="EUX84" s="984" t="s">
        <v>59</v>
      </c>
      <c r="EUY84" s="984" t="s">
        <v>59</v>
      </c>
      <c r="EUZ84" s="984" t="s">
        <v>59</v>
      </c>
      <c r="EVA84" s="984" t="s">
        <v>59</v>
      </c>
      <c r="EVB84" s="984" t="s">
        <v>59</v>
      </c>
      <c r="EVC84" s="984" t="s">
        <v>59</v>
      </c>
      <c r="EVD84" s="984" t="s">
        <v>59</v>
      </c>
      <c r="EVE84" s="984" t="s">
        <v>59</v>
      </c>
      <c r="EVF84" s="984" t="s">
        <v>59</v>
      </c>
      <c r="EVG84" s="984" t="s">
        <v>59</v>
      </c>
      <c r="EVH84" s="984" t="s">
        <v>59</v>
      </c>
      <c r="EVI84" s="984" t="s">
        <v>59</v>
      </c>
      <c r="EVJ84" s="984" t="s">
        <v>59</v>
      </c>
      <c r="EVK84" s="984" t="s">
        <v>59</v>
      </c>
      <c r="EVL84" s="984" t="s">
        <v>59</v>
      </c>
      <c r="EVM84" s="984" t="s">
        <v>59</v>
      </c>
      <c r="EVN84" s="984" t="s">
        <v>59</v>
      </c>
      <c r="EVO84" s="984" t="s">
        <v>59</v>
      </c>
      <c r="EVP84" s="984" t="s">
        <v>59</v>
      </c>
      <c r="EVQ84" s="984" t="s">
        <v>59</v>
      </c>
      <c r="EVR84" s="984" t="s">
        <v>59</v>
      </c>
      <c r="EVS84" s="984" t="s">
        <v>59</v>
      </c>
      <c r="EVT84" s="984" t="s">
        <v>59</v>
      </c>
      <c r="EVU84" s="984" t="s">
        <v>59</v>
      </c>
      <c r="EVV84" s="984" t="s">
        <v>59</v>
      </c>
      <c r="EVW84" s="984" t="s">
        <v>59</v>
      </c>
      <c r="EVX84" s="984" t="s">
        <v>59</v>
      </c>
      <c r="EVY84" s="984" t="s">
        <v>59</v>
      </c>
      <c r="EVZ84" s="984" t="s">
        <v>59</v>
      </c>
      <c r="EWA84" s="984" t="s">
        <v>59</v>
      </c>
      <c r="EWB84" s="984" t="s">
        <v>59</v>
      </c>
      <c r="EWC84" s="984" t="s">
        <v>59</v>
      </c>
      <c r="EWD84" s="984" t="s">
        <v>59</v>
      </c>
      <c r="EWE84" s="984" t="s">
        <v>59</v>
      </c>
      <c r="EWF84" s="984" t="s">
        <v>59</v>
      </c>
      <c r="EWG84" s="984" t="s">
        <v>59</v>
      </c>
      <c r="EWH84" s="984" t="s">
        <v>59</v>
      </c>
      <c r="EWI84" s="984" t="s">
        <v>59</v>
      </c>
      <c r="EWJ84" s="984" t="s">
        <v>59</v>
      </c>
      <c r="EWK84" s="984" t="s">
        <v>59</v>
      </c>
      <c r="EWL84" s="984" t="s">
        <v>59</v>
      </c>
      <c r="EWM84" s="984" t="s">
        <v>59</v>
      </c>
      <c r="EWN84" s="984" t="s">
        <v>59</v>
      </c>
      <c r="EWO84" s="984" t="s">
        <v>59</v>
      </c>
      <c r="EWP84" s="984" t="s">
        <v>59</v>
      </c>
      <c r="EWQ84" s="984" t="s">
        <v>59</v>
      </c>
      <c r="EWR84" s="984" t="s">
        <v>59</v>
      </c>
      <c r="EWS84" s="984" t="s">
        <v>59</v>
      </c>
      <c r="EWT84" s="984" t="s">
        <v>59</v>
      </c>
      <c r="EWU84" s="984" t="s">
        <v>59</v>
      </c>
      <c r="EWV84" s="984" t="s">
        <v>59</v>
      </c>
      <c r="EWW84" s="984" t="s">
        <v>59</v>
      </c>
      <c r="EWX84" s="984" t="s">
        <v>59</v>
      </c>
      <c r="EWY84" s="984" t="s">
        <v>59</v>
      </c>
      <c r="EWZ84" s="984" t="s">
        <v>59</v>
      </c>
      <c r="EXA84" s="984" t="s">
        <v>59</v>
      </c>
      <c r="EXB84" s="984" t="s">
        <v>59</v>
      </c>
      <c r="EXC84" s="984" t="s">
        <v>59</v>
      </c>
      <c r="EXD84" s="984" t="s">
        <v>59</v>
      </c>
      <c r="EXE84" s="984" t="s">
        <v>59</v>
      </c>
      <c r="EXF84" s="984" t="s">
        <v>59</v>
      </c>
      <c r="EXG84" s="984" t="s">
        <v>59</v>
      </c>
      <c r="EXH84" s="984" t="s">
        <v>59</v>
      </c>
      <c r="EXI84" s="984" t="s">
        <v>59</v>
      </c>
      <c r="EXJ84" s="984" t="s">
        <v>59</v>
      </c>
      <c r="EXK84" s="984" t="s">
        <v>59</v>
      </c>
      <c r="EXL84" s="984" t="s">
        <v>59</v>
      </c>
      <c r="EXM84" s="984" t="s">
        <v>59</v>
      </c>
      <c r="EXN84" s="984" t="s">
        <v>59</v>
      </c>
      <c r="EXO84" s="984" t="s">
        <v>59</v>
      </c>
      <c r="EXP84" s="984" t="s">
        <v>59</v>
      </c>
      <c r="EXQ84" s="984" t="s">
        <v>59</v>
      </c>
      <c r="EXR84" s="984" t="s">
        <v>59</v>
      </c>
      <c r="EXS84" s="984" t="s">
        <v>59</v>
      </c>
      <c r="EXT84" s="984" t="s">
        <v>59</v>
      </c>
      <c r="EXU84" s="984" t="s">
        <v>59</v>
      </c>
      <c r="EXV84" s="984" t="s">
        <v>59</v>
      </c>
      <c r="EXW84" s="984" t="s">
        <v>59</v>
      </c>
      <c r="EXX84" s="984" t="s">
        <v>59</v>
      </c>
      <c r="EXY84" s="984" t="s">
        <v>59</v>
      </c>
      <c r="EXZ84" s="984" t="s">
        <v>59</v>
      </c>
      <c r="EYA84" s="984" t="s">
        <v>59</v>
      </c>
      <c r="EYB84" s="984" t="s">
        <v>59</v>
      </c>
      <c r="EYC84" s="984" t="s">
        <v>59</v>
      </c>
      <c r="EYD84" s="984" t="s">
        <v>59</v>
      </c>
      <c r="EYE84" s="984" t="s">
        <v>59</v>
      </c>
      <c r="EYF84" s="984" t="s">
        <v>59</v>
      </c>
      <c r="EYG84" s="984" t="s">
        <v>59</v>
      </c>
      <c r="EYH84" s="984" t="s">
        <v>59</v>
      </c>
      <c r="EYI84" s="984" t="s">
        <v>59</v>
      </c>
      <c r="EYJ84" s="984" t="s">
        <v>59</v>
      </c>
      <c r="EYK84" s="984" t="s">
        <v>59</v>
      </c>
      <c r="EYL84" s="984" t="s">
        <v>59</v>
      </c>
      <c r="EYM84" s="984" t="s">
        <v>59</v>
      </c>
      <c r="EYN84" s="984" t="s">
        <v>59</v>
      </c>
      <c r="EYO84" s="984" t="s">
        <v>59</v>
      </c>
      <c r="EYP84" s="984" t="s">
        <v>59</v>
      </c>
      <c r="EYQ84" s="984" t="s">
        <v>59</v>
      </c>
      <c r="EYR84" s="984" t="s">
        <v>59</v>
      </c>
      <c r="EYS84" s="984" t="s">
        <v>59</v>
      </c>
      <c r="EYT84" s="984" t="s">
        <v>59</v>
      </c>
      <c r="EYU84" s="984" t="s">
        <v>59</v>
      </c>
      <c r="EYV84" s="984" t="s">
        <v>59</v>
      </c>
      <c r="EYW84" s="984" t="s">
        <v>59</v>
      </c>
      <c r="EYX84" s="984" t="s">
        <v>59</v>
      </c>
      <c r="EYY84" s="984" t="s">
        <v>59</v>
      </c>
      <c r="EYZ84" s="984" t="s">
        <v>59</v>
      </c>
      <c r="EZA84" s="984" t="s">
        <v>59</v>
      </c>
      <c r="EZB84" s="984" t="s">
        <v>59</v>
      </c>
      <c r="EZC84" s="984" t="s">
        <v>59</v>
      </c>
      <c r="EZD84" s="984" t="s">
        <v>59</v>
      </c>
      <c r="EZE84" s="984" t="s">
        <v>59</v>
      </c>
      <c r="EZF84" s="984" t="s">
        <v>59</v>
      </c>
      <c r="EZG84" s="984" t="s">
        <v>59</v>
      </c>
      <c r="EZH84" s="984" t="s">
        <v>59</v>
      </c>
      <c r="EZI84" s="984" t="s">
        <v>59</v>
      </c>
      <c r="EZJ84" s="984" t="s">
        <v>59</v>
      </c>
      <c r="EZK84" s="984" t="s">
        <v>59</v>
      </c>
      <c r="EZL84" s="984" t="s">
        <v>59</v>
      </c>
      <c r="EZM84" s="984" t="s">
        <v>59</v>
      </c>
      <c r="EZN84" s="984" t="s">
        <v>59</v>
      </c>
      <c r="EZO84" s="984" t="s">
        <v>59</v>
      </c>
      <c r="EZP84" s="984" t="s">
        <v>59</v>
      </c>
      <c r="EZQ84" s="984" t="s">
        <v>59</v>
      </c>
      <c r="EZR84" s="984" t="s">
        <v>59</v>
      </c>
      <c r="EZS84" s="984" t="s">
        <v>59</v>
      </c>
      <c r="EZT84" s="984" t="s">
        <v>59</v>
      </c>
      <c r="EZU84" s="984" t="s">
        <v>59</v>
      </c>
      <c r="EZV84" s="984" t="s">
        <v>59</v>
      </c>
      <c r="EZW84" s="984" t="s">
        <v>59</v>
      </c>
      <c r="EZX84" s="984" t="s">
        <v>59</v>
      </c>
      <c r="EZY84" s="984" t="s">
        <v>59</v>
      </c>
      <c r="EZZ84" s="984" t="s">
        <v>59</v>
      </c>
      <c r="FAA84" s="984" t="s">
        <v>59</v>
      </c>
      <c r="FAB84" s="984" t="s">
        <v>59</v>
      </c>
      <c r="FAC84" s="984" t="s">
        <v>59</v>
      </c>
      <c r="FAD84" s="984" t="s">
        <v>59</v>
      </c>
      <c r="FAE84" s="984" t="s">
        <v>59</v>
      </c>
      <c r="FAF84" s="984" t="s">
        <v>59</v>
      </c>
      <c r="FAG84" s="984" t="s">
        <v>59</v>
      </c>
      <c r="FAH84" s="984" t="s">
        <v>59</v>
      </c>
      <c r="FAI84" s="984" t="s">
        <v>59</v>
      </c>
      <c r="FAJ84" s="984" t="s">
        <v>59</v>
      </c>
      <c r="FAK84" s="984" t="s">
        <v>59</v>
      </c>
      <c r="FAL84" s="984" t="s">
        <v>59</v>
      </c>
      <c r="FAM84" s="984" t="s">
        <v>59</v>
      </c>
      <c r="FAN84" s="984" t="s">
        <v>59</v>
      </c>
      <c r="FAO84" s="984" t="s">
        <v>59</v>
      </c>
      <c r="FAP84" s="984" t="s">
        <v>59</v>
      </c>
      <c r="FAQ84" s="984" t="s">
        <v>59</v>
      </c>
      <c r="FAR84" s="984" t="s">
        <v>59</v>
      </c>
      <c r="FAS84" s="984" t="s">
        <v>59</v>
      </c>
      <c r="FAT84" s="984" t="s">
        <v>59</v>
      </c>
      <c r="FAU84" s="984" t="s">
        <v>59</v>
      </c>
      <c r="FAV84" s="984" t="s">
        <v>59</v>
      </c>
      <c r="FAW84" s="984" t="s">
        <v>59</v>
      </c>
      <c r="FAX84" s="984" t="s">
        <v>59</v>
      </c>
      <c r="FAY84" s="984" t="s">
        <v>59</v>
      </c>
      <c r="FAZ84" s="984" t="s">
        <v>59</v>
      </c>
      <c r="FBA84" s="984" t="s">
        <v>59</v>
      </c>
      <c r="FBB84" s="984" t="s">
        <v>59</v>
      </c>
      <c r="FBC84" s="984" t="s">
        <v>59</v>
      </c>
      <c r="FBD84" s="984" t="s">
        <v>59</v>
      </c>
      <c r="FBE84" s="984" t="s">
        <v>59</v>
      </c>
      <c r="FBF84" s="984" t="s">
        <v>59</v>
      </c>
      <c r="FBG84" s="984" t="s">
        <v>59</v>
      </c>
      <c r="FBH84" s="984" t="s">
        <v>59</v>
      </c>
      <c r="FBI84" s="984" t="s">
        <v>59</v>
      </c>
      <c r="FBJ84" s="984" t="s">
        <v>59</v>
      </c>
      <c r="FBK84" s="984" t="s">
        <v>59</v>
      </c>
      <c r="FBL84" s="984" t="s">
        <v>59</v>
      </c>
      <c r="FBM84" s="984" t="s">
        <v>59</v>
      </c>
      <c r="FBN84" s="984" t="s">
        <v>59</v>
      </c>
      <c r="FBO84" s="984" t="s">
        <v>59</v>
      </c>
      <c r="FBP84" s="984" t="s">
        <v>59</v>
      </c>
      <c r="FBQ84" s="984" t="s">
        <v>59</v>
      </c>
      <c r="FBR84" s="984" t="s">
        <v>59</v>
      </c>
      <c r="FBS84" s="984" t="s">
        <v>59</v>
      </c>
      <c r="FBT84" s="984" t="s">
        <v>59</v>
      </c>
      <c r="FBU84" s="984" t="s">
        <v>59</v>
      </c>
      <c r="FBV84" s="984" t="s">
        <v>59</v>
      </c>
      <c r="FBW84" s="984" t="s">
        <v>59</v>
      </c>
      <c r="FBX84" s="984" t="s">
        <v>59</v>
      </c>
      <c r="FBY84" s="984" t="s">
        <v>59</v>
      </c>
      <c r="FBZ84" s="984" t="s">
        <v>59</v>
      </c>
      <c r="FCA84" s="984" t="s">
        <v>59</v>
      </c>
      <c r="FCB84" s="984" t="s">
        <v>59</v>
      </c>
      <c r="FCC84" s="984" t="s">
        <v>59</v>
      </c>
      <c r="FCD84" s="984" t="s">
        <v>59</v>
      </c>
      <c r="FCE84" s="984" t="s">
        <v>59</v>
      </c>
      <c r="FCF84" s="984" t="s">
        <v>59</v>
      </c>
      <c r="FCG84" s="984" t="s">
        <v>59</v>
      </c>
      <c r="FCH84" s="984" t="s">
        <v>59</v>
      </c>
      <c r="FCI84" s="984" t="s">
        <v>59</v>
      </c>
      <c r="FCJ84" s="984" t="s">
        <v>59</v>
      </c>
      <c r="FCK84" s="984" t="s">
        <v>59</v>
      </c>
      <c r="FCL84" s="984" t="s">
        <v>59</v>
      </c>
      <c r="FCM84" s="984" t="s">
        <v>59</v>
      </c>
      <c r="FCN84" s="984" t="s">
        <v>59</v>
      </c>
      <c r="FCO84" s="984" t="s">
        <v>59</v>
      </c>
      <c r="FCP84" s="984" t="s">
        <v>59</v>
      </c>
      <c r="FCQ84" s="984" t="s">
        <v>59</v>
      </c>
      <c r="FCR84" s="984" t="s">
        <v>59</v>
      </c>
      <c r="FCS84" s="984" t="s">
        <v>59</v>
      </c>
      <c r="FCT84" s="984" t="s">
        <v>59</v>
      </c>
      <c r="FCU84" s="984" t="s">
        <v>59</v>
      </c>
      <c r="FCV84" s="984" t="s">
        <v>59</v>
      </c>
      <c r="FCW84" s="984" t="s">
        <v>59</v>
      </c>
      <c r="FCX84" s="984" t="s">
        <v>59</v>
      </c>
      <c r="FCY84" s="984" t="s">
        <v>59</v>
      </c>
      <c r="FCZ84" s="984" t="s">
        <v>59</v>
      </c>
      <c r="FDA84" s="984" t="s">
        <v>59</v>
      </c>
      <c r="FDB84" s="984" t="s">
        <v>59</v>
      </c>
      <c r="FDC84" s="984" t="s">
        <v>59</v>
      </c>
      <c r="FDD84" s="984" t="s">
        <v>59</v>
      </c>
      <c r="FDE84" s="984" t="s">
        <v>59</v>
      </c>
      <c r="FDF84" s="984" t="s">
        <v>59</v>
      </c>
      <c r="FDG84" s="984" t="s">
        <v>59</v>
      </c>
      <c r="FDH84" s="984" t="s">
        <v>59</v>
      </c>
      <c r="FDI84" s="984" t="s">
        <v>59</v>
      </c>
      <c r="FDJ84" s="984" t="s">
        <v>59</v>
      </c>
      <c r="FDK84" s="984" t="s">
        <v>59</v>
      </c>
      <c r="FDL84" s="984" t="s">
        <v>59</v>
      </c>
      <c r="FDM84" s="984" t="s">
        <v>59</v>
      </c>
      <c r="FDN84" s="984" t="s">
        <v>59</v>
      </c>
      <c r="FDO84" s="984" t="s">
        <v>59</v>
      </c>
      <c r="FDP84" s="984" t="s">
        <v>59</v>
      </c>
      <c r="FDQ84" s="984" t="s">
        <v>59</v>
      </c>
      <c r="FDR84" s="984" t="s">
        <v>59</v>
      </c>
      <c r="FDS84" s="984" t="s">
        <v>59</v>
      </c>
      <c r="FDT84" s="984" t="s">
        <v>59</v>
      </c>
      <c r="FDU84" s="984" t="s">
        <v>59</v>
      </c>
      <c r="FDV84" s="984" t="s">
        <v>59</v>
      </c>
      <c r="FDW84" s="984" t="s">
        <v>59</v>
      </c>
      <c r="FDX84" s="984" t="s">
        <v>59</v>
      </c>
      <c r="FDY84" s="984" t="s">
        <v>59</v>
      </c>
      <c r="FDZ84" s="984" t="s">
        <v>59</v>
      </c>
      <c r="FEA84" s="984" t="s">
        <v>59</v>
      </c>
      <c r="FEB84" s="984" t="s">
        <v>59</v>
      </c>
      <c r="FEC84" s="984" t="s">
        <v>59</v>
      </c>
      <c r="FED84" s="984" t="s">
        <v>59</v>
      </c>
      <c r="FEE84" s="984" t="s">
        <v>59</v>
      </c>
      <c r="FEF84" s="984" t="s">
        <v>59</v>
      </c>
      <c r="FEG84" s="984" t="s">
        <v>59</v>
      </c>
      <c r="FEH84" s="984" t="s">
        <v>59</v>
      </c>
      <c r="FEI84" s="984" t="s">
        <v>59</v>
      </c>
      <c r="FEJ84" s="984" t="s">
        <v>59</v>
      </c>
      <c r="FEK84" s="984" t="s">
        <v>59</v>
      </c>
      <c r="FEL84" s="984" t="s">
        <v>59</v>
      </c>
      <c r="FEM84" s="984" t="s">
        <v>59</v>
      </c>
      <c r="FEN84" s="984" t="s">
        <v>59</v>
      </c>
      <c r="FEO84" s="984" t="s">
        <v>59</v>
      </c>
      <c r="FEP84" s="984" t="s">
        <v>59</v>
      </c>
      <c r="FEQ84" s="984" t="s">
        <v>59</v>
      </c>
      <c r="FER84" s="984" t="s">
        <v>59</v>
      </c>
      <c r="FES84" s="984" t="s">
        <v>59</v>
      </c>
      <c r="FET84" s="984" t="s">
        <v>59</v>
      </c>
      <c r="FEU84" s="984" t="s">
        <v>59</v>
      </c>
      <c r="FEV84" s="984" t="s">
        <v>59</v>
      </c>
      <c r="FEW84" s="984" t="s">
        <v>59</v>
      </c>
      <c r="FEX84" s="984" t="s">
        <v>59</v>
      </c>
      <c r="FEY84" s="984" t="s">
        <v>59</v>
      </c>
      <c r="FEZ84" s="984" t="s">
        <v>59</v>
      </c>
      <c r="FFA84" s="984" t="s">
        <v>59</v>
      </c>
      <c r="FFB84" s="984" t="s">
        <v>59</v>
      </c>
      <c r="FFC84" s="984" t="s">
        <v>59</v>
      </c>
      <c r="FFD84" s="984" t="s">
        <v>59</v>
      </c>
      <c r="FFE84" s="984" t="s">
        <v>59</v>
      </c>
      <c r="FFF84" s="984" t="s">
        <v>59</v>
      </c>
      <c r="FFG84" s="984" t="s">
        <v>59</v>
      </c>
      <c r="FFH84" s="984" t="s">
        <v>59</v>
      </c>
      <c r="FFI84" s="984" t="s">
        <v>59</v>
      </c>
      <c r="FFJ84" s="984" t="s">
        <v>59</v>
      </c>
      <c r="FFK84" s="984" t="s">
        <v>59</v>
      </c>
      <c r="FFL84" s="984" t="s">
        <v>59</v>
      </c>
      <c r="FFM84" s="984" t="s">
        <v>59</v>
      </c>
      <c r="FFN84" s="984" t="s">
        <v>59</v>
      </c>
      <c r="FFO84" s="984" t="s">
        <v>59</v>
      </c>
      <c r="FFP84" s="984" t="s">
        <v>59</v>
      </c>
      <c r="FFQ84" s="984" t="s">
        <v>59</v>
      </c>
      <c r="FFR84" s="984" t="s">
        <v>59</v>
      </c>
      <c r="FFS84" s="984" t="s">
        <v>59</v>
      </c>
      <c r="FFT84" s="984" t="s">
        <v>59</v>
      </c>
      <c r="FFU84" s="984" t="s">
        <v>59</v>
      </c>
      <c r="FFV84" s="984" t="s">
        <v>59</v>
      </c>
      <c r="FFW84" s="984" t="s">
        <v>59</v>
      </c>
      <c r="FFX84" s="984" t="s">
        <v>59</v>
      </c>
      <c r="FFY84" s="984" t="s">
        <v>59</v>
      </c>
      <c r="FFZ84" s="984" t="s">
        <v>59</v>
      </c>
      <c r="FGA84" s="984" t="s">
        <v>59</v>
      </c>
      <c r="FGB84" s="984" t="s">
        <v>59</v>
      </c>
      <c r="FGC84" s="984" t="s">
        <v>59</v>
      </c>
      <c r="FGD84" s="984" t="s">
        <v>59</v>
      </c>
      <c r="FGE84" s="984" t="s">
        <v>59</v>
      </c>
      <c r="FGF84" s="984" t="s">
        <v>59</v>
      </c>
      <c r="FGG84" s="984" t="s">
        <v>59</v>
      </c>
      <c r="FGH84" s="984" t="s">
        <v>59</v>
      </c>
      <c r="FGI84" s="984" t="s">
        <v>59</v>
      </c>
      <c r="FGJ84" s="984" t="s">
        <v>59</v>
      </c>
      <c r="FGK84" s="984" t="s">
        <v>59</v>
      </c>
      <c r="FGL84" s="984" t="s">
        <v>59</v>
      </c>
      <c r="FGM84" s="984" t="s">
        <v>59</v>
      </c>
      <c r="FGN84" s="984" t="s">
        <v>59</v>
      </c>
      <c r="FGO84" s="984" t="s">
        <v>59</v>
      </c>
      <c r="FGP84" s="984" t="s">
        <v>59</v>
      </c>
      <c r="FGQ84" s="984" t="s">
        <v>59</v>
      </c>
      <c r="FGR84" s="984" t="s">
        <v>59</v>
      </c>
      <c r="FGS84" s="984" t="s">
        <v>59</v>
      </c>
      <c r="FGT84" s="984" t="s">
        <v>59</v>
      </c>
      <c r="FGU84" s="984" t="s">
        <v>59</v>
      </c>
      <c r="FGV84" s="984" t="s">
        <v>59</v>
      </c>
      <c r="FGW84" s="984" t="s">
        <v>59</v>
      </c>
      <c r="FGX84" s="984" t="s">
        <v>59</v>
      </c>
      <c r="FGY84" s="984" t="s">
        <v>59</v>
      </c>
      <c r="FGZ84" s="984" t="s">
        <v>59</v>
      </c>
      <c r="FHA84" s="984" t="s">
        <v>59</v>
      </c>
      <c r="FHB84" s="984" t="s">
        <v>59</v>
      </c>
      <c r="FHC84" s="984" t="s">
        <v>59</v>
      </c>
      <c r="FHD84" s="984" t="s">
        <v>59</v>
      </c>
      <c r="FHE84" s="984" t="s">
        <v>59</v>
      </c>
      <c r="FHF84" s="984" t="s">
        <v>59</v>
      </c>
      <c r="FHG84" s="984" t="s">
        <v>59</v>
      </c>
      <c r="FHH84" s="984" t="s">
        <v>59</v>
      </c>
      <c r="FHI84" s="984" t="s">
        <v>59</v>
      </c>
      <c r="FHJ84" s="984" t="s">
        <v>59</v>
      </c>
      <c r="FHK84" s="984" t="s">
        <v>59</v>
      </c>
      <c r="FHL84" s="984" t="s">
        <v>59</v>
      </c>
      <c r="FHM84" s="984" t="s">
        <v>59</v>
      </c>
      <c r="FHN84" s="984" t="s">
        <v>59</v>
      </c>
      <c r="FHO84" s="984" t="s">
        <v>59</v>
      </c>
      <c r="FHP84" s="984" t="s">
        <v>59</v>
      </c>
      <c r="FHQ84" s="984" t="s">
        <v>59</v>
      </c>
      <c r="FHR84" s="984" t="s">
        <v>59</v>
      </c>
      <c r="FHS84" s="984" t="s">
        <v>59</v>
      </c>
      <c r="FHT84" s="984" t="s">
        <v>59</v>
      </c>
      <c r="FHU84" s="984" t="s">
        <v>59</v>
      </c>
      <c r="FHV84" s="984" t="s">
        <v>59</v>
      </c>
      <c r="FHW84" s="984" t="s">
        <v>59</v>
      </c>
      <c r="FHX84" s="984" t="s">
        <v>59</v>
      </c>
      <c r="FHY84" s="984" t="s">
        <v>59</v>
      </c>
      <c r="FHZ84" s="984" t="s">
        <v>59</v>
      </c>
      <c r="FIA84" s="984" t="s">
        <v>59</v>
      </c>
      <c r="FIB84" s="984" t="s">
        <v>59</v>
      </c>
      <c r="FIC84" s="984" t="s">
        <v>59</v>
      </c>
      <c r="FID84" s="984" t="s">
        <v>59</v>
      </c>
      <c r="FIE84" s="984" t="s">
        <v>59</v>
      </c>
      <c r="FIF84" s="984" t="s">
        <v>59</v>
      </c>
      <c r="FIG84" s="984" t="s">
        <v>59</v>
      </c>
      <c r="FIH84" s="984" t="s">
        <v>59</v>
      </c>
      <c r="FII84" s="984" t="s">
        <v>59</v>
      </c>
      <c r="FIJ84" s="984" t="s">
        <v>59</v>
      </c>
      <c r="FIK84" s="984" t="s">
        <v>59</v>
      </c>
      <c r="FIL84" s="984" t="s">
        <v>59</v>
      </c>
      <c r="FIM84" s="984" t="s">
        <v>59</v>
      </c>
      <c r="FIN84" s="984" t="s">
        <v>59</v>
      </c>
      <c r="FIO84" s="984" t="s">
        <v>59</v>
      </c>
      <c r="FIP84" s="984" t="s">
        <v>59</v>
      </c>
      <c r="FIQ84" s="984" t="s">
        <v>59</v>
      </c>
      <c r="FIR84" s="984" t="s">
        <v>59</v>
      </c>
      <c r="FIS84" s="984" t="s">
        <v>59</v>
      </c>
      <c r="FIT84" s="984" t="s">
        <v>59</v>
      </c>
      <c r="FIU84" s="984" t="s">
        <v>59</v>
      </c>
      <c r="FIV84" s="984" t="s">
        <v>59</v>
      </c>
      <c r="FIW84" s="984" t="s">
        <v>59</v>
      </c>
      <c r="FIX84" s="984" t="s">
        <v>59</v>
      </c>
      <c r="FIY84" s="984" t="s">
        <v>59</v>
      </c>
      <c r="FIZ84" s="984" t="s">
        <v>59</v>
      </c>
      <c r="FJA84" s="984" t="s">
        <v>59</v>
      </c>
      <c r="FJB84" s="984" t="s">
        <v>59</v>
      </c>
      <c r="FJC84" s="984" t="s">
        <v>59</v>
      </c>
      <c r="FJD84" s="984" t="s">
        <v>59</v>
      </c>
      <c r="FJE84" s="984" t="s">
        <v>59</v>
      </c>
      <c r="FJF84" s="984" t="s">
        <v>59</v>
      </c>
      <c r="FJG84" s="984" t="s">
        <v>59</v>
      </c>
      <c r="FJH84" s="984" t="s">
        <v>59</v>
      </c>
      <c r="FJI84" s="984" t="s">
        <v>59</v>
      </c>
      <c r="FJJ84" s="984" t="s">
        <v>59</v>
      </c>
      <c r="FJK84" s="984" t="s">
        <v>59</v>
      </c>
      <c r="FJL84" s="984" t="s">
        <v>59</v>
      </c>
      <c r="FJM84" s="984" t="s">
        <v>59</v>
      </c>
      <c r="FJN84" s="984" t="s">
        <v>59</v>
      </c>
      <c r="FJO84" s="984" t="s">
        <v>59</v>
      </c>
      <c r="FJP84" s="984" t="s">
        <v>59</v>
      </c>
      <c r="FJQ84" s="984" t="s">
        <v>59</v>
      </c>
      <c r="FJR84" s="984" t="s">
        <v>59</v>
      </c>
      <c r="FJS84" s="984" t="s">
        <v>59</v>
      </c>
      <c r="FJT84" s="984" t="s">
        <v>59</v>
      </c>
      <c r="FJU84" s="984" t="s">
        <v>59</v>
      </c>
      <c r="FJV84" s="984" t="s">
        <v>59</v>
      </c>
      <c r="FJW84" s="984" t="s">
        <v>59</v>
      </c>
      <c r="FJX84" s="984" t="s">
        <v>59</v>
      </c>
      <c r="FJY84" s="984" t="s">
        <v>59</v>
      </c>
      <c r="FJZ84" s="984" t="s">
        <v>59</v>
      </c>
      <c r="FKA84" s="984" t="s">
        <v>59</v>
      </c>
      <c r="FKB84" s="984" t="s">
        <v>59</v>
      </c>
      <c r="FKC84" s="984" t="s">
        <v>59</v>
      </c>
      <c r="FKD84" s="984" t="s">
        <v>59</v>
      </c>
      <c r="FKE84" s="984" t="s">
        <v>59</v>
      </c>
      <c r="FKF84" s="984" t="s">
        <v>59</v>
      </c>
      <c r="FKG84" s="984" t="s">
        <v>59</v>
      </c>
      <c r="FKH84" s="984" t="s">
        <v>59</v>
      </c>
      <c r="FKI84" s="984" t="s">
        <v>59</v>
      </c>
      <c r="FKJ84" s="984" t="s">
        <v>59</v>
      </c>
      <c r="FKK84" s="984" t="s">
        <v>59</v>
      </c>
      <c r="FKL84" s="984" t="s">
        <v>59</v>
      </c>
      <c r="FKM84" s="984" t="s">
        <v>59</v>
      </c>
      <c r="FKN84" s="984" t="s">
        <v>59</v>
      </c>
      <c r="FKO84" s="984" t="s">
        <v>59</v>
      </c>
      <c r="FKP84" s="984" t="s">
        <v>59</v>
      </c>
      <c r="FKQ84" s="984" t="s">
        <v>59</v>
      </c>
      <c r="FKR84" s="984" t="s">
        <v>59</v>
      </c>
      <c r="FKS84" s="984" t="s">
        <v>59</v>
      </c>
      <c r="FKT84" s="984" t="s">
        <v>59</v>
      </c>
      <c r="FKU84" s="984" t="s">
        <v>59</v>
      </c>
      <c r="FKV84" s="984" t="s">
        <v>59</v>
      </c>
      <c r="FKW84" s="984" t="s">
        <v>59</v>
      </c>
      <c r="FKX84" s="984" t="s">
        <v>59</v>
      </c>
      <c r="FKY84" s="984" t="s">
        <v>59</v>
      </c>
      <c r="FKZ84" s="984" t="s">
        <v>59</v>
      </c>
      <c r="FLA84" s="984" t="s">
        <v>59</v>
      </c>
      <c r="FLB84" s="984" t="s">
        <v>59</v>
      </c>
      <c r="FLC84" s="984" t="s">
        <v>59</v>
      </c>
      <c r="FLD84" s="984" t="s">
        <v>59</v>
      </c>
      <c r="FLE84" s="984" t="s">
        <v>59</v>
      </c>
      <c r="FLF84" s="984" t="s">
        <v>59</v>
      </c>
      <c r="FLG84" s="984" t="s">
        <v>59</v>
      </c>
      <c r="FLH84" s="984" t="s">
        <v>59</v>
      </c>
      <c r="FLI84" s="984" t="s">
        <v>59</v>
      </c>
      <c r="FLJ84" s="984" t="s">
        <v>59</v>
      </c>
      <c r="FLK84" s="984" t="s">
        <v>59</v>
      </c>
      <c r="FLL84" s="984" t="s">
        <v>59</v>
      </c>
      <c r="FLM84" s="984" t="s">
        <v>59</v>
      </c>
      <c r="FLN84" s="984" t="s">
        <v>59</v>
      </c>
      <c r="FLO84" s="984" t="s">
        <v>59</v>
      </c>
      <c r="FLP84" s="984" t="s">
        <v>59</v>
      </c>
      <c r="FLQ84" s="984" t="s">
        <v>59</v>
      </c>
      <c r="FLR84" s="984" t="s">
        <v>59</v>
      </c>
      <c r="FLS84" s="984" t="s">
        <v>59</v>
      </c>
      <c r="FLT84" s="984" t="s">
        <v>59</v>
      </c>
      <c r="FLU84" s="984" t="s">
        <v>59</v>
      </c>
      <c r="FLV84" s="984" t="s">
        <v>59</v>
      </c>
      <c r="FLW84" s="984" t="s">
        <v>59</v>
      </c>
      <c r="FLX84" s="984" t="s">
        <v>59</v>
      </c>
      <c r="FLY84" s="984" t="s">
        <v>59</v>
      </c>
      <c r="FLZ84" s="984" t="s">
        <v>59</v>
      </c>
      <c r="FMA84" s="984" t="s">
        <v>59</v>
      </c>
      <c r="FMB84" s="984" t="s">
        <v>59</v>
      </c>
      <c r="FMC84" s="984" t="s">
        <v>59</v>
      </c>
      <c r="FMD84" s="984" t="s">
        <v>59</v>
      </c>
      <c r="FME84" s="984" t="s">
        <v>59</v>
      </c>
      <c r="FMF84" s="984" t="s">
        <v>59</v>
      </c>
      <c r="FMG84" s="984" t="s">
        <v>59</v>
      </c>
      <c r="FMH84" s="984" t="s">
        <v>59</v>
      </c>
      <c r="FMI84" s="984" t="s">
        <v>59</v>
      </c>
      <c r="FMJ84" s="984" t="s">
        <v>59</v>
      </c>
      <c r="FMK84" s="984" t="s">
        <v>59</v>
      </c>
      <c r="FML84" s="984" t="s">
        <v>59</v>
      </c>
      <c r="FMM84" s="984" t="s">
        <v>59</v>
      </c>
      <c r="FMN84" s="984" t="s">
        <v>59</v>
      </c>
      <c r="FMO84" s="984" t="s">
        <v>59</v>
      </c>
      <c r="FMP84" s="984" t="s">
        <v>59</v>
      </c>
      <c r="FMQ84" s="984" t="s">
        <v>59</v>
      </c>
      <c r="FMR84" s="984" t="s">
        <v>59</v>
      </c>
      <c r="FMS84" s="984" t="s">
        <v>59</v>
      </c>
      <c r="FMT84" s="984" t="s">
        <v>59</v>
      </c>
      <c r="FMU84" s="984" t="s">
        <v>59</v>
      </c>
      <c r="FMV84" s="984" t="s">
        <v>59</v>
      </c>
      <c r="FMW84" s="984" t="s">
        <v>59</v>
      </c>
      <c r="FMX84" s="984" t="s">
        <v>59</v>
      </c>
      <c r="FMY84" s="984" t="s">
        <v>59</v>
      </c>
      <c r="FMZ84" s="984" t="s">
        <v>59</v>
      </c>
      <c r="FNA84" s="984" t="s">
        <v>59</v>
      </c>
      <c r="FNB84" s="984" t="s">
        <v>59</v>
      </c>
      <c r="FNC84" s="984" t="s">
        <v>59</v>
      </c>
      <c r="FND84" s="984" t="s">
        <v>59</v>
      </c>
      <c r="FNE84" s="984" t="s">
        <v>59</v>
      </c>
      <c r="FNF84" s="984" t="s">
        <v>59</v>
      </c>
      <c r="FNG84" s="984" t="s">
        <v>59</v>
      </c>
      <c r="FNH84" s="984" t="s">
        <v>59</v>
      </c>
      <c r="FNI84" s="984" t="s">
        <v>59</v>
      </c>
      <c r="FNJ84" s="984" t="s">
        <v>59</v>
      </c>
      <c r="FNK84" s="984" t="s">
        <v>59</v>
      </c>
      <c r="FNL84" s="984" t="s">
        <v>59</v>
      </c>
      <c r="FNM84" s="984" t="s">
        <v>59</v>
      </c>
      <c r="FNN84" s="984" t="s">
        <v>59</v>
      </c>
      <c r="FNO84" s="984" t="s">
        <v>59</v>
      </c>
      <c r="FNP84" s="984" t="s">
        <v>59</v>
      </c>
      <c r="FNQ84" s="984" t="s">
        <v>59</v>
      </c>
      <c r="FNR84" s="984" t="s">
        <v>59</v>
      </c>
      <c r="FNS84" s="984" t="s">
        <v>59</v>
      </c>
      <c r="FNT84" s="984" t="s">
        <v>59</v>
      </c>
      <c r="FNU84" s="984" t="s">
        <v>59</v>
      </c>
      <c r="FNV84" s="984" t="s">
        <v>59</v>
      </c>
      <c r="FNW84" s="984" t="s">
        <v>59</v>
      </c>
      <c r="FNX84" s="984" t="s">
        <v>59</v>
      </c>
      <c r="FNY84" s="984" t="s">
        <v>59</v>
      </c>
      <c r="FNZ84" s="984" t="s">
        <v>59</v>
      </c>
      <c r="FOA84" s="984" t="s">
        <v>59</v>
      </c>
      <c r="FOB84" s="984" t="s">
        <v>59</v>
      </c>
      <c r="FOC84" s="984" t="s">
        <v>59</v>
      </c>
      <c r="FOD84" s="984" t="s">
        <v>59</v>
      </c>
      <c r="FOE84" s="984" t="s">
        <v>59</v>
      </c>
      <c r="FOF84" s="984" t="s">
        <v>59</v>
      </c>
      <c r="FOG84" s="984" t="s">
        <v>59</v>
      </c>
      <c r="FOH84" s="984" t="s">
        <v>59</v>
      </c>
      <c r="FOI84" s="984" t="s">
        <v>59</v>
      </c>
      <c r="FOJ84" s="984" t="s">
        <v>59</v>
      </c>
      <c r="FOK84" s="984" t="s">
        <v>59</v>
      </c>
      <c r="FOL84" s="984" t="s">
        <v>59</v>
      </c>
      <c r="FOM84" s="984" t="s">
        <v>59</v>
      </c>
      <c r="FON84" s="984" t="s">
        <v>59</v>
      </c>
      <c r="FOO84" s="984" t="s">
        <v>59</v>
      </c>
      <c r="FOP84" s="984" t="s">
        <v>59</v>
      </c>
      <c r="FOQ84" s="984" t="s">
        <v>59</v>
      </c>
      <c r="FOR84" s="984" t="s">
        <v>59</v>
      </c>
      <c r="FOS84" s="984" t="s">
        <v>59</v>
      </c>
      <c r="FOT84" s="984" t="s">
        <v>59</v>
      </c>
      <c r="FOU84" s="984" t="s">
        <v>59</v>
      </c>
      <c r="FOV84" s="984" t="s">
        <v>59</v>
      </c>
      <c r="FOW84" s="984" t="s">
        <v>59</v>
      </c>
      <c r="FOX84" s="984" t="s">
        <v>59</v>
      </c>
      <c r="FOY84" s="984" t="s">
        <v>59</v>
      </c>
      <c r="FOZ84" s="984" t="s">
        <v>59</v>
      </c>
      <c r="FPA84" s="984" t="s">
        <v>59</v>
      </c>
      <c r="FPB84" s="984" t="s">
        <v>59</v>
      </c>
      <c r="FPC84" s="984" t="s">
        <v>59</v>
      </c>
      <c r="FPD84" s="984" t="s">
        <v>59</v>
      </c>
      <c r="FPE84" s="984" t="s">
        <v>59</v>
      </c>
      <c r="FPF84" s="984" t="s">
        <v>59</v>
      </c>
      <c r="FPG84" s="984" t="s">
        <v>59</v>
      </c>
      <c r="FPH84" s="984" t="s">
        <v>59</v>
      </c>
      <c r="FPI84" s="984" t="s">
        <v>59</v>
      </c>
      <c r="FPJ84" s="984" t="s">
        <v>59</v>
      </c>
      <c r="FPK84" s="984" t="s">
        <v>59</v>
      </c>
      <c r="FPL84" s="984" t="s">
        <v>59</v>
      </c>
      <c r="FPM84" s="984" t="s">
        <v>59</v>
      </c>
      <c r="FPN84" s="984" t="s">
        <v>59</v>
      </c>
      <c r="FPO84" s="984" t="s">
        <v>59</v>
      </c>
      <c r="FPP84" s="984" t="s">
        <v>59</v>
      </c>
      <c r="FPQ84" s="984" t="s">
        <v>59</v>
      </c>
      <c r="FPR84" s="984" t="s">
        <v>59</v>
      </c>
      <c r="FPS84" s="984" t="s">
        <v>59</v>
      </c>
      <c r="FPT84" s="984" t="s">
        <v>59</v>
      </c>
      <c r="FPU84" s="984" t="s">
        <v>59</v>
      </c>
      <c r="FPV84" s="984" t="s">
        <v>59</v>
      </c>
      <c r="FPW84" s="984" t="s">
        <v>59</v>
      </c>
      <c r="FPX84" s="984" t="s">
        <v>59</v>
      </c>
      <c r="FPY84" s="984" t="s">
        <v>59</v>
      </c>
      <c r="FPZ84" s="984" t="s">
        <v>59</v>
      </c>
      <c r="FQA84" s="984" t="s">
        <v>59</v>
      </c>
      <c r="FQB84" s="984" t="s">
        <v>59</v>
      </c>
      <c r="FQC84" s="984" t="s">
        <v>59</v>
      </c>
      <c r="FQD84" s="984" t="s">
        <v>59</v>
      </c>
      <c r="FQE84" s="984" t="s">
        <v>59</v>
      </c>
      <c r="FQF84" s="984" t="s">
        <v>59</v>
      </c>
      <c r="FQG84" s="984" t="s">
        <v>59</v>
      </c>
      <c r="FQH84" s="984" t="s">
        <v>59</v>
      </c>
      <c r="FQI84" s="984" t="s">
        <v>59</v>
      </c>
      <c r="FQJ84" s="984" t="s">
        <v>59</v>
      </c>
      <c r="FQK84" s="984" t="s">
        <v>59</v>
      </c>
      <c r="FQL84" s="984" t="s">
        <v>59</v>
      </c>
      <c r="FQM84" s="984" t="s">
        <v>59</v>
      </c>
      <c r="FQN84" s="984" t="s">
        <v>59</v>
      </c>
      <c r="FQO84" s="984" t="s">
        <v>59</v>
      </c>
      <c r="FQP84" s="984" t="s">
        <v>59</v>
      </c>
      <c r="FQQ84" s="984" t="s">
        <v>59</v>
      </c>
      <c r="FQR84" s="984" t="s">
        <v>59</v>
      </c>
      <c r="FQS84" s="984" t="s">
        <v>59</v>
      </c>
      <c r="FQT84" s="984" t="s">
        <v>59</v>
      </c>
      <c r="FQU84" s="984" t="s">
        <v>59</v>
      </c>
      <c r="FQV84" s="984" t="s">
        <v>59</v>
      </c>
      <c r="FQW84" s="984" t="s">
        <v>59</v>
      </c>
      <c r="FQX84" s="984" t="s">
        <v>59</v>
      </c>
      <c r="FQY84" s="984" t="s">
        <v>59</v>
      </c>
      <c r="FQZ84" s="984" t="s">
        <v>59</v>
      </c>
      <c r="FRA84" s="984" t="s">
        <v>59</v>
      </c>
      <c r="FRB84" s="984" t="s">
        <v>59</v>
      </c>
      <c r="FRC84" s="984" t="s">
        <v>59</v>
      </c>
      <c r="FRD84" s="984" t="s">
        <v>59</v>
      </c>
      <c r="FRE84" s="984" t="s">
        <v>59</v>
      </c>
      <c r="FRF84" s="984" t="s">
        <v>59</v>
      </c>
      <c r="FRG84" s="984" t="s">
        <v>59</v>
      </c>
      <c r="FRH84" s="984" t="s">
        <v>59</v>
      </c>
      <c r="FRI84" s="984" t="s">
        <v>59</v>
      </c>
      <c r="FRJ84" s="984" t="s">
        <v>59</v>
      </c>
      <c r="FRK84" s="984" t="s">
        <v>59</v>
      </c>
      <c r="FRL84" s="984" t="s">
        <v>59</v>
      </c>
      <c r="FRM84" s="984" t="s">
        <v>59</v>
      </c>
      <c r="FRN84" s="984" t="s">
        <v>59</v>
      </c>
      <c r="FRO84" s="984" t="s">
        <v>59</v>
      </c>
      <c r="FRP84" s="984" t="s">
        <v>59</v>
      </c>
      <c r="FRQ84" s="984" t="s">
        <v>59</v>
      </c>
      <c r="FRR84" s="984" t="s">
        <v>59</v>
      </c>
      <c r="FRS84" s="984" t="s">
        <v>59</v>
      </c>
      <c r="FRT84" s="984" t="s">
        <v>59</v>
      </c>
      <c r="FRU84" s="984" t="s">
        <v>59</v>
      </c>
      <c r="FRV84" s="984" t="s">
        <v>59</v>
      </c>
      <c r="FRW84" s="984" t="s">
        <v>59</v>
      </c>
      <c r="FRX84" s="984" t="s">
        <v>59</v>
      </c>
      <c r="FRY84" s="984" t="s">
        <v>59</v>
      </c>
      <c r="FRZ84" s="984" t="s">
        <v>59</v>
      </c>
      <c r="FSA84" s="984" t="s">
        <v>59</v>
      </c>
      <c r="FSB84" s="984" t="s">
        <v>59</v>
      </c>
      <c r="FSC84" s="984" t="s">
        <v>59</v>
      </c>
      <c r="FSD84" s="984" t="s">
        <v>59</v>
      </c>
      <c r="FSE84" s="984" t="s">
        <v>59</v>
      </c>
      <c r="FSF84" s="984" t="s">
        <v>59</v>
      </c>
      <c r="FSG84" s="984" t="s">
        <v>59</v>
      </c>
      <c r="FSH84" s="984" t="s">
        <v>59</v>
      </c>
      <c r="FSI84" s="984" t="s">
        <v>59</v>
      </c>
      <c r="FSJ84" s="984" t="s">
        <v>59</v>
      </c>
      <c r="FSK84" s="984" t="s">
        <v>59</v>
      </c>
      <c r="FSL84" s="984" t="s">
        <v>59</v>
      </c>
      <c r="FSM84" s="984" t="s">
        <v>59</v>
      </c>
      <c r="FSN84" s="984" t="s">
        <v>59</v>
      </c>
      <c r="FSO84" s="984" t="s">
        <v>59</v>
      </c>
      <c r="FSP84" s="984" t="s">
        <v>59</v>
      </c>
      <c r="FSQ84" s="984" t="s">
        <v>59</v>
      </c>
      <c r="FSR84" s="984" t="s">
        <v>59</v>
      </c>
      <c r="FSS84" s="984" t="s">
        <v>59</v>
      </c>
      <c r="FST84" s="984" t="s">
        <v>59</v>
      </c>
      <c r="FSU84" s="984" t="s">
        <v>59</v>
      </c>
      <c r="FSV84" s="984" t="s">
        <v>59</v>
      </c>
      <c r="FSW84" s="984" t="s">
        <v>59</v>
      </c>
      <c r="FSX84" s="984" t="s">
        <v>59</v>
      </c>
      <c r="FSY84" s="984" t="s">
        <v>59</v>
      </c>
      <c r="FSZ84" s="984" t="s">
        <v>59</v>
      </c>
      <c r="FTA84" s="984" t="s">
        <v>59</v>
      </c>
      <c r="FTB84" s="984" t="s">
        <v>59</v>
      </c>
      <c r="FTC84" s="984" t="s">
        <v>59</v>
      </c>
      <c r="FTD84" s="984" t="s">
        <v>59</v>
      </c>
      <c r="FTE84" s="984" t="s">
        <v>59</v>
      </c>
      <c r="FTF84" s="984" t="s">
        <v>59</v>
      </c>
      <c r="FTG84" s="984" t="s">
        <v>59</v>
      </c>
      <c r="FTH84" s="984" t="s">
        <v>59</v>
      </c>
      <c r="FTI84" s="984" t="s">
        <v>59</v>
      </c>
      <c r="FTJ84" s="984" t="s">
        <v>59</v>
      </c>
      <c r="FTK84" s="984" t="s">
        <v>59</v>
      </c>
      <c r="FTL84" s="984" t="s">
        <v>59</v>
      </c>
      <c r="FTM84" s="984" t="s">
        <v>59</v>
      </c>
      <c r="FTN84" s="984" t="s">
        <v>59</v>
      </c>
      <c r="FTO84" s="984" t="s">
        <v>59</v>
      </c>
      <c r="FTP84" s="984" t="s">
        <v>59</v>
      </c>
      <c r="FTQ84" s="984" t="s">
        <v>59</v>
      </c>
      <c r="FTR84" s="984" t="s">
        <v>59</v>
      </c>
      <c r="FTS84" s="984" t="s">
        <v>59</v>
      </c>
      <c r="FTT84" s="984" t="s">
        <v>59</v>
      </c>
      <c r="FTU84" s="984" t="s">
        <v>59</v>
      </c>
      <c r="FTV84" s="984" t="s">
        <v>59</v>
      </c>
      <c r="FTW84" s="984" t="s">
        <v>59</v>
      </c>
      <c r="FTX84" s="984" t="s">
        <v>59</v>
      </c>
      <c r="FTY84" s="984" t="s">
        <v>59</v>
      </c>
      <c r="FTZ84" s="984" t="s">
        <v>59</v>
      </c>
      <c r="FUA84" s="984" t="s">
        <v>59</v>
      </c>
      <c r="FUB84" s="984" t="s">
        <v>59</v>
      </c>
      <c r="FUC84" s="984" t="s">
        <v>59</v>
      </c>
      <c r="FUD84" s="984" t="s">
        <v>59</v>
      </c>
      <c r="FUE84" s="984" t="s">
        <v>59</v>
      </c>
      <c r="FUF84" s="984" t="s">
        <v>59</v>
      </c>
      <c r="FUG84" s="984" t="s">
        <v>59</v>
      </c>
      <c r="FUH84" s="984" t="s">
        <v>59</v>
      </c>
      <c r="FUI84" s="984" t="s">
        <v>59</v>
      </c>
      <c r="FUJ84" s="984" t="s">
        <v>59</v>
      </c>
      <c r="FUK84" s="984" t="s">
        <v>59</v>
      </c>
      <c r="FUL84" s="984" t="s">
        <v>59</v>
      </c>
      <c r="FUM84" s="984" t="s">
        <v>59</v>
      </c>
      <c r="FUN84" s="984" t="s">
        <v>59</v>
      </c>
      <c r="FUO84" s="984" t="s">
        <v>59</v>
      </c>
      <c r="FUP84" s="984" t="s">
        <v>59</v>
      </c>
      <c r="FUQ84" s="984" t="s">
        <v>59</v>
      </c>
      <c r="FUR84" s="984" t="s">
        <v>59</v>
      </c>
      <c r="FUS84" s="984" t="s">
        <v>59</v>
      </c>
      <c r="FUT84" s="984" t="s">
        <v>59</v>
      </c>
      <c r="FUU84" s="984" t="s">
        <v>59</v>
      </c>
      <c r="FUV84" s="984" t="s">
        <v>59</v>
      </c>
      <c r="FUW84" s="984" t="s">
        <v>59</v>
      </c>
      <c r="FUX84" s="984" t="s">
        <v>59</v>
      </c>
      <c r="FUY84" s="984" t="s">
        <v>59</v>
      </c>
      <c r="FUZ84" s="984" t="s">
        <v>59</v>
      </c>
      <c r="FVA84" s="984" t="s">
        <v>59</v>
      </c>
      <c r="FVB84" s="984" t="s">
        <v>59</v>
      </c>
      <c r="FVC84" s="984" t="s">
        <v>59</v>
      </c>
      <c r="FVD84" s="984" t="s">
        <v>59</v>
      </c>
      <c r="FVE84" s="984" t="s">
        <v>59</v>
      </c>
      <c r="FVF84" s="984" t="s">
        <v>59</v>
      </c>
      <c r="FVG84" s="984" t="s">
        <v>59</v>
      </c>
      <c r="FVH84" s="984" t="s">
        <v>59</v>
      </c>
      <c r="FVI84" s="984" t="s">
        <v>59</v>
      </c>
      <c r="FVJ84" s="984" t="s">
        <v>59</v>
      </c>
      <c r="FVK84" s="984" t="s">
        <v>59</v>
      </c>
      <c r="FVL84" s="984" t="s">
        <v>59</v>
      </c>
      <c r="FVM84" s="984" t="s">
        <v>59</v>
      </c>
      <c r="FVN84" s="984" t="s">
        <v>59</v>
      </c>
      <c r="FVO84" s="984" t="s">
        <v>59</v>
      </c>
      <c r="FVP84" s="984" t="s">
        <v>59</v>
      </c>
      <c r="FVQ84" s="984" t="s">
        <v>59</v>
      </c>
      <c r="FVR84" s="984" t="s">
        <v>59</v>
      </c>
      <c r="FVS84" s="984" t="s">
        <v>59</v>
      </c>
      <c r="FVT84" s="984" t="s">
        <v>59</v>
      </c>
      <c r="FVU84" s="984" t="s">
        <v>59</v>
      </c>
      <c r="FVV84" s="984" t="s">
        <v>59</v>
      </c>
      <c r="FVW84" s="984" t="s">
        <v>59</v>
      </c>
      <c r="FVX84" s="984" t="s">
        <v>59</v>
      </c>
      <c r="FVY84" s="984" t="s">
        <v>59</v>
      </c>
      <c r="FVZ84" s="984" t="s">
        <v>59</v>
      </c>
      <c r="FWA84" s="984" t="s">
        <v>59</v>
      </c>
      <c r="FWB84" s="984" t="s">
        <v>59</v>
      </c>
      <c r="FWC84" s="984" t="s">
        <v>59</v>
      </c>
      <c r="FWD84" s="984" t="s">
        <v>59</v>
      </c>
      <c r="FWE84" s="984" t="s">
        <v>59</v>
      </c>
      <c r="FWF84" s="984" t="s">
        <v>59</v>
      </c>
      <c r="FWG84" s="984" t="s">
        <v>59</v>
      </c>
      <c r="FWH84" s="984" t="s">
        <v>59</v>
      </c>
      <c r="FWI84" s="984" t="s">
        <v>59</v>
      </c>
      <c r="FWJ84" s="984" t="s">
        <v>59</v>
      </c>
      <c r="FWK84" s="984" t="s">
        <v>59</v>
      </c>
      <c r="FWL84" s="984" t="s">
        <v>59</v>
      </c>
      <c r="FWM84" s="984" t="s">
        <v>59</v>
      </c>
      <c r="FWN84" s="984" t="s">
        <v>59</v>
      </c>
      <c r="FWO84" s="984" t="s">
        <v>59</v>
      </c>
      <c r="FWP84" s="984" t="s">
        <v>59</v>
      </c>
      <c r="FWQ84" s="984" t="s">
        <v>59</v>
      </c>
      <c r="FWR84" s="984" t="s">
        <v>59</v>
      </c>
      <c r="FWS84" s="984" t="s">
        <v>59</v>
      </c>
      <c r="FWT84" s="984" t="s">
        <v>59</v>
      </c>
      <c r="FWU84" s="984" t="s">
        <v>59</v>
      </c>
      <c r="FWV84" s="984" t="s">
        <v>59</v>
      </c>
      <c r="FWW84" s="984" t="s">
        <v>59</v>
      </c>
      <c r="FWX84" s="984" t="s">
        <v>59</v>
      </c>
      <c r="FWY84" s="984" t="s">
        <v>59</v>
      </c>
      <c r="FWZ84" s="984" t="s">
        <v>59</v>
      </c>
      <c r="FXA84" s="984" t="s">
        <v>59</v>
      </c>
      <c r="FXB84" s="984" t="s">
        <v>59</v>
      </c>
      <c r="FXC84" s="984" t="s">
        <v>59</v>
      </c>
      <c r="FXD84" s="984" t="s">
        <v>59</v>
      </c>
      <c r="FXE84" s="984" t="s">
        <v>59</v>
      </c>
      <c r="FXF84" s="984" t="s">
        <v>59</v>
      </c>
      <c r="FXG84" s="984" t="s">
        <v>59</v>
      </c>
      <c r="FXH84" s="984" t="s">
        <v>59</v>
      </c>
      <c r="FXI84" s="984" t="s">
        <v>59</v>
      </c>
      <c r="FXJ84" s="984" t="s">
        <v>59</v>
      </c>
      <c r="FXK84" s="984" t="s">
        <v>59</v>
      </c>
      <c r="FXL84" s="984" t="s">
        <v>59</v>
      </c>
      <c r="FXM84" s="984" t="s">
        <v>59</v>
      </c>
      <c r="FXN84" s="984" t="s">
        <v>59</v>
      </c>
      <c r="FXO84" s="984" t="s">
        <v>59</v>
      </c>
      <c r="FXP84" s="984" t="s">
        <v>59</v>
      </c>
      <c r="FXQ84" s="984" t="s">
        <v>59</v>
      </c>
      <c r="FXR84" s="984" t="s">
        <v>59</v>
      </c>
      <c r="FXS84" s="984" t="s">
        <v>59</v>
      </c>
      <c r="FXT84" s="984" t="s">
        <v>59</v>
      </c>
      <c r="FXU84" s="984" t="s">
        <v>59</v>
      </c>
      <c r="FXV84" s="984" t="s">
        <v>59</v>
      </c>
      <c r="FXW84" s="984" t="s">
        <v>59</v>
      </c>
      <c r="FXX84" s="984" t="s">
        <v>59</v>
      </c>
      <c r="FXY84" s="984" t="s">
        <v>59</v>
      </c>
      <c r="FXZ84" s="984" t="s">
        <v>59</v>
      </c>
      <c r="FYA84" s="984" t="s">
        <v>59</v>
      </c>
      <c r="FYB84" s="984" t="s">
        <v>59</v>
      </c>
      <c r="FYC84" s="984" t="s">
        <v>59</v>
      </c>
      <c r="FYD84" s="984" t="s">
        <v>59</v>
      </c>
      <c r="FYE84" s="984" t="s">
        <v>59</v>
      </c>
      <c r="FYF84" s="984" t="s">
        <v>59</v>
      </c>
      <c r="FYG84" s="984" t="s">
        <v>59</v>
      </c>
      <c r="FYH84" s="984" t="s">
        <v>59</v>
      </c>
      <c r="FYI84" s="984" t="s">
        <v>59</v>
      </c>
      <c r="FYJ84" s="984" t="s">
        <v>59</v>
      </c>
      <c r="FYK84" s="984" t="s">
        <v>59</v>
      </c>
      <c r="FYL84" s="984" t="s">
        <v>59</v>
      </c>
      <c r="FYM84" s="984" t="s">
        <v>59</v>
      </c>
      <c r="FYN84" s="984" t="s">
        <v>59</v>
      </c>
      <c r="FYO84" s="984" t="s">
        <v>59</v>
      </c>
      <c r="FYP84" s="984" t="s">
        <v>59</v>
      </c>
      <c r="FYQ84" s="984" t="s">
        <v>59</v>
      </c>
      <c r="FYR84" s="984" t="s">
        <v>59</v>
      </c>
      <c r="FYS84" s="984" t="s">
        <v>59</v>
      </c>
      <c r="FYT84" s="984" t="s">
        <v>59</v>
      </c>
      <c r="FYU84" s="984" t="s">
        <v>59</v>
      </c>
      <c r="FYV84" s="984" t="s">
        <v>59</v>
      </c>
      <c r="FYW84" s="984" t="s">
        <v>59</v>
      </c>
      <c r="FYX84" s="984" t="s">
        <v>59</v>
      </c>
      <c r="FYY84" s="984" t="s">
        <v>59</v>
      </c>
      <c r="FYZ84" s="984" t="s">
        <v>59</v>
      </c>
      <c r="FZA84" s="984" t="s">
        <v>59</v>
      </c>
      <c r="FZB84" s="984" t="s">
        <v>59</v>
      </c>
      <c r="FZC84" s="984" t="s">
        <v>59</v>
      </c>
      <c r="FZD84" s="984" t="s">
        <v>59</v>
      </c>
      <c r="FZE84" s="984" t="s">
        <v>59</v>
      </c>
      <c r="FZF84" s="984" t="s">
        <v>59</v>
      </c>
      <c r="FZG84" s="984" t="s">
        <v>59</v>
      </c>
      <c r="FZH84" s="984" t="s">
        <v>59</v>
      </c>
      <c r="FZI84" s="984" t="s">
        <v>59</v>
      </c>
      <c r="FZJ84" s="984" t="s">
        <v>59</v>
      </c>
      <c r="FZK84" s="984" t="s">
        <v>59</v>
      </c>
      <c r="FZL84" s="984" t="s">
        <v>59</v>
      </c>
      <c r="FZM84" s="984" t="s">
        <v>59</v>
      </c>
      <c r="FZN84" s="984" t="s">
        <v>59</v>
      </c>
      <c r="FZO84" s="984" t="s">
        <v>59</v>
      </c>
      <c r="FZP84" s="984" t="s">
        <v>59</v>
      </c>
      <c r="FZQ84" s="984" t="s">
        <v>59</v>
      </c>
      <c r="FZR84" s="984" t="s">
        <v>59</v>
      </c>
      <c r="FZS84" s="984" t="s">
        <v>59</v>
      </c>
      <c r="FZT84" s="984" t="s">
        <v>59</v>
      </c>
      <c r="FZU84" s="984" t="s">
        <v>59</v>
      </c>
      <c r="FZV84" s="984" t="s">
        <v>59</v>
      </c>
      <c r="FZW84" s="984" t="s">
        <v>59</v>
      </c>
      <c r="FZX84" s="984" t="s">
        <v>59</v>
      </c>
      <c r="FZY84" s="984" t="s">
        <v>59</v>
      </c>
      <c r="FZZ84" s="984" t="s">
        <v>59</v>
      </c>
      <c r="GAA84" s="984" t="s">
        <v>59</v>
      </c>
      <c r="GAB84" s="984" t="s">
        <v>59</v>
      </c>
      <c r="GAC84" s="984" t="s">
        <v>59</v>
      </c>
      <c r="GAD84" s="984" t="s">
        <v>59</v>
      </c>
      <c r="GAE84" s="984" t="s">
        <v>59</v>
      </c>
      <c r="GAF84" s="984" t="s">
        <v>59</v>
      </c>
      <c r="GAG84" s="984" t="s">
        <v>59</v>
      </c>
      <c r="GAH84" s="984" t="s">
        <v>59</v>
      </c>
      <c r="GAI84" s="984" t="s">
        <v>59</v>
      </c>
      <c r="GAJ84" s="984" t="s">
        <v>59</v>
      </c>
      <c r="GAK84" s="984" t="s">
        <v>59</v>
      </c>
      <c r="GAL84" s="984" t="s">
        <v>59</v>
      </c>
      <c r="GAM84" s="984" t="s">
        <v>59</v>
      </c>
      <c r="GAN84" s="984" t="s">
        <v>59</v>
      </c>
      <c r="GAO84" s="984" t="s">
        <v>59</v>
      </c>
      <c r="GAP84" s="984" t="s">
        <v>59</v>
      </c>
      <c r="GAQ84" s="984" t="s">
        <v>59</v>
      </c>
      <c r="GAR84" s="984" t="s">
        <v>59</v>
      </c>
      <c r="GAS84" s="984" t="s">
        <v>59</v>
      </c>
      <c r="GAT84" s="984" t="s">
        <v>59</v>
      </c>
      <c r="GAU84" s="984" t="s">
        <v>59</v>
      </c>
      <c r="GAV84" s="984" t="s">
        <v>59</v>
      </c>
      <c r="GAW84" s="984" t="s">
        <v>59</v>
      </c>
      <c r="GAX84" s="984" t="s">
        <v>59</v>
      </c>
      <c r="GAY84" s="984" t="s">
        <v>59</v>
      </c>
      <c r="GAZ84" s="984" t="s">
        <v>59</v>
      </c>
      <c r="GBA84" s="984" t="s">
        <v>59</v>
      </c>
      <c r="GBB84" s="984" t="s">
        <v>59</v>
      </c>
      <c r="GBC84" s="984" t="s">
        <v>59</v>
      </c>
      <c r="GBD84" s="984" t="s">
        <v>59</v>
      </c>
      <c r="GBE84" s="984" t="s">
        <v>59</v>
      </c>
      <c r="GBF84" s="984" t="s">
        <v>59</v>
      </c>
      <c r="GBG84" s="984" t="s">
        <v>59</v>
      </c>
      <c r="GBH84" s="984" t="s">
        <v>59</v>
      </c>
      <c r="GBI84" s="984" t="s">
        <v>59</v>
      </c>
      <c r="GBJ84" s="984" t="s">
        <v>59</v>
      </c>
      <c r="GBK84" s="984" t="s">
        <v>59</v>
      </c>
      <c r="GBL84" s="984" t="s">
        <v>59</v>
      </c>
      <c r="GBM84" s="984" t="s">
        <v>59</v>
      </c>
      <c r="GBN84" s="984" t="s">
        <v>59</v>
      </c>
      <c r="GBO84" s="984" t="s">
        <v>59</v>
      </c>
      <c r="GBP84" s="984" t="s">
        <v>59</v>
      </c>
      <c r="GBQ84" s="984" t="s">
        <v>59</v>
      </c>
      <c r="GBR84" s="984" t="s">
        <v>59</v>
      </c>
      <c r="GBS84" s="984" t="s">
        <v>59</v>
      </c>
      <c r="GBT84" s="984" t="s">
        <v>59</v>
      </c>
      <c r="GBU84" s="984" t="s">
        <v>59</v>
      </c>
      <c r="GBV84" s="984" t="s">
        <v>59</v>
      </c>
      <c r="GBW84" s="984" t="s">
        <v>59</v>
      </c>
      <c r="GBX84" s="984" t="s">
        <v>59</v>
      </c>
      <c r="GBY84" s="984" t="s">
        <v>59</v>
      </c>
      <c r="GBZ84" s="984" t="s">
        <v>59</v>
      </c>
      <c r="GCA84" s="984" t="s">
        <v>59</v>
      </c>
      <c r="GCB84" s="984" t="s">
        <v>59</v>
      </c>
      <c r="GCC84" s="984" t="s">
        <v>59</v>
      </c>
      <c r="GCD84" s="984" t="s">
        <v>59</v>
      </c>
      <c r="GCE84" s="984" t="s">
        <v>59</v>
      </c>
      <c r="GCF84" s="984" t="s">
        <v>59</v>
      </c>
      <c r="GCG84" s="984" t="s">
        <v>59</v>
      </c>
      <c r="GCH84" s="984" t="s">
        <v>59</v>
      </c>
      <c r="GCI84" s="984" t="s">
        <v>59</v>
      </c>
      <c r="GCJ84" s="984" t="s">
        <v>59</v>
      </c>
      <c r="GCK84" s="984" t="s">
        <v>59</v>
      </c>
      <c r="GCL84" s="984" t="s">
        <v>59</v>
      </c>
      <c r="GCM84" s="984" t="s">
        <v>59</v>
      </c>
      <c r="GCN84" s="984" t="s">
        <v>59</v>
      </c>
      <c r="GCO84" s="984" t="s">
        <v>59</v>
      </c>
      <c r="GCP84" s="984" t="s">
        <v>59</v>
      </c>
      <c r="GCQ84" s="984" t="s">
        <v>59</v>
      </c>
      <c r="GCR84" s="984" t="s">
        <v>59</v>
      </c>
      <c r="GCS84" s="984" t="s">
        <v>59</v>
      </c>
      <c r="GCT84" s="984" t="s">
        <v>59</v>
      </c>
      <c r="GCU84" s="984" t="s">
        <v>59</v>
      </c>
      <c r="GCV84" s="984" t="s">
        <v>59</v>
      </c>
      <c r="GCW84" s="984" t="s">
        <v>59</v>
      </c>
      <c r="GCX84" s="984" t="s">
        <v>59</v>
      </c>
      <c r="GCY84" s="984" t="s">
        <v>59</v>
      </c>
      <c r="GCZ84" s="984" t="s">
        <v>59</v>
      </c>
      <c r="GDA84" s="984" t="s">
        <v>59</v>
      </c>
      <c r="GDB84" s="984" t="s">
        <v>59</v>
      </c>
      <c r="GDC84" s="984" t="s">
        <v>59</v>
      </c>
      <c r="GDD84" s="984" t="s">
        <v>59</v>
      </c>
      <c r="GDE84" s="984" t="s">
        <v>59</v>
      </c>
      <c r="GDF84" s="984" t="s">
        <v>59</v>
      </c>
      <c r="GDG84" s="984" t="s">
        <v>59</v>
      </c>
      <c r="GDH84" s="984" t="s">
        <v>59</v>
      </c>
      <c r="GDI84" s="984" t="s">
        <v>59</v>
      </c>
      <c r="GDJ84" s="984" t="s">
        <v>59</v>
      </c>
      <c r="GDK84" s="984" t="s">
        <v>59</v>
      </c>
      <c r="GDL84" s="984" t="s">
        <v>59</v>
      </c>
      <c r="GDM84" s="984" t="s">
        <v>59</v>
      </c>
      <c r="GDN84" s="984" t="s">
        <v>59</v>
      </c>
      <c r="GDO84" s="984" t="s">
        <v>59</v>
      </c>
      <c r="GDP84" s="984" t="s">
        <v>59</v>
      </c>
      <c r="GDQ84" s="984" t="s">
        <v>59</v>
      </c>
      <c r="GDR84" s="984" t="s">
        <v>59</v>
      </c>
      <c r="GDS84" s="984" t="s">
        <v>59</v>
      </c>
      <c r="GDT84" s="984" t="s">
        <v>59</v>
      </c>
      <c r="GDU84" s="984" t="s">
        <v>59</v>
      </c>
      <c r="GDV84" s="984" t="s">
        <v>59</v>
      </c>
      <c r="GDW84" s="984" t="s">
        <v>59</v>
      </c>
      <c r="GDX84" s="984" t="s">
        <v>59</v>
      </c>
      <c r="GDY84" s="984" t="s">
        <v>59</v>
      </c>
      <c r="GDZ84" s="984" t="s">
        <v>59</v>
      </c>
      <c r="GEA84" s="984" t="s">
        <v>59</v>
      </c>
      <c r="GEB84" s="984" t="s">
        <v>59</v>
      </c>
      <c r="GEC84" s="984" t="s">
        <v>59</v>
      </c>
      <c r="GED84" s="984" t="s">
        <v>59</v>
      </c>
      <c r="GEE84" s="984" t="s">
        <v>59</v>
      </c>
      <c r="GEF84" s="984" t="s">
        <v>59</v>
      </c>
      <c r="GEG84" s="984" t="s">
        <v>59</v>
      </c>
      <c r="GEH84" s="984" t="s">
        <v>59</v>
      </c>
      <c r="GEI84" s="984" t="s">
        <v>59</v>
      </c>
      <c r="GEJ84" s="984" t="s">
        <v>59</v>
      </c>
      <c r="GEK84" s="984" t="s">
        <v>59</v>
      </c>
      <c r="GEL84" s="984" t="s">
        <v>59</v>
      </c>
      <c r="GEM84" s="984" t="s">
        <v>59</v>
      </c>
      <c r="GEN84" s="984" t="s">
        <v>59</v>
      </c>
      <c r="GEO84" s="984" t="s">
        <v>59</v>
      </c>
      <c r="GEP84" s="984" t="s">
        <v>59</v>
      </c>
      <c r="GEQ84" s="984" t="s">
        <v>59</v>
      </c>
      <c r="GER84" s="984" t="s">
        <v>59</v>
      </c>
      <c r="GES84" s="984" t="s">
        <v>59</v>
      </c>
      <c r="GET84" s="984" t="s">
        <v>59</v>
      </c>
      <c r="GEU84" s="984" t="s">
        <v>59</v>
      </c>
      <c r="GEV84" s="984" t="s">
        <v>59</v>
      </c>
      <c r="GEW84" s="984" t="s">
        <v>59</v>
      </c>
      <c r="GEX84" s="984" t="s">
        <v>59</v>
      </c>
      <c r="GEY84" s="984" t="s">
        <v>59</v>
      </c>
      <c r="GEZ84" s="984" t="s">
        <v>59</v>
      </c>
      <c r="GFA84" s="984" t="s">
        <v>59</v>
      </c>
      <c r="GFB84" s="984" t="s">
        <v>59</v>
      </c>
      <c r="GFC84" s="984" t="s">
        <v>59</v>
      </c>
      <c r="GFD84" s="984" t="s">
        <v>59</v>
      </c>
      <c r="GFE84" s="984" t="s">
        <v>59</v>
      </c>
      <c r="GFF84" s="984" t="s">
        <v>59</v>
      </c>
      <c r="GFG84" s="984" t="s">
        <v>59</v>
      </c>
      <c r="GFH84" s="984" t="s">
        <v>59</v>
      </c>
      <c r="GFI84" s="984" t="s">
        <v>59</v>
      </c>
      <c r="GFJ84" s="984" t="s">
        <v>59</v>
      </c>
      <c r="GFK84" s="984" t="s">
        <v>59</v>
      </c>
      <c r="GFL84" s="984" t="s">
        <v>59</v>
      </c>
      <c r="GFM84" s="984" t="s">
        <v>59</v>
      </c>
      <c r="GFN84" s="984" t="s">
        <v>59</v>
      </c>
      <c r="GFO84" s="984" t="s">
        <v>59</v>
      </c>
      <c r="GFP84" s="984" t="s">
        <v>59</v>
      </c>
      <c r="GFQ84" s="984" t="s">
        <v>59</v>
      </c>
      <c r="GFR84" s="984" t="s">
        <v>59</v>
      </c>
      <c r="GFS84" s="984" t="s">
        <v>59</v>
      </c>
      <c r="GFT84" s="984" t="s">
        <v>59</v>
      </c>
      <c r="GFU84" s="984" t="s">
        <v>59</v>
      </c>
      <c r="GFV84" s="984" t="s">
        <v>59</v>
      </c>
      <c r="GFW84" s="984" t="s">
        <v>59</v>
      </c>
      <c r="GFX84" s="984" t="s">
        <v>59</v>
      </c>
      <c r="GFY84" s="984" t="s">
        <v>59</v>
      </c>
      <c r="GFZ84" s="984" t="s">
        <v>59</v>
      </c>
      <c r="GGA84" s="984" t="s">
        <v>59</v>
      </c>
      <c r="GGB84" s="984" t="s">
        <v>59</v>
      </c>
      <c r="GGC84" s="984" t="s">
        <v>59</v>
      </c>
      <c r="GGD84" s="984" t="s">
        <v>59</v>
      </c>
      <c r="GGE84" s="984" t="s">
        <v>59</v>
      </c>
      <c r="GGF84" s="984" t="s">
        <v>59</v>
      </c>
      <c r="GGG84" s="984" t="s">
        <v>59</v>
      </c>
      <c r="GGH84" s="984" t="s">
        <v>59</v>
      </c>
      <c r="GGI84" s="984" t="s">
        <v>59</v>
      </c>
      <c r="GGJ84" s="984" t="s">
        <v>59</v>
      </c>
      <c r="GGK84" s="984" t="s">
        <v>59</v>
      </c>
      <c r="GGL84" s="984" t="s">
        <v>59</v>
      </c>
      <c r="GGM84" s="984" t="s">
        <v>59</v>
      </c>
      <c r="GGN84" s="984" t="s">
        <v>59</v>
      </c>
      <c r="GGO84" s="984" t="s">
        <v>59</v>
      </c>
      <c r="GGP84" s="984" t="s">
        <v>59</v>
      </c>
      <c r="GGQ84" s="984" t="s">
        <v>59</v>
      </c>
      <c r="GGR84" s="984" t="s">
        <v>59</v>
      </c>
      <c r="GGS84" s="984" t="s">
        <v>59</v>
      </c>
      <c r="GGT84" s="984" t="s">
        <v>59</v>
      </c>
      <c r="GGU84" s="984" t="s">
        <v>59</v>
      </c>
      <c r="GGV84" s="984" t="s">
        <v>59</v>
      </c>
      <c r="GGW84" s="984" t="s">
        <v>59</v>
      </c>
      <c r="GGX84" s="984" t="s">
        <v>59</v>
      </c>
      <c r="GGY84" s="984" t="s">
        <v>59</v>
      </c>
      <c r="GGZ84" s="984" t="s">
        <v>59</v>
      </c>
      <c r="GHA84" s="984" t="s">
        <v>59</v>
      </c>
      <c r="GHB84" s="984" t="s">
        <v>59</v>
      </c>
      <c r="GHC84" s="984" t="s">
        <v>59</v>
      </c>
      <c r="GHD84" s="984" t="s">
        <v>59</v>
      </c>
      <c r="GHE84" s="984" t="s">
        <v>59</v>
      </c>
      <c r="GHF84" s="984" t="s">
        <v>59</v>
      </c>
      <c r="GHG84" s="984" t="s">
        <v>59</v>
      </c>
      <c r="GHH84" s="984" t="s">
        <v>59</v>
      </c>
      <c r="GHI84" s="984" t="s">
        <v>59</v>
      </c>
      <c r="GHJ84" s="984" t="s">
        <v>59</v>
      </c>
      <c r="GHK84" s="984" t="s">
        <v>59</v>
      </c>
      <c r="GHL84" s="984" t="s">
        <v>59</v>
      </c>
      <c r="GHM84" s="984" t="s">
        <v>59</v>
      </c>
      <c r="GHN84" s="984" t="s">
        <v>59</v>
      </c>
      <c r="GHO84" s="984" t="s">
        <v>59</v>
      </c>
      <c r="GHP84" s="984" t="s">
        <v>59</v>
      </c>
      <c r="GHQ84" s="984" t="s">
        <v>59</v>
      </c>
      <c r="GHR84" s="984" t="s">
        <v>59</v>
      </c>
      <c r="GHS84" s="984" t="s">
        <v>59</v>
      </c>
      <c r="GHT84" s="984" t="s">
        <v>59</v>
      </c>
      <c r="GHU84" s="984" t="s">
        <v>59</v>
      </c>
      <c r="GHV84" s="984" t="s">
        <v>59</v>
      </c>
      <c r="GHW84" s="984" t="s">
        <v>59</v>
      </c>
      <c r="GHX84" s="984" t="s">
        <v>59</v>
      </c>
      <c r="GHY84" s="984" t="s">
        <v>59</v>
      </c>
      <c r="GHZ84" s="984" t="s">
        <v>59</v>
      </c>
      <c r="GIA84" s="984" t="s">
        <v>59</v>
      </c>
      <c r="GIB84" s="984" t="s">
        <v>59</v>
      </c>
      <c r="GIC84" s="984" t="s">
        <v>59</v>
      </c>
      <c r="GID84" s="984" t="s">
        <v>59</v>
      </c>
      <c r="GIE84" s="984" t="s">
        <v>59</v>
      </c>
      <c r="GIF84" s="984" t="s">
        <v>59</v>
      </c>
      <c r="GIG84" s="984" t="s">
        <v>59</v>
      </c>
      <c r="GIH84" s="984" t="s">
        <v>59</v>
      </c>
      <c r="GII84" s="984" t="s">
        <v>59</v>
      </c>
      <c r="GIJ84" s="984" t="s">
        <v>59</v>
      </c>
      <c r="GIK84" s="984" t="s">
        <v>59</v>
      </c>
      <c r="GIL84" s="984" t="s">
        <v>59</v>
      </c>
      <c r="GIM84" s="984" t="s">
        <v>59</v>
      </c>
      <c r="GIN84" s="984" t="s">
        <v>59</v>
      </c>
      <c r="GIO84" s="984" t="s">
        <v>59</v>
      </c>
      <c r="GIP84" s="984" t="s">
        <v>59</v>
      </c>
      <c r="GIQ84" s="984" t="s">
        <v>59</v>
      </c>
      <c r="GIR84" s="984" t="s">
        <v>59</v>
      </c>
      <c r="GIS84" s="984" t="s">
        <v>59</v>
      </c>
      <c r="GIT84" s="984" t="s">
        <v>59</v>
      </c>
      <c r="GIU84" s="984" t="s">
        <v>59</v>
      </c>
      <c r="GIV84" s="984" t="s">
        <v>59</v>
      </c>
      <c r="GIW84" s="984" t="s">
        <v>59</v>
      </c>
      <c r="GIX84" s="984" t="s">
        <v>59</v>
      </c>
      <c r="GIY84" s="984" t="s">
        <v>59</v>
      </c>
      <c r="GIZ84" s="984" t="s">
        <v>59</v>
      </c>
      <c r="GJA84" s="984" t="s">
        <v>59</v>
      </c>
      <c r="GJB84" s="984" t="s">
        <v>59</v>
      </c>
      <c r="GJC84" s="984" t="s">
        <v>59</v>
      </c>
      <c r="GJD84" s="984" t="s">
        <v>59</v>
      </c>
      <c r="GJE84" s="984" t="s">
        <v>59</v>
      </c>
      <c r="GJF84" s="984" t="s">
        <v>59</v>
      </c>
      <c r="GJG84" s="984" t="s">
        <v>59</v>
      </c>
      <c r="GJH84" s="984" t="s">
        <v>59</v>
      </c>
      <c r="GJI84" s="984" t="s">
        <v>59</v>
      </c>
      <c r="GJJ84" s="984" t="s">
        <v>59</v>
      </c>
      <c r="GJK84" s="984" t="s">
        <v>59</v>
      </c>
      <c r="GJL84" s="984" t="s">
        <v>59</v>
      </c>
      <c r="GJM84" s="984" t="s">
        <v>59</v>
      </c>
      <c r="GJN84" s="984" t="s">
        <v>59</v>
      </c>
      <c r="GJO84" s="984" t="s">
        <v>59</v>
      </c>
      <c r="GJP84" s="984" t="s">
        <v>59</v>
      </c>
      <c r="GJQ84" s="984" t="s">
        <v>59</v>
      </c>
      <c r="GJR84" s="984" t="s">
        <v>59</v>
      </c>
      <c r="GJS84" s="984" t="s">
        <v>59</v>
      </c>
      <c r="GJT84" s="984" t="s">
        <v>59</v>
      </c>
      <c r="GJU84" s="984" t="s">
        <v>59</v>
      </c>
      <c r="GJV84" s="984" t="s">
        <v>59</v>
      </c>
      <c r="GJW84" s="984" t="s">
        <v>59</v>
      </c>
      <c r="GJX84" s="984" t="s">
        <v>59</v>
      </c>
      <c r="GJY84" s="984" t="s">
        <v>59</v>
      </c>
      <c r="GJZ84" s="984" t="s">
        <v>59</v>
      </c>
      <c r="GKA84" s="984" t="s">
        <v>59</v>
      </c>
      <c r="GKB84" s="984" t="s">
        <v>59</v>
      </c>
      <c r="GKC84" s="984" t="s">
        <v>59</v>
      </c>
      <c r="GKD84" s="984" t="s">
        <v>59</v>
      </c>
      <c r="GKE84" s="984" t="s">
        <v>59</v>
      </c>
      <c r="GKF84" s="984" t="s">
        <v>59</v>
      </c>
      <c r="GKG84" s="984" t="s">
        <v>59</v>
      </c>
      <c r="GKH84" s="984" t="s">
        <v>59</v>
      </c>
      <c r="GKI84" s="984" t="s">
        <v>59</v>
      </c>
      <c r="GKJ84" s="984" t="s">
        <v>59</v>
      </c>
      <c r="GKK84" s="984" t="s">
        <v>59</v>
      </c>
      <c r="GKL84" s="984" t="s">
        <v>59</v>
      </c>
      <c r="GKM84" s="984" t="s">
        <v>59</v>
      </c>
      <c r="GKN84" s="984" t="s">
        <v>59</v>
      </c>
      <c r="GKO84" s="984" t="s">
        <v>59</v>
      </c>
      <c r="GKP84" s="984" t="s">
        <v>59</v>
      </c>
      <c r="GKQ84" s="984" t="s">
        <v>59</v>
      </c>
      <c r="GKR84" s="984" t="s">
        <v>59</v>
      </c>
      <c r="GKS84" s="984" t="s">
        <v>59</v>
      </c>
      <c r="GKT84" s="984" t="s">
        <v>59</v>
      </c>
      <c r="GKU84" s="984" t="s">
        <v>59</v>
      </c>
      <c r="GKV84" s="984" t="s">
        <v>59</v>
      </c>
      <c r="GKW84" s="984" t="s">
        <v>59</v>
      </c>
      <c r="GKX84" s="984" t="s">
        <v>59</v>
      </c>
      <c r="GKY84" s="984" t="s">
        <v>59</v>
      </c>
      <c r="GKZ84" s="984" t="s">
        <v>59</v>
      </c>
      <c r="GLA84" s="984" t="s">
        <v>59</v>
      </c>
      <c r="GLB84" s="984" t="s">
        <v>59</v>
      </c>
      <c r="GLC84" s="984" t="s">
        <v>59</v>
      </c>
      <c r="GLD84" s="984" t="s">
        <v>59</v>
      </c>
      <c r="GLE84" s="984" t="s">
        <v>59</v>
      </c>
      <c r="GLF84" s="984" t="s">
        <v>59</v>
      </c>
      <c r="GLG84" s="984" t="s">
        <v>59</v>
      </c>
      <c r="GLH84" s="984" t="s">
        <v>59</v>
      </c>
      <c r="GLI84" s="984" t="s">
        <v>59</v>
      </c>
      <c r="GLJ84" s="984" t="s">
        <v>59</v>
      </c>
      <c r="GLK84" s="984" t="s">
        <v>59</v>
      </c>
      <c r="GLL84" s="984" t="s">
        <v>59</v>
      </c>
      <c r="GLM84" s="984" t="s">
        <v>59</v>
      </c>
      <c r="GLN84" s="984" t="s">
        <v>59</v>
      </c>
      <c r="GLO84" s="984" t="s">
        <v>59</v>
      </c>
      <c r="GLP84" s="984" t="s">
        <v>59</v>
      </c>
      <c r="GLQ84" s="984" t="s">
        <v>59</v>
      </c>
      <c r="GLR84" s="984" t="s">
        <v>59</v>
      </c>
      <c r="GLS84" s="984" t="s">
        <v>59</v>
      </c>
      <c r="GLT84" s="984" t="s">
        <v>59</v>
      </c>
      <c r="GLU84" s="984" t="s">
        <v>59</v>
      </c>
      <c r="GLV84" s="984" t="s">
        <v>59</v>
      </c>
      <c r="GLW84" s="984" t="s">
        <v>59</v>
      </c>
      <c r="GLX84" s="984" t="s">
        <v>59</v>
      </c>
      <c r="GLY84" s="984" t="s">
        <v>59</v>
      </c>
      <c r="GLZ84" s="984" t="s">
        <v>59</v>
      </c>
      <c r="GMA84" s="984" t="s">
        <v>59</v>
      </c>
      <c r="GMB84" s="984" t="s">
        <v>59</v>
      </c>
      <c r="GMC84" s="984" t="s">
        <v>59</v>
      </c>
      <c r="GMD84" s="984" t="s">
        <v>59</v>
      </c>
      <c r="GME84" s="984" t="s">
        <v>59</v>
      </c>
      <c r="GMF84" s="984" t="s">
        <v>59</v>
      </c>
      <c r="GMG84" s="984" t="s">
        <v>59</v>
      </c>
      <c r="GMH84" s="984" t="s">
        <v>59</v>
      </c>
      <c r="GMI84" s="984" t="s">
        <v>59</v>
      </c>
      <c r="GMJ84" s="984" t="s">
        <v>59</v>
      </c>
      <c r="GMK84" s="984" t="s">
        <v>59</v>
      </c>
      <c r="GML84" s="984" t="s">
        <v>59</v>
      </c>
      <c r="GMM84" s="984" t="s">
        <v>59</v>
      </c>
      <c r="GMN84" s="984" t="s">
        <v>59</v>
      </c>
      <c r="GMO84" s="984" t="s">
        <v>59</v>
      </c>
      <c r="GMP84" s="984" t="s">
        <v>59</v>
      </c>
      <c r="GMQ84" s="984" t="s">
        <v>59</v>
      </c>
      <c r="GMR84" s="984" t="s">
        <v>59</v>
      </c>
      <c r="GMS84" s="984" t="s">
        <v>59</v>
      </c>
      <c r="GMT84" s="984" t="s">
        <v>59</v>
      </c>
      <c r="GMU84" s="984" t="s">
        <v>59</v>
      </c>
      <c r="GMV84" s="984" t="s">
        <v>59</v>
      </c>
      <c r="GMW84" s="984" t="s">
        <v>59</v>
      </c>
      <c r="GMX84" s="984" t="s">
        <v>59</v>
      </c>
      <c r="GMY84" s="984" t="s">
        <v>59</v>
      </c>
      <c r="GMZ84" s="984" t="s">
        <v>59</v>
      </c>
      <c r="GNA84" s="984" t="s">
        <v>59</v>
      </c>
      <c r="GNB84" s="984" t="s">
        <v>59</v>
      </c>
      <c r="GNC84" s="984" t="s">
        <v>59</v>
      </c>
      <c r="GND84" s="984" t="s">
        <v>59</v>
      </c>
      <c r="GNE84" s="984" t="s">
        <v>59</v>
      </c>
      <c r="GNF84" s="984" t="s">
        <v>59</v>
      </c>
      <c r="GNG84" s="984" t="s">
        <v>59</v>
      </c>
      <c r="GNH84" s="984" t="s">
        <v>59</v>
      </c>
      <c r="GNI84" s="984" t="s">
        <v>59</v>
      </c>
      <c r="GNJ84" s="984" t="s">
        <v>59</v>
      </c>
      <c r="GNK84" s="984" t="s">
        <v>59</v>
      </c>
      <c r="GNL84" s="984" t="s">
        <v>59</v>
      </c>
      <c r="GNM84" s="984" t="s">
        <v>59</v>
      </c>
      <c r="GNN84" s="984" t="s">
        <v>59</v>
      </c>
      <c r="GNO84" s="984" t="s">
        <v>59</v>
      </c>
      <c r="GNP84" s="984" t="s">
        <v>59</v>
      </c>
      <c r="GNQ84" s="984" t="s">
        <v>59</v>
      </c>
      <c r="GNR84" s="984" t="s">
        <v>59</v>
      </c>
      <c r="GNS84" s="984" t="s">
        <v>59</v>
      </c>
      <c r="GNT84" s="984" t="s">
        <v>59</v>
      </c>
      <c r="GNU84" s="984" t="s">
        <v>59</v>
      </c>
      <c r="GNV84" s="984" t="s">
        <v>59</v>
      </c>
      <c r="GNW84" s="984" t="s">
        <v>59</v>
      </c>
      <c r="GNX84" s="984" t="s">
        <v>59</v>
      </c>
      <c r="GNY84" s="984" t="s">
        <v>59</v>
      </c>
      <c r="GNZ84" s="984" t="s">
        <v>59</v>
      </c>
      <c r="GOA84" s="984" t="s">
        <v>59</v>
      </c>
      <c r="GOB84" s="984" t="s">
        <v>59</v>
      </c>
      <c r="GOC84" s="984" t="s">
        <v>59</v>
      </c>
      <c r="GOD84" s="984" t="s">
        <v>59</v>
      </c>
      <c r="GOE84" s="984" t="s">
        <v>59</v>
      </c>
      <c r="GOF84" s="984" t="s">
        <v>59</v>
      </c>
      <c r="GOG84" s="984" t="s">
        <v>59</v>
      </c>
      <c r="GOH84" s="984" t="s">
        <v>59</v>
      </c>
      <c r="GOI84" s="984" t="s">
        <v>59</v>
      </c>
      <c r="GOJ84" s="984" t="s">
        <v>59</v>
      </c>
      <c r="GOK84" s="984" t="s">
        <v>59</v>
      </c>
      <c r="GOL84" s="984" t="s">
        <v>59</v>
      </c>
      <c r="GOM84" s="984" t="s">
        <v>59</v>
      </c>
      <c r="GON84" s="984" t="s">
        <v>59</v>
      </c>
      <c r="GOO84" s="984" t="s">
        <v>59</v>
      </c>
      <c r="GOP84" s="984" t="s">
        <v>59</v>
      </c>
      <c r="GOQ84" s="984" t="s">
        <v>59</v>
      </c>
      <c r="GOR84" s="984" t="s">
        <v>59</v>
      </c>
      <c r="GOS84" s="984" t="s">
        <v>59</v>
      </c>
      <c r="GOT84" s="984" t="s">
        <v>59</v>
      </c>
      <c r="GOU84" s="984" t="s">
        <v>59</v>
      </c>
      <c r="GOV84" s="984" t="s">
        <v>59</v>
      </c>
      <c r="GOW84" s="984" t="s">
        <v>59</v>
      </c>
      <c r="GOX84" s="984" t="s">
        <v>59</v>
      </c>
      <c r="GOY84" s="984" t="s">
        <v>59</v>
      </c>
      <c r="GOZ84" s="984" t="s">
        <v>59</v>
      </c>
      <c r="GPA84" s="984" t="s">
        <v>59</v>
      </c>
      <c r="GPB84" s="984" t="s">
        <v>59</v>
      </c>
      <c r="GPC84" s="984" t="s">
        <v>59</v>
      </c>
      <c r="GPD84" s="984" t="s">
        <v>59</v>
      </c>
      <c r="GPE84" s="984" t="s">
        <v>59</v>
      </c>
      <c r="GPF84" s="984" t="s">
        <v>59</v>
      </c>
      <c r="GPG84" s="984" t="s">
        <v>59</v>
      </c>
      <c r="GPH84" s="984" t="s">
        <v>59</v>
      </c>
      <c r="GPI84" s="984" t="s">
        <v>59</v>
      </c>
      <c r="GPJ84" s="984" t="s">
        <v>59</v>
      </c>
      <c r="GPK84" s="984" t="s">
        <v>59</v>
      </c>
      <c r="GPL84" s="984" t="s">
        <v>59</v>
      </c>
      <c r="GPM84" s="984" t="s">
        <v>59</v>
      </c>
      <c r="GPN84" s="984" t="s">
        <v>59</v>
      </c>
      <c r="GPO84" s="984" t="s">
        <v>59</v>
      </c>
      <c r="GPP84" s="984" t="s">
        <v>59</v>
      </c>
      <c r="GPQ84" s="984" t="s">
        <v>59</v>
      </c>
      <c r="GPR84" s="984" t="s">
        <v>59</v>
      </c>
      <c r="GPS84" s="984" t="s">
        <v>59</v>
      </c>
      <c r="GPT84" s="984" t="s">
        <v>59</v>
      </c>
      <c r="GPU84" s="984" t="s">
        <v>59</v>
      </c>
      <c r="GPV84" s="984" t="s">
        <v>59</v>
      </c>
      <c r="GPW84" s="984" t="s">
        <v>59</v>
      </c>
      <c r="GPX84" s="984" t="s">
        <v>59</v>
      </c>
      <c r="GPY84" s="984" t="s">
        <v>59</v>
      </c>
      <c r="GPZ84" s="984" t="s">
        <v>59</v>
      </c>
      <c r="GQA84" s="984" t="s">
        <v>59</v>
      </c>
      <c r="GQB84" s="984" t="s">
        <v>59</v>
      </c>
      <c r="GQC84" s="984" t="s">
        <v>59</v>
      </c>
      <c r="GQD84" s="984" t="s">
        <v>59</v>
      </c>
      <c r="GQE84" s="984" t="s">
        <v>59</v>
      </c>
      <c r="GQF84" s="984" t="s">
        <v>59</v>
      </c>
      <c r="GQG84" s="984" t="s">
        <v>59</v>
      </c>
      <c r="GQH84" s="984" t="s">
        <v>59</v>
      </c>
      <c r="GQI84" s="984" t="s">
        <v>59</v>
      </c>
      <c r="GQJ84" s="984" t="s">
        <v>59</v>
      </c>
      <c r="GQK84" s="984" t="s">
        <v>59</v>
      </c>
      <c r="GQL84" s="984" t="s">
        <v>59</v>
      </c>
      <c r="GQM84" s="984" t="s">
        <v>59</v>
      </c>
      <c r="GQN84" s="984" t="s">
        <v>59</v>
      </c>
      <c r="GQO84" s="984" t="s">
        <v>59</v>
      </c>
      <c r="GQP84" s="984" t="s">
        <v>59</v>
      </c>
      <c r="GQQ84" s="984" t="s">
        <v>59</v>
      </c>
      <c r="GQR84" s="984" t="s">
        <v>59</v>
      </c>
      <c r="GQS84" s="984" t="s">
        <v>59</v>
      </c>
      <c r="GQT84" s="984" t="s">
        <v>59</v>
      </c>
      <c r="GQU84" s="984" t="s">
        <v>59</v>
      </c>
      <c r="GQV84" s="984" t="s">
        <v>59</v>
      </c>
      <c r="GQW84" s="984" t="s">
        <v>59</v>
      </c>
      <c r="GQX84" s="984" t="s">
        <v>59</v>
      </c>
      <c r="GQY84" s="984" t="s">
        <v>59</v>
      </c>
      <c r="GQZ84" s="984" t="s">
        <v>59</v>
      </c>
      <c r="GRA84" s="984" t="s">
        <v>59</v>
      </c>
      <c r="GRB84" s="984" t="s">
        <v>59</v>
      </c>
      <c r="GRC84" s="984" t="s">
        <v>59</v>
      </c>
      <c r="GRD84" s="984" t="s">
        <v>59</v>
      </c>
      <c r="GRE84" s="984" t="s">
        <v>59</v>
      </c>
      <c r="GRF84" s="984" t="s">
        <v>59</v>
      </c>
      <c r="GRG84" s="984" t="s">
        <v>59</v>
      </c>
      <c r="GRH84" s="984" t="s">
        <v>59</v>
      </c>
      <c r="GRI84" s="984" t="s">
        <v>59</v>
      </c>
      <c r="GRJ84" s="984" t="s">
        <v>59</v>
      </c>
      <c r="GRK84" s="984" t="s">
        <v>59</v>
      </c>
      <c r="GRL84" s="984" t="s">
        <v>59</v>
      </c>
      <c r="GRM84" s="984" t="s">
        <v>59</v>
      </c>
      <c r="GRN84" s="984" t="s">
        <v>59</v>
      </c>
      <c r="GRO84" s="984" t="s">
        <v>59</v>
      </c>
      <c r="GRP84" s="984" t="s">
        <v>59</v>
      </c>
      <c r="GRQ84" s="984" t="s">
        <v>59</v>
      </c>
      <c r="GRR84" s="984" t="s">
        <v>59</v>
      </c>
      <c r="GRS84" s="984" t="s">
        <v>59</v>
      </c>
      <c r="GRT84" s="984" t="s">
        <v>59</v>
      </c>
      <c r="GRU84" s="984" t="s">
        <v>59</v>
      </c>
      <c r="GRV84" s="984" t="s">
        <v>59</v>
      </c>
      <c r="GRW84" s="984" t="s">
        <v>59</v>
      </c>
      <c r="GRX84" s="984" t="s">
        <v>59</v>
      </c>
      <c r="GRY84" s="984" t="s">
        <v>59</v>
      </c>
      <c r="GRZ84" s="984" t="s">
        <v>59</v>
      </c>
      <c r="GSA84" s="984" t="s">
        <v>59</v>
      </c>
      <c r="GSB84" s="984" t="s">
        <v>59</v>
      </c>
      <c r="GSC84" s="984" t="s">
        <v>59</v>
      </c>
      <c r="GSD84" s="984" t="s">
        <v>59</v>
      </c>
      <c r="GSE84" s="984" t="s">
        <v>59</v>
      </c>
      <c r="GSF84" s="984" t="s">
        <v>59</v>
      </c>
      <c r="GSG84" s="984" t="s">
        <v>59</v>
      </c>
      <c r="GSH84" s="984" t="s">
        <v>59</v>
      </c>
      <c r="GSI84" s="984" t="s">
        <v>59</v>
      </c>
      <c r="GSJ84" s="984" t="s">
        <v>59</v>
      </c>
      <c r="GSK84" s="984" t="s">
        <v>59</v>
      </c>
      <c r="GSL84" s="984" t="s">
        <v>59</v>
      </c>
      <c r="GSM84" s="984" t="s">
        <v>59</v>
      </c>
      <c r="GSN84" s="984" t="s">
        <v>59</v>
      </c>
      <c r="GSO84" s="984" t="s">
        <v>59</v>
      </c>
      <c r="GSP84" s="984" t="s">
        <v>59</v>
      </c>
      <c r="GSQ84" s="984" t="s">
        <v>59</v>
      </c>
      <c r="GSR84" s="984" t="s">
        <v>59</v>
      </c>
      <c r="GSS84" s="984" t="s">
        <v>59</v>
      </c>
      <c r="GST84" s="984" t="s">
        <v>59</v>
      </c>
      <c r="GSU84" s="984" t="s">
        <v>59</v>
      </c>
      <c r="GSV84" s="984" t="s">
        <v>59</v>
      </c>
      <c r="GSW84" s="984" t="s">
        <v>59</v>
      </c>
      <c r="GSX84" s="984" t="s">
        <v>59</v>
      </c>
      <c r="GSY84" s="984" t="s">
        <v>59</v>
      </c>
      <c r="GSZ84" s="984" t="s">
        <v>59</v>
      </c>
      <c r="GTA84" s="984" t="s">
        <v>59</v>
      </c>
      <c r="GTB84" s="984" t="s">
        <v>59</v>
      </c>
      <c r="GTC84" s="984" t="s">
        <v>59</v>
      </c>
      <c r="GTD84" s="984" t="s">
        <v>59</v>
      </c>
      <c r="GTE84" s="984" t="s">
        <v>59</v>
      </c>
      <c r="GTF84" s="984" t="s">
        <v>59</v>
      </c>
      <c r="GTG84" s="984" t="s">
        <v>59</v>
      </c>
      <c r="GTH84" s="984" t="s">
        <v>59</v>
      </c>
      <c r="GTI84" s="984" t="s">
        <v>59</v>
      </c>
      <c r="GTJ84" s="984" t="s">
        <v>59</v>
      </c>
      <c r="GTK84" s="984" t="s">
        <v>59</v>
      </c>
      <c r="GTL84" s="984" t="s">
        <v>59</v>
      </c>
      <c r="GTM84" s="984" t="s">
        <v>59</v>
      </c>
      <c r="GTN84" s="984" t="s">
        <v>59</v>
      </c>
      <c r="GTO84" s="984" t="s">
        <v>59</v>
      </c>
      <c r="GTP84" s="984" t="s">
        <v>59</v>
      </c>
      <c r="GTQ84" s="984" t="s">
        <v>59</v>
      </c>
      <c r="GTR84" s="984" t="s">
        <v>59</v>
      </c>
      <c r="GTS84" s="984" t="s">
        <v>59</v>
      </c>
      <c r="GTT84" s="984" t="s">
        <v>59</v>
      </c>
      <c r="GTU84" s="984" t="s">
        <v>59</v>
      </c>
      <c r="GTV84" s="984" t="s">
        <v>59</v>
      </c>
      <c r="GTW84" s="984" t="s">
        <v>59</v>
      </c>
      <c r="GTX84" s="984" t="s">
        <v>59</v>
      </c>
      <c r="GTY84" s="984" t="s">
        <v>59</v>
      </c>
      <c r="GTZ84" s="984" t="s">
        <v>59</v>
      </c>
      <c r="GUA84" s="984" t="s">
        <v>59</v>
      </c>
      <c r="GUB84" s="984" t="s">
        <v>59</v>
      </c>
      <c r="GUC84" s="984" t="s">
        <v>59</v>
      </c>
      <c r="GUD84" s="984" t="s">
        <v>59</v>
      </c>
      <c r="GUE84" s="984" t="s">
        <v>59</v>
      </c>
      <c r="GUF84" s="984" t="s">
        <v>59</v>
      </c>
      <c r="GUG84" s="984" t="s">
        <v>59</v>
      </c>
      <c r="GUH84" s="984" t="s">
        <v>59</v>
      </c>
      <c r="GUI84" s="984" t="s">
        <v>59</v>
      </c>
      <c r="GUJ84" s="984" t="s">
        <v>59</v>
      </c>
      <c r="GUK84" s="984" t="s">
        <v>59</v>
      </c>
      <c r="GUL84" s="984" t="s">
        <v>59</v>
      </c>
      <c r="GUM84" s="984" t="s">
        <v>59</v>
      </c>
      <c r="GUN84" s="984" t="s">
        <v>59</v>
      </c>
      <c r="GUO84" s="984" t="s">
        <v>59</v>
      </c>
      <c r="GUP84" s="984" t="s">
        <v>59</v>
      </c>
      <c r="GUQ84" s="984" t="s">
        <v>59</v>
      </c>
      <c r="GUR84" s="984" t="s">
        <v>59</v>
      </c>
      <c r="GUS84" s="984" t="s">
        <v>59</v>
      </c>
      <c r="GUT84" s="984" t="s">
        <v>59</v>
      </c>
      <c r="GUU84" s="984" t="s">
        <v>59</v>
      </c>
      <c r="GUV84" s="984" t="s">
        <v>59</v>
      </c>
      <c r="GUW84" s="984" t="s">
        <v>59</v>
      </c>
      <c r="GUX84" s="984" t="s">
        <v>59</v>
      </c>
      <c r="GUY84" s="984" t="s">
        <v>59</v>
      </c>
      <c r="GUZ84" s="984" t="s">
        <v>59</v>
      </c>
      <c r="GVA84" s="984" t="s">
        <v>59</v>
      </c>
      <c r="GVB84" s="984" t="s">
        <v>59</v>
      </c>
      <c r="GVC84" s="984" t="s">
        <v>59</v>
      </c>
      <c r="GVD84" s="984" t="s">
        <v>59</v>
      </c>
      <c r="GVE84" s="984" t="s">
        <v>59</v>
      </c>
      <c r="GVF84" s="984" t="s">
        <v>59</v>
      </c>
      <c r="GVG84" s="984" t="s">
        <v>59</v>
      </c>
      <c r="GVH84" s="984" t="s">
        <v>59</v>
      </c>
      <c r="GVI84" s="984" t="s">
        <v>59</v>
      </c>
      <c r="GVJ84" s="984" t="s">
        <v>59</v>
      </c>
      <c r="GVK84" s="984" t="s">
        <v>59</v>
      </c>
      <c r="GVL84" s="984" t="s">
        <v>59</v>
      </c>
      <c r="GVM84" s="984" t="s">
        <v>59</v>
      </c>
      <c r="GVN84" s="984" t="s">
        <v>59</v>
      </c>
      <c r="GVO84" s="984" t="s">
        <v>59</v>
      </c>
      <c r="GVP84" s="984" t="s">
        <v>59</v>
      </c>
      <c r="GVQ84" s="984" t="s">
        <v>59</v>
      </c>
      <c r="GVR84" s="984" t="s">
        <v>59</v>
      </c>
      <c r="GVS84" s="984" t="s">
        <v>59</v>
      </c>
      <c r="GVT84" s="984" t="s">
        <v>59</v>
      </c>
      <c r="GVU84" s="984" t="s">
        <v>59</v>
      </c>
      <c r="GVV84" s="984" t="s">
        <v>59</v>
      </c>
      <c r="GVW84" s="984" t="s">
        <v>59</v>
      </c>
      <c r="GVX84" s="984" t="s">
        <v>59</v>
      </c>
      <c r="GVY84" s="984" t="s">
        <v>59</v>
      </c>
      <c r="GVZ84" s="984" t="s">
        <v>59</v>
      </c>
      <c r="GWA84" s="984" t="s">
        <v>59</v>
      </c>
      <c r="GWB84" s="984" t="s">
        <v>59</v>
      </c>
      <c r="GWC84" s="984" t="s">
        <v>59</v>
      </c>
      <c r="GWD84" s="984" t="s">
        <v>59</v>
      </c>
      <c r="GWE84" s="984" t="s">
        <v>59</v>
      </c>
      <c r="GWF84" s="984" t="s">
        <v>59</v>
      </c>
      <c r="GWG84" s="984" t="s">
        <v>59</v>
      </c>
      <c r="GWH84" s="984" t="s">
        <v>59</v>
      </c>
      <c r="GWI84" s="984" t="s">
        <v>59</v>
      </c>
      <c r="GWJ84" s="984" t="s">
        <v>59</v>
      </c>
      <c r="GWK84" s="984" t="s">
        <v>59</v>
      </c>
      <c r="GWL84" s="984" t="s">
        <v>59</v>
      </c>
      <c r="GWM84" s="984" t="s">
        <v>59</v>
      </c>
      <c r="GWN84" s="984" t="s">
        <v>59</v>
      </c>
      <c r="GWO84" s="984" t="s">
        <v>59</v>
      </c>
      <c r="GWP84" s="984" t="s">
        <v>59</v>
      </c>
      <c r="GWQ84" s="984" t="s">
        <v>59</v>
      </c>
      <c r="GWR84" s="984" t="s">
        <v>59</v>
      </c>
      <c r="GWS84" s="984" t="s">
        <v>59</v>
      </c>
      <c r="GWT84" s="984" t="s">
        <v>59</v>
      </c>
      <c r="GWU84" s="984" t="s">
        <v>59</v>
      </c>
      <c r="GWV84" s="984" t="s">
        <v>59</v>
      </c>
      <c r="GWW84" s="984" t="s">
        <v>59</v>
      </c>
      <c r="GWX84" s="984" t="s">
        <v>59</v>
      </c>
      <c r="GWY84" s="984" t="s">
        <v>59</v>
      </c>
      <c r="GWZ84" s="984" t="s">
        <v>59</v>
      </c>
      <c r="GXA84" s="984" t="s">
        <v>59</v>
      </c>
      <c r="GXB84" s="984" t="s">
        <v>59</v>
      </c>
      <c r="GXC84" s="984" t="s">
        <v>59</v>
      </c>
      <c r="GXD84" s="984" t="s">
        <v>59</v>
      </c>
      <c r="GXE84" s="984" t="s">
        <v>59</v>
      </c>
      <c r="GXF84" s="984" t="s">
        <v>59</v>
      </c>
      <c r="GXG84" s="984" t="s">
        <v>59</v>
      </c>
      <c r="GXH84" s="984" t="s">
        <v>59</v>
      </c>
      <c r="GXI84" s="984" t="s">
        <v>59</v>
      </c>
      <c r="GXJ84" s="984" t="s">
        <v>59</v>
      </c>
      <c r="GXK84" s="984" t="s">
        <v>59</v>
      </c>
      <c r="GXL84" s="984" t="s">
        <v>59</v>
      </c>
      <c r="GXM84" s="984" t="s">
        <v>59</v>
      </c>
      <c r="GXN84" s="984" t="s">
        <v>59</v>
      </c>
      <c r="GXO84" s="984" t="s">
        <v>59</v>
      </c>
      <c r="GXP84" s="984" t="s">
        <v>59</v>
      </c>
      <c r="GXQ84" s="984" t="s">
        <v>59</v>
      </c>
      <c r="GXR84" s="984" t="s">
        <v>59</v>
      </c>
      <c r="GXS84" s="984" t="s">
        <v>59</v>
      </c>
      <c r="GXT84" s="984" t="s">
        <v>59</v>
      </c>
      <c r="GXU84" s="984" t="s">
        <v>59</v>
      </c>
      <c r="GXV84" s="984" t="s">
        <v>59</v>
      </c>
      <c r="GXW84" s="984" t="s">
        <v>59</v>
      </c>
      <c r="GXX84" s="984" t="s">
        <v>59</v>
      </c>
      <c r="GXY84" s="984" t="s">
        <v>59</v>
      </c>
      <c r="GXZ84" s="984" t="s">
        <v>59</v>
      </c>
      <c r="GYA84" s="984" t="s">
        <v>59</v>
      </c>
      <c r="GYB84" s="984" t="s">
        <v>59</v>
      </c>
      <c r="GYC84" s="984" t="s">
        <v>59</v>
      </c>
      <c r="GYD84" s="984" t="s">
        <v>59</v>
      </c>
      <c r="GYE84" s="984" t="s">
        <v>59</v>
      </c>
      <c r="GYF84" s="984" t="s">
        <v>59</v>
      </c>
      <c r="GYG84" s="984" t="s">
        <v>59</v>
      </c>
      <c r="GYH84" s="984" t="s">
        <v>59</v>
      </c>
      <c r="GYI84" s="984" t="s">
        <v>59</v>
      </c>
      <c r="GYJ84" s="984" t="s">
        <v>59</v>
      </c>
      <c r="GYK84" s="984" t="s">
        <v>59</v>
      </c>
      <c r="GYL84" s="984" t="s">
        <v>59</v>
      </c>
      <c r="GYM84" s="984" t="s">
        <v>59</v>
      </c>
      <c r="GYN84" s="984" t="s">
        <v>59</v>
      </c>
      <c r="GYO84" s="984" t="s">
        <v>59</v>
      </c>
      <c r="GYP84" s="984" t="s">
        <v>59</v>
      </c>
      <c r="GYQ84" s="984" t="s">
        <v>59</v>
      </c>
      <c r="GYR84" s="984" t="s">
        <v>59</v>
      </c>
      <c r="GYS84" s="984" t="s">
        <v>59</v>
      </c>
      <c r="GYT84" s="984" t="s">
        <v>59</v>
      </c>
      <c r="GYU84" s="984" t="s">
        <v>59</v>
      </c>
      <c r="GYV84" s="984" t="s">
        <v>59</v>
      </c>
      <c r="GYW84" s="984" t="s">
        <v>59</v>
      </c>
      <c r="GYX84" s="984" t="s">
        <v>59</v>
      </c>
      <c r="GYY84" s="984" t="s">
        <v>59</v>
      </c>
      <c r="GYZ84" s="984" t="s">
        <v>59</v>
      </c>
      <c r="GZA84" s="984" t="s">
        <v>59</v>
      </c>
      <c r="GZB84" s="984" t="s">
        <v>59</v>
      </c>
      <c r="GZC84" s="984" t="s">
        <v>59</v>
      </c>
      <c r="GZD84" s="984" t="s">
        <v>59</v>
      </c>
      <c r="GZE84" s="984" t="s">
        <v>59</v>
      </c>
      <c r="GZF84" s="984" t="s">
        <v>59</v>
      </c>
      <c r="GZG84" s="984" t="s">
        <v>59</v>
      </c>
      <c r="GZH84" s="984" t="s">
        <v>59</v>
      </c>
      <c r="GZI84" s="984" t="s">
        <v>59</v>
      </c>
      <c r="GZJ84" s="984" t="s">
        <v>59</v>
      </c>
      <c r="GZK84" s="984" t="s">
        <v>59</v>
      </c>
      <c r="GZL84" s="984" t="s">
        <v>59</v>
      </c>
      <c r="GZM84" s="984" t="s">
        <v>59</v>
      </c>
      <c r="GZN84" s="984" t="s">
        <v>59</v>
      </c>
      <c r="GZO84" s="984" t="s">
        <v>59</v>
      </c>
      <c r="GZP84" s="984" t="s">
        <v>59</v>
      </c>
      <c r="GZQ84" s="984" t="s">
        <v>59</v>
      </c>
      <c r="GZR84" s="984" t="s">
        <v>59</v>
      </c>
      <c r="GZS84" s="984" t="s">
        <v>59</v>
      </c>
      <c r="GZT84" s="984" t="s">
        <v>59</v>
      </c>
      <c r="GZU84" s="984" t="s">
        <v>59</v>
      </c>
      <c r="GZV84" s="984" t="s">
        <v>59</v>
      </c>
      <c r="GZW84" s="984" t="s">
        <v>59</v>
      </c>
      <c r="GZX84" s="984" t="s">
        <v>59</v>
      </c>
      <c r="GZY84" s="984" t="s">
        <v>59</v>
      </c>
      <c r="GZZ84" s="984" t="s">
        <v>59</v>
      </c>
      <c r="HAA84" s="984" t="s">
        <v>59</v>
      </c>
      <c r="HAB84" s="984" t="s">
        <v>59</v>
      </c>
      <c r="HAC84" s="984" t="s">
        <v>59</v>
      </c>
      <c r="HAD84" s="984" t="s">
        <v>59</v>
      </c>
      <c r="HAE84" s="984" t="s">
        <v>59</v>
      </c>
      <c r="HAF84" s="984" t="s">
        <v>59</v>
      </c>
      <c r="HAG84" s="984" t="s">
        <v>59</v>
      </c>
      <c r="HAH84" s="984" t="s">
        <v>59</v>
      </c>
      <c r="HAI84" s="984" t="s">
        <v>59</v>
      </c>
      <c r="HAJ84" s="984" t="s">
        <v>59</v>
      </c>
      <c r="HAK84" s="984" t="s">
        <v>59</v>
      </c>
      <c r="HAL84" s="984" t="s">
        <v>59</v>
      </c>
      <c r="HAM84" s="984" t="s">
        <v>59</v>
      </c>
      <c r="HAN84" s="984" t="s">
        <v>59</v>
      </c>
      <c r="HAO84" s="984" t="s">
        <v>59</v>
      </c>
      <c r="HAP84" s="984" t="s">
        <v>59</v>
      </c>
      <c r="HAQ84" s="984" t="s">
        <v>59</v>
      </c>
      <c r="HAR84" s="984" t="s">
        <v>59</v>
      </c>
      <c r="HAS84" s="984" t="s">
        <v>59</v>
      </c>
      <c r="HAT84" s="984" t="s">
        <v>59</v>
      </c>
      <c r="HAU84" s="984" t="s">
        <v>59</v>
      </c>
      <c r="HAV84" s="984" t="s">
        <v>59</v>
      </c>
      <c r="HAW84" s="984" t="s">
        <v>59</v>
      </c>
      <c r="HAX84" s="984" t="s">
        <v>59</v>
      </c>
      <c r="HAY84" s="984" t="s">
        <v>59</v>
      </c>
      <c r="HAZ84" s="984" t="s">
        <v>59</v>
      </c>
      <c r="HBA84" s="984" t="s">
        <v>59</v>
      </c>
      <c r="HBB84" s="984" t="s">
        <v>59</v>
      </c>
      <c r="HBC84" s="984" t="s">
        <v>59</v>
      </c>
      <c r="HBD84" s="984" t="s">
        <v>59</v>
      </c>
      <c r="HBE84" s="984" t="s">
        <v>59</v>
      </c>
      <c r="HBF84" s="984" t="s">
        <v>59</v>
      </c>
      <c r="HBG84" s="984" t="s">
        <v>59</v>
      </c>
      <c r="HBH84" s="984" t="s">
        <v>59</v>
      </c>
      <c r="HBI84" s="984" t="s">
        <v>59</v>
      </c>
      <c r="HBJ84" s="984" t="s">
        <v>59</v>
      </c>
      <c r="HBK84" s="984" t="s">
        <v>59</v>
      </c>
      <c r="HBL84" s="984" t="s">
        <v>59</v>
      </c>
      <c r="HBM84" s="984" t="s">
        <v>59</v>
      </c>
      <c r="HBN84" s="984" t="s">
        <v>59</v>
      </c>
      <c r="HBO84" s="984" t="s">
        <v>59</v>
      </c>
      <c r="HBP84" s="984" t="s">
        <v>59</v>
      </c>
      <c r="HBQ84" s="984" t="s">
        <v>59</v>
      </c>
      <c r="HBR84" s="984" t="s">
        <v>59</v>
      </c>
      <c r="HBS84" s="984" t="s">
        <v>59</v>
      </c>
      <c r="HBT84" s="984" t="s">
        <v>59</v>
      </c>
      <c r="HBU84" s="984" t="s">
        <v>59</v>
      </c>
      <c r="HBV84" s="984" t="s">
        <v>59</v>
      </c>
      <c r="HBW84" s="984" t="s">
        <v>59</v>
      </c>
      <c r="HBX84" s="984" t="s">
        <v>59</v>
      </c>
      <c r="HBY84" s="984" t="s">
        <v>59</v>
      </c>
      <c r="HBZ84" s="984" t="s">
        <v>59</v>
      </c>
      <c r="HCA84" s="984" t="s">
        <v>59</v>
      </c>
      <c r="HCB84" s="984" t="s">
        <v>59</v>
      </c>
      <c r="HCC84" s="984" t="s">
        <v>59</v>
      </c>
      <c r="HCD84" s="984" t="s">
        <v>59</v>
      </c>
      <c r="HCE84" s="984" t="s">
        <v>59</v>
      </c>
      <c r="HCF84" s="984" t="s">
        <v>59</v>
      </c>
      <c r="HCG84" s="984" t="s">
        <v>59</v>
      </c>
      <c r="HCH84" s="984" t="s">
        <v>59</v>
      </c>
      <c r="HCI84" s="984" t="s">
        <v>59</v>
      </c>
      <c r="HCJ84" s="984" t="s">
        <v>59</v>
      </c>
      <c r="HCK84" s="984" t="s">
        <v>59</v>
      </c>
      <c r="HCL84" s="984" t="s">
        <v>59</v>
      </c>
      <c r="HCM84" s="984" t="s">
        <v>59</v>
      </c>
      <c r="HCN84" s="984" t="s">
        <v>59</v>
      </c>
      <c r="HCO84" s="984" t="s">
        <v>59</v>
      </c>
      <c r="HCP84" s="984" t="s">
        <v>59</v>
      </c>
      <c r="HCQ84" s="984" t="s">
        <v>59</v>
      </c>
      <c r="HCR84" s="984" t="s">
        <v>59</v>
      </c>
      <c r="HCS84" s="984" t="s">
        <v>59</v>
      </c>
      <c r="HCT84" s="984" t="s">
        <v>59</v>
      </c>
      <c r="HCU84" s="984" t="s">
        <v>59</v>
      </c>
      <c r="HCV84" s="984" t="s">
        <v>59</v>
      </c>
      <c r="HCW84" s="984" t="s">
        <v>59</v>
      </c>
      <c r="HCX84" s="984" t="s">
        <v>59</v>
      </c>
      <c r="HCY84" s="984" t="s">
        <v>59</v>
      </c>
      <c r="HCZ84" s="984" t="s">
        <v>59</v>
      </c>
      <c r="HDA84" s="984" t="s">
        <v>59</v>
      </c>
      <c r="HDB84" s="984" t="s">
        <v>59</v>
      </c>
      <c r="HDC84" s="984" t="s">
        <v>59</v>
      </c>
      <c r="HDD84" s="984" t="s">
        <v>59</v>
      </c>
      <c r="HDE84" s="984" t="s">
        <v>59</v>
      </c>
      <c r="HDF84" s="984" t="s">
        <v>59</v>
      </c>
      <c r="HDG84" s="984" t="s">
        <v>59</v>
      </c>
      <c r="HDH84" s="984" t="s">
        <v>59</v>
      </c>
      <c r="HDI84" s="984" t="s">
        <v>59</v>
      </c>
      <c r="HDJ84" s="984" t="s">
        <v>59</v>
      </c>
      <c r="HDK84" s="984" t="s">
        <v>59</v>
      </c>
      <c r="HDL84" s="984" t="s">
        <v>59</v>
      </c>
      <c r="HDM84" s="984" t="s">
        <v>59</v>
      </c>
      <c r="HDN84" s="984" t="s">
        <v>59</v>
      </c>
      <c r="HDO84" s="984" t="s">
        <v>59</v>
      </c>
      <c r="HDP84" s="984" t="s">
        <v>59</v>
      </c>
      <c r="HDQ84" s="984" t="s">
        <v>59</v>
      </c>
      <c r="HDR84" s="984" t="s">
        <v>59</v>
      </c>
      <c r="HDS84" s="984" t="s">
        <v>59</v>
      </c>
      <c r="HDT84" s="984" t="s">
        <v>59</v>
      </c>
      <c r="HDU84" s="984" t="s">
        <v>59</v>
      </c>
      <c r="HDV84" s="984" t="s">
        <v>59</v>
      </c>
      <c r="HDW84" s="984" t="s">
        <v>59</v>
      </c>
      <c r="HDX84" s="984" t="s">
        <v>59</v>
      </c>
      <c r="HDY84" s="984" t="s">
        <v>59</v>
      </c>
      <c r="HDZ84" s="984" t="s">
        <v>59</v>
      </c>
      <c r="HEA84" s="984" t="s">
        <v>59</v>
      </c>
      <c r="HEB84" s="984" t="s">
        <v>59</v>
      </c>
      <c r="HEC84" s="984" t="s">
        <v>59</v>
      </c>
      <c r="HED84" s="984" t="s">
        <v>59</v>
      </c>
      <c r="HEE84" s="984" t="s">
        <v>59</v>
      </c>
      <c r="HEF84" s="984" t="s">
        <v>59</v>
      </c>
      <c r="HEG84" s="984" t="s">
        <v>59</v>
      </c>
      <c r="HEH84" s="984" t="s">
        <v>59</v>
      </c>
      <c r="HEI84" s="984" t="s">
        <v>59</v>
      </c>
      <c r="HEJ84" s="984" t="s">
        <v>59</v>
      </c>
      <c r="HEK84" s="984" t="s">
        <v>59</v>
      </c>
      <c r="HEL84" s="984" t="s">
        <v>59</v>
      </c>
      <c r="HEM84" s="984" t="s">
        <v>59</v>
      </c>
      <c r="HEN84" s="984" t="s">
        <v>59</v>
      </c>
      <c r="HEO84" s="984" t="s">
        <v>59</v>
      </c>
      <c r="HEP84" s="984" t="s">
        <v>59</v>
      </c>
      <c r="HEQ84" s="984" t="s">
        <v>59</v>
      </c>
      <c r="HER84" s="984" t="s">
        <v>59</v>
      </c>
      <c r="HES84" s="984" t="s">
        <v>59</v>
      </c>
      <c r="HET84" s="984" t="s">
        <v>59</v>
      </c>
      <c r="HEU84" s="984" t="s">
        <v>59</v>
      </c>
      <c r="HEV84" s="984" t="s">
        <v>59</v>
      </c>
      <c r="HEW84" s="984" t="s">
        <v>59</v>
      </c>
      <c r="HEX84" s="984" t="s">
        <v>59</v>
      </c>
      <c r="HEY84" s="984" t="s">
        <v>59</v>
      </c>
      <c r="HEZ84" s="984" t="s">
        <v>59</v>
      </c>
      <c r="HFA84" s="984" t="s">
        <v>59</v>
      </c>
      <c r="HFB84" s="984" t="s">
        <v>59</v>
      </c>
      <c r="HFC84" s="984" t="s">
        <v>59</v>
      </c>
      <c r="HFD84" s="984" t="s">
        <v>59</v>
      </c>
      <c r="HFE84" s="984" t="s">
        <v>59</v>
      </c>
      <c r="HFF84" s="984" t="s">
        <v>59</v>
      </c>
      <c r="HFG84" s="984" t="s">
        <v>59</v>
      </c>
      <c r="HFH84" s="984" t="s">
        <v>59</v>
      </c>
      <c r="HFI84" s="984" t="s">
        <v>59</v>
      </c>
      <c r="HFJ84" s="984" t="s">
        <v>59</v>
      </c>
      <c r="HFK84" s="984" t="s">
        <v>59</v>
      </c>
      <c r="HFL84" s="984" t="s">
        <v>59</v>
      </c>
      <c r="HFM84" s="984" t="s">
        <v>59</v>
      </c>
      <c r="HFN84" s="984" t="s">
        <v>59</v>
      </c>
      <c r="HFO84" s="984" t="s">
        <v>59</v>
      </c>
      <c r="HFP84" s="984" t="s">
        <v>59</v>
      </c>
      <c r="HFQ84" s="984" t="s">
        <v>59</v>
      </c>
      <c r="HFR84" s="984" t="s">
        <v>59</v>
      </c>
      <c r="HFS84" s="984" t="s">
        <v>59</v>
      </c>
      <c r="HFT84" s="984" t="s">
        <v>59</v>
      </c>
      <c r="HFU84" s="984" t="s">
        <v>59</v>
      </c>
      <c r="HFV84" s="984" t="s">
        <v>59</v>
      </c>
      <c r="HFW84" s="984" t="s">
        <v>59</v>
      </c>
      <c r="HFX84" s="984" t="s">
        <v>59</v>
      </c>
      <c r="HFY84" s="984" t="s">
        <v>59</v>
      </c>
      <c r="HFZ84" s="984" t="s">
        <v>59</v>
      </c>
      <c r="HGA84" s="984" t="s">
        <v>59</v>
      </c>
      <c r="HGB84" s="984" t="s">
        <v>59</v>
      </c>
      <c r="HGC84" s="984" t="s">
        <v>59</v>
      </c>
      <c r="HGD84" s="984" t="s">
        <v>59</v>
      </c>
      <c r="HGE84" s="984" t="s">
        <v>59</v>
      </c>
      <c r="HGF84" s="984" t="s">
        <v>59</v>
      </c>
      <c r="HGG84" s="984" t="s">
        <v>59</v>
      </c>
      <c r="HGH84" s="984" t="s">
        <v>59</v>
      </c>
      <c r="HGI84" s="984" t="s">
        <v>59</v>
      </c>
      <c r="HGJ84" s="984" t="s">
        <v>59</v>
      </c>
      <c r="HGK84" s="984" t="s">
        <v>59</v>
      </c>
      <c r="HGL84" s="984" t="s">
        <v>59</v>
      </c>
      <c r="HGM84" s="984" t="s">
        <v>59</v>
      </c>
      <c r="HGN84" s="984" t="s">
        <v>59</v>
      </c>
      <c r="HGO84" s="984" t="s">
        <v>59</v>
      </c>
      <c r="HGP84" s="984" t="s">
        <v>59</v>
      </c>
      <c r="HGQ84" s="984" t="s">
        <v>59</v>
      </c>
      <c r="HGR84" s="984" t="s">
        <v>59</v>
      </c>
      <c r="HGS84" s="984" t="s">
        <v>59</v>
      </c>
      <c r="HGT84" s="984" t="s">
        <v>59</v>
      </c>
      <c r="HGU84" s="984" t="s">
        <v>59</v>
      </c>
      <c r="HGV84" s="984" t="s">
        <v>59</v>
      </c>
      <c r="HGW84" s="984" t="s">
        <v>59</v>
      </c>
      <c r="HGX84" s="984" t="s">
        <v>59</v>
      </c>
      <c r="HGY84" s="984" t="s">
        <v>59</v>
      </c>
      <c r="HGZ84" s="984" t="s">
        <v>59</v>
      </c>
      <c r="HHA84" s="984" t="s">
        <v>59</v>
      </c>
      <c r="HHB84" s="984" t="s">
        <v>59</v>
      </c>
      <c r="HHC84" s="984" t="s">
        <v>59</v>
      </c>
      <c r="HHD84" s="984" t="s">
        <v>59</v>
      </c>
      <c r="HHE84" s="984" t="s">
        <v>59</v>
      </c>
      <c r="HHF84" s="984" t="s">
        <v>59</v>
      </c>
      <c r="HHG84" s="984" t="s">
        <v>59</v>
      </c>
      <c r="HHH84" s="984" t="s">
        <v>59</v>
      </c>
      <c r="HHI84" s="984" t="s">
        <v>59</v>
      </c>
      <c r="HHJ84" s="984" t="s">
        <v>59</v>
      </c>
      <c r="HHK84" s="984" t="s">
        <v>59</v>
      </c>
      <c r="HHL84" s="984" t="s">
        <v>59</v>
      </c>
      <c r="HHM84" s="984" t="s">
        <v>59</v>
      </c>
      <c r="HHN84" s="984" t="s">
        <v>59</v>
      </c>
      <c r="HHO84" s="984" t="s">
        <v>59</v>
      </c>
      <c r="HHP84" s="984" t="s">
        <v>59</v>
      </c>
      <c r="HHQ84" s="984" t="s">
        <v>59</v>
      </c>
      <c r="HHR84" s="984" t="s">
        <v>59</v>
      </c>
      <c r="HHS84" s="984" t="s">
        <v>59</v>
      </c>
      <c r="HHT84" s="984" t="s">
        <v>59</v>
      </c>
      <c r="HHU84" s="984" t="s">
        <v>59</v>
      </c>
      <c r="HHV84" s="984" t="s">
        <v>59</v>
      </c>
      <c r="HHW84" s="984" t="s">
        <v>59</v>
      </c>
      <c r="HHX84" s="984" t="s">
        <v>59</v>
      </c>
      <c r="HHY84" s="984" t="s">
        <v>59</v>
      </c>
      <c r="HHZ84" s="984" t="s">
        <v>59</v>
      </c>
      <c r="HIA84" s="984" t="s">
        <v>59</v>
      </c>
      <c r="HIB84" s="984" t="s">
        <v>59</v>
      </c>
      <c r="HIC84" s="984" t="s">
        <v>59</v>
      </c>
      <c r="HID84" s="984" t="s">
        <v>59</v>
      </c>
      <c r="HIE84" s="984" t="s">
        <v>59</v>
      </c>
      <c r="HIF84" s="984" t="s">
        <v>59</v>
      </c>
      <c r="HIG84" s="984" t="s">
        <v>59</v>
      </c>
      <c r="HIH84" s="984" t="s">
        <v>59</v>
      </c>
      <c r="HII84" s="984" t="s">
        <v>59</v>
      </c>
      <c r="HIJ84" s="984" t="s">
        <v>59</v>
      </c>
      <c r="HIK84" s="984" t="s">
        <v>59</v>
      </c>
      <c r="HIL84" s="984" t="s">
        <v>59</v>
      </c>
      <c r="HIM84" s="984" t="s">
        <v>59</v>
      </c>
      <c r="HIN84" s="984" t="s">
        <v>59</v>
      </c>
      <c r="HIO84" s="984" t="s">
        <v>59</v>
      </c>
      <c r="HIP84" s="984" t="s">
        <v>59</v>
      </c>
      <c r="HIQ84" s="984" t="s">
        <v>59</v>
      </c>
      <c r="HIR84" s="984" t="s">
        <v>59</v>
      </c>
      <c r="HIS84" s="984" t="s">
        <v>59</v>
      </c>
      <c r="HIT84" s="984" t="s">
        <v>59</v>
      </c>
      <c r="HIU84" s="984" t="s">
        <v>59</v>
      </c>
      <c r="HIV84" s="984" t="s">
        <v>59</v>
      </c>
      <c r="HIW84" s="984" t="s">
        <v>59</v>
      </c>
      <c r="HIX84" s="984" t="s">
        <v>59</v>
      </c>
      <c r="HIY84" s="984" t="s">
        <v>59</v>
      </c>
      <c r="HIZ84" s="984" t="s">
        <v>59</v>
      </c>
      <c r="HJA84" s="984" t="s">
        <v>59</v>
      </c>
      <c r="HJB84" s="984" t="s">
        <v>59</v>
      </c>
      <c r="HJC84" s="984" t="s">
        <v>59</v>
      </c>
      <c r="HJD84" s="984" t="s">
        <v>59</v>
      </c>
      <c r="HJE84" s="984" t="s">
        <v>59</v>
      </c>
      <c r="HJF84" s="984" t="s">
        <v>59</v>
      </c>
      <c r="HJG84" s="984" t="s">
        <v>59</v>
      </c>
      <c r="HJH84" s="984" t="s">
        <v>59</v>
      </c>
      <c r="HJI84" s="984" t="s">
        <v>59</v>
      </c>
      <c r="HJJ84" s="984" t="s">
        <v>59</v>
      </c>
      <c r="HJK84" s="984" t="s">
        <v>59</v>
      </c>
      <c r="HJL84" s="984" t="s">
        <v>59</v>
      </c>
      <c r="HJM84" s="984" t="s">
        <v>59</v>
      </c>
      <c r="HJN84" s="984" t="s">
        <v>59</v>
      </c>
      <c r="HJO84" s="984" t="s">
        <v>59</v>
      </c>
      <c r="HJP84" s="984" t="s">
        <v>59</v>
      </c>
      <c r="HJQ84" s="984" t="s">
        <v>59</v>
      </c>
      <c r="HJR84" s="984" t="s">
        <v>59</v>
      </c>
      <c r="HJS84" s="984" t="s">
        <v>59</v>
      </c>
      <c r="HJT84" s="984" t="s">
        <v>59</v>
      </c>
      <c r="HJU84" s="984" t="s">
        <v>59</v>
      </c>
      <c r="HJV84" s="984" t="s">
        <v>59</v>
      </c>
      <c r="HJW84" s="984" t="s">
        <v>59</v>
      </c>
      <c r="HJX84" s="984" t="s">
        <v>59</v>
      </c>
      <c r="HJY84" s="984" t="s">
        <v>59</v>
      </c>
      <c r="HJZ84" s="984" t="s">
        <v>59</v>
      </c>
      <c r="HKA84" s="984" t="s">
        <v>59</v>
      </c>
      <c r="HKB84" s="984" t="s">
        <v>59</v>
      </c>
      <c r="HKC84" s="984" t="s">
        <v>59</v>
      </c>
      <c r="HKD84" s="984" t="s">
        <v>59</v>
      </c>
      <c r="HKE84" s="984" t="s">
        <v>59</v>
      </c>
      <c r="HKF84" s="984" t="s">
        <v>59</v>
      </c>
      <c r="HKG84" s="984" t="s">
        <v>59</v>
      </c>
      <c r="HKH84" s="984" t="s">
        <v>59</v>
      </c>
      <c r="HKI84" s="984" t="s">
        <v>59</v>
      </c>
      <c r="HKJ84" s="984" t="s">
        <v>59</v>
      </c>
      <c r="HKK84" s="984" t="s">
        <v>59</v>
      </c>
      <c r="HKL84" s="984" t="s">
        <v>59</v>
      </c>
      <c r="HKM84" s="984" t="s">
        <v>59</v>
      </c>
      <c r="HKN84" s="984" t="s">
        <v>59</v>
      </c>
      <c r="HKO84" s="984" t="s">
        <v>59</v>
      </c>
      <c r="HKP84" s="984" t="s">
        <v>59</v>
      </c>
      <c r="HKQ84" s="984" t="s">
        <v>59</v>
      </c>
      <c r="HKR84" s="984" t="s">
        <v>59</v>
      </c>
      <c r="HKS84" s="984" t="s">
        <v>59</v>
      </c>
      <c r="HKT84" s="984" t="s">
        <v>59</v>
      </c>
      <c r="HKU84" s="984" t="s">
        <v>59</v>
      </c>
      <c r="HKV84" s="984" t="s">
        <v>59</v>
      </c>
      <c r="HKW84" s="984" t="s">
        <v>59</v>
      </c>
      <c r="HKX84" s="984" t="s">
        <v>59</v>
      </c>
      <c r="HKY84" s="984" t="s">
        <v>59</v>
      </c>
      <c r="HKZ84" s="984" t="s">
        <v>59</v>
      </c>
      <c r="HLA84" s="984" t="s">
        <v>59</v>
      </c>
      <c r="HLB84" s="984" t="s">
        <v>59</v>
      </c>
      <c r="HLC84" s="984" t="s">
        <v>59</v>
      </c>
      <c r="HLD84" s="984" t="s">
        <v>59</v>
      </c>
      <c r="HLE84" s="984" t="s">
        <v>59</v>
      </c>
      <c r="HLF84" s="984" t="s">
        <v>59</v>
      </c>
      <c r="HLG84" s="984" t="s">
        <v>59</v>
      </c>
      <c r="HLH84" s="984" t="s">
        <v>59</v>
      </c>
      <c r="HLI84" s="984" t="s">
        <v>59</v>
      </c>
      <c r="HLJ84" s="984" t="s">
        <v>59</v>
      </c>
      <c r="HLK84" s="984" t="s">
        <v>59</v>
      </c>
      <c r="HLL84" s="984" t="s">
        <v>59</v>
      </c>
      <c r="HLM84" s="984" t="s">
        <v>59</v>
      </c>
      <c r="HLN84" s="984" t="s">
        <v>59</v>
      </c>
      <c r="HLO84" s="984" t="s">
        <v>59</v>
      </c>
      <c r="HLP84" s="984" t="s">
        <v>59</v>
      </c>
      <c r="HLQ84" s="984" t="s">
        <v>59</v>
      </c>
      <c r="HLR84" s="984" t="s">
        <v>59</v>
      </c>
      <c r="HLS84" s="984" t="s">
        <v>59</v>
      </c>
      <c r="HLT84" s="984" t="s">
        <v>59</v>
      </c>
      <c r="HLU84" s="984" t="s">
        <v>59</v>
      </c>
      <c r="HLV84" s="984" t="s">
        <v>59</v>
      </c>
      <c r="HLW84" s="984" t="s">
        <v>59</v>
      </c>
      <c r="HLX84" s="984" t="s">
        <v>59</v>
      </c>
      <c r="HLY84" s="984" t="s">
        <v>59</v>
      </c>
      <c r="HLZ84" s="984" t="s">
        <v>59</v>
      </c>
      <c r="HMA84" s="984" t="s">
        <v>59</v>
      </c>
      <c r="HMB84" s="984" t="s">
        <v>59</v>
      </c>
      <c r="HMC84" s="984" t="s">
        <v>59</v>
      </c>
      <c r="HMD84" s="984" t="s">
        <v>59</v>
      </c>
      <c r="HME84" s="984" t="s">
        <v>59</v>
      </c>
      <c r="HMF84" s="984" t="s">
        <v>59</v>
      </c>
      <c r="HMG84" s="984" t="s">
        <v>59</v>
      </c>
      <c r="HMH84" s="984" t="s">
        <v>59</v>
      </c>
      <c r="HMI84" s="984" t="s">
        <v>59</v>
      </c>
      <c r="HMJ84" s="984" t="s">
        <v>59</v>
      </c>
      <c r="HMK84" s="984" t="s">
        <v>59</v>
      </c>
      <c r="HML84" s="984" t="s">
        <v>59</v>
      </c>
      <c r="HMM84" s="984" t="s">
        <v>59</v>
      </c>
      <c r="HMN84" s="984" t="s">
        <v>59</v>
      </c>
      <c r="HMO84" s="984" t="s">
        <v>59</v>
      </c>
      <c r="HMP84" s="984" t="s">
        <v>59</v>
      </c>
      <c r="HMQ84" s="984" t="s">
        <v>59</v>
      </c>
      <c r="HMR84" s="984" t="s">
        <v>59</v>
      </c>
      <c r="HMS84" s="984" t="s">
        <v>59</v>
      </c>
      <c r="HMT84" s="984" t="s">
        <v>59</v>
      </c>
      <c r="HMU84" s="984" t="s">
        <v>59</v>
      </c>
      <c r="HMV84" s="984" t="s">
        <v>59</v>
      </c>
      <c r="HMW84" s="984" t="s">
        <v>59</v>
      </c>
      <c r="HMX84" s="984" t="s">
        <v>59</v>
      </c>
      <c r="HMY84" s="984" t="s">
        <v>59</v>
      </c>
      <c r="HMZ84" s="984" t="s">
        <v>59</v>
      </c>
      <c r="HNA84" s="984" t="s">
        <v>59</v>
      </c>
      <c r="HNB84" s="984" t="s">
        <v>59</v>
      </c>
      <c r="HNC84" s="984" t="s">
        <v>59</v>
      </c>
      <c r="HND84" s="984" t="s">
        <v>59</v>
      </c>
      <c r="HNE84" s="984" t="s">
        <v>59</v>
      </c>
      <c r="HNF84" s="984" t="s">
        <v>59</v>
      </c>
      <c r="HNG84" s="984" t="s">
        <v>59</v>
      </c>
      <c r="HNH84" s="984" t="s">
        <v>59</v>
      </c>
      <c r="HNI84" s="984" t="s">
        <v>59</v>
      </c>
      <c r="HNJ84" s="984" t="s">
        <v>59</v>
      </c>
      <c r="HNK84" s="984" t="s">
        <v>59</v>
      </c>
      <c r="HNL84" s="984" t="s">
        <v>59</v>
      </c>
      <c r="HNM84" s="984" t="s">
        <v>59</v>
      </c>
      <c r="HNN84" s="984" t="s">
        <v>59</v>
      </c>
      <c r="HNO84" s="984" t="s">
        <v>59</v>
      </c>
      <c r="HNP84" s="984" t="s">
        <v>59</v>
      </c>
      <c r="HNQ84" s="984" t="s">
        <v>59</v>
      </c>
      <c r="HNR84" s="984" t="s">
        <v>59</v>
      </c>
      <c r="HNS84" s="984" t="s">
        <v>59</v>
      </c>
      <c r="HNT84" s="984" t="s">
        <v>59</v>
      </c>
      <c r="HNU84" s="984" t="s">
        <v>59</v>
      </c>
      <c r="HNV84" s="984" t="s">
        <v>59</v>
      </c>
      <c r="HNW84" s="984" t="s">
        <v>59</v>
      </c>
      <c r="HNX84" s="984" t="s">
        <v>59</v>
      </c>
      <c r="HNY84" s="984" t="s">
        <v>59</v>
      </c>
      <c r="HNZ84" s="984" t="s">
        <v>59</v>
      </c>
      <c r="HOA84" s="984" t="s">
        <v>59</v>
      </c>
      <c r="HOB84" s="984" t="s">
        <v>59</v>
      </c>
      <c r="HOC84" s="984" t="s">
        <v>59</v>
      </c>
      <c r="HOD84" s="984" t="s">
        <v>59</v>
      </c>
      <c r="HOE84" s="984" t="s">
        <v>59</v>
      </c>
      <c r="HOF84" s="984" t="s">
        <v>59</v>
      </c>
      <c r="HOG84" s="984" t="s">
        <v>59</v>
      </c>
      <c r="HOH84" s="984" t="s">
        <v>59</v>
      </c>
      <c r="HOI84" s="984" t="s">
        <v>59</v>
      </c>
      <c r="HOJ84" s="984" t="s">
        <v>59</v>
      </c>
      <c r="HOK84" s="984" t="s">
        <v>59</v>
      </c>
      <c r="HOL84" s="984" t="s">
        <v>59</v>
      </c>
      <c r="HOM84" s="984" t="s">
        <v>59</v>
      </c>
      <c r="HON84" s="984" t="s">
        <v>59</v>
      </c>
      <c r="HOO84" s="984" t="s">
        <v>59</v>
      </c>
      <c r="HOP84" s="984" t="s">
        <v>59</v>
      </c>
      <c r="HOQ84" s="984" t="s">
        <v>59</v>
      </c>
      <c r="HOR84" s="984" t="s">
        <v>59</v>
      </c>
      <c r="HOS84" s="984" t="s">
        <v>59</v>
      </c>
      <c r="HOT84" s="984" t="s">
        <v>59</v>
      </c>
      <c r="HOU84" s="984" t="s">
        <v>59</v>
      </c>
      <c r="HOV84" s="984" t="s">
        <v>59</v>
      </c>
      <c r="HOW84" s="984" t="s">
        <v>59</v>
      </c>
      <c r="HOX84" s="984" t="s">
        <v>59</v>
      </c>
      <c r="HOY84" s="984" t="s">
        <v>59</v>
      </c>
      <c r="HOZ84" s="984" t="s">
        <v>59</v>
      </c>
      <c r="HPA84" s="984" t="s">
        <v>59</v>
      </c>
      <c r="HPB84" s="984" t="s">
        <v>59</v>
      </c>
      <c r="HPC84" s="984" t="s">
        <v>59</v>
      </c>
      <c r="HPD84" s="984" t="s">
        <v>59</v>
      </c>
      <c r="HPE84" s="984" t="s">
        <v>59</v>
      </c>
      <c r="HPF84" s="984" t="s">
        <v>59</v>
      </c>
      <c r="HPG84" s="984" t="s">
        <v>59</v>
      </c>
      <c r="HPH84" s="984" t="s">
        <v>59</v>
      </c>
      <c r="HPI84" s="984" t="s">
        <v>59</v>
      </c>
      <c r="HPJ84" s="984" t="s">
        <v>59</v>
      </c>
      <c r="HPK84" s="984" t="s">
        <v>59</v>
      </c>
      <c r="HPL84" s="984" t="s">
        <v>59</v>
      </c>
      <c r="HPM84" s="984" t="s">
        <v>59</v>
      </c>
      <c r="HPN84" s="984" t="s">
        <v>59</v>
      </c>
      <c r="HPO84" s="984" t="s">
        <v>59</v>
      </c>
      <c r="HPP84" s="984" t="s">
        <v>59</v>
      </c>
      <c r="HPQ84" s="984" t="s">
        <v>59</v>
      </c>
      <c r="HPR84" s="984" t="s">
        <v>59</v>
      </c>
      <c r="HPS84" s="984" t="s">
        <v>59</v>
      </c>
      <c r="HPT84" s="984" t="s">
        <v>59</v>
      </c>
      <c r="HPU84" s="984" t="s">
        <v>59</v>
      </c>
      <c r="HPV84" s="984" t="s">
        <v>59</v>
      </c>
      <c r="HPW84" s="984" t="s">
        <v>59</v>
      </c>
      <c r="HPX84" s="984" t="s">
        <v>59</v>
      </c>
      <c r="HPY84" s="984" t="s">
        <v>59</v>
      </c>
      <c r="HPZ84" s="984" t="s">
        <v>59</v>
      </c>
      <c r="HQA84" s="984" t="s">
        <v>59</v>
      </c>
      <c r="HQB84" s="984" t="s">
        <v>59</v>
      </c>
      <c r="HQC84" s="984" t="s">
        <v>59</v>
      </c>
      <c r="HQD84" s="984" t="s">
        <v>59</v>
      </c>
      <c r="HQE84" s="984" t="s">
        <v>59</v>
      </c>
      <c r="HQF84" s="984" t="s">
        <v>59</v>
      </c>
      <c r="HQG84" s="984" t="s">
        <v>59</v>
      </c>
      <c r="HQH84" s="984" t="s">
        <v>59</v>
      </c>
      <c r="HQI84" s="984" t="s">
        <v>59</v>
      </c>
      <c r="HQJ84" s="984" t="s">
        <v>59</v>
      </c>
      <c r="HQK84" s="984" t="s">
        <v>59</v>
      </c>
      <c r="HQL84" s="984" t="s">
        <v>59</v>
      </c>
      <c r="HQM84" s="984" t="s">
        <v>59</v>
      </c>
      <c r="HQN84" s="984" t="s">
        <v>59</v>
      </c>
      <c r="HQO84" s="984" t="s">
        <v>59</v>
      </c>
      <c r="HQP84" s="984" t="s">
        <v>59</v>
      </c>
      <c r="HQQ84" s="984" t="s">
        <v>59</v>
      </c>
      <c r="HQR84" s="984" t="s">
        <v>59</v>
      </c>
      <c r="HQS84" s="984" t="s">
        <v>59</v>
      </c>
      <c r="HQT84" s="984" t="s">
        <v>59</v>
      </c>
      <c r="HQU84" s="984" t="s">
        <v>59</v>
      </c>
      <c r="HQV84" s="984" t="s">
        <v>59</v>
      </c>
      <c r="HQW84" s="984" t="s">
        <v>59</v>
      </c>
      <c r="HQX84" s="984" t="s">
        <v>59</v>
      </c>
      <c r="HQY84" s="984" t="s">
        <v>59</v>
      </c>
      <c r="HQZ84" s="984" t="s">
        <v>59</v>
      </c>
      <c r="HRA84" s="984" t="s">
        <v>59</v>
      </c>
      <c r="HRB84" s="984" t="s">
        <v>59</v>
      </c>
      <c r="HRC84" s="984" t="s">
        <v>59</v>
      </c>
      <c r="HRD84" s="984" t="s">
        <v>59</v>
      </c>
      <c r="HRE84" s="984" t="s">
        <v>59</v>
      </c>
      <c r="HRF84" s="984" t="s">
        <v>59</v>
      </c>
      <c r="HRG84" s="984" t="s">
        <v>59</v>
      </c>
      <c r="HRH84" s="984" t="s">
        <v>59</v>
      </c>
      <c r="HRI84" s="984" t="s">
        <v>59</v>
      </c>
      <c r="HRJ84" s="984" t="s">
        <v>59</v>
      </c>
      <c r="HRK84" s="984" t="s">
        <v>59</v>
      </c>
      <c r="HRL84" s="984" t="s">
        <v>59</v>
      </c>
      <c r="HRM84" s="984" t="s">
        <v>59</v>
      </c>
      <c r="HRN84" s="984" t="s">
        <v>59</v>
      </c>
      <c r="HRO84" s="984" t="s">
        <v>59</v>
      </c>
      <c r="HRP84" s="984" t="s">
        <v>59</v>
      </c>
      <c r="HRQ84" s="984" t="s">
        <v>59</v>
      </c>
      <c r="HRR84" s="984" t="s">
        <v>59</v>
      </c>
      <c r="HRS84" s="984" t="s">
        <v>59</v>
      </c>
      <c r="HRT84" s="984" t="s">
        <v>59</v>
      </c>
      <c r="HRU84" s="984" t="s">
        <v>59</v>
      </c>
      <c r="HRV84" s="984" t="s">
        <v>59</v>
      </c>
      <c r="HRW84" s="984" t="s">
        <v>59</v>
      </c>
      <c r="HRX84" s="984" t="s">
        <v>59</v>
      </c>
      <c r="HRY84" s="984" t="s">
        <v>59</v>
      </c>
      <c r="HRZ84" s="984" t="s">
        <v>59</v>
      </c>
      <c r="HSA84" s="984" t="s">
        <v>59</v>
      </c>
      <c r="HSB84" s="984" t="s">
        <v>59</v>
      </c>
      <c r="HSC84" s="984" t="s">
        <v>59</v>
      </c>
      <c r="HSD84" s="984" t="s">
        <v>59</v>
      </c>
      <c r="HSE84" s="984" t="s">
        <v>59</v>
      </c>
      <c r="HSF84" s="984" t="s">
        <v>59</v>
      </c>
      <c r="HSG84" s="984" t="s">
        <v>59</v>
      </c>
      <c r="HSH84" s="984" t="s">
        <v>59</v>
      </c>
      <c r="HSI84" s="984" t="s">
        <v>59</v>
      </c>
      <c r="HSJ84" s="984" t="s">
        <v>59</v>
      </c>
      <c r="HSK84" s="984" t="s">
        <v>59</v>
      </c>
      <c r="HSL84" s="984" t="s">
        <v>59</v>
      </c>
      <c r="HSM84" s="984" t="s">
        <v>59</v>
      </c>
      <c r="HSN84" s="984" t="s">
        <v>59</v>
      </c>
      <c r="HSO84" s="984" t="s">
        <v>59</v>
      </c>
      <c r="HSP84" s="984" t="s">
        <v>59</v>
      </c>
      <c r="HSQ84" s="984" t="s">
        <v>59</v>
      </c>
      <c r="HSR84" s="984" t="s">
        <v>59</v>
      </c>
      <c r="HSS84" s="984" t="s">
        <v>59</v>
      </c>
      <c r="HST84" s="984" t="s">
        <v>59</v>
      </c>
      <c r="HSU84" s="984" t="s">
        <v>59</v>
      </c>
      <c r="HSV84" s="984" t="s">
        <v>59</v>
      </c>
      <c r="HSW84" s="984" t="s">
        <v>59</v>
      </c>
      <c r="HSX84" s="984" t="s">
        <v>59</v>
      </c>
      <c r="HSY84" s="984" t="s">
        <v>59</v>
      </c>
      <c r="HSZ84" s="984" t="s">
        <v>59</v>
      </c>
      <c r="HTA84" s="984" t="s">
        <v>59</v>
      </c>
      <c r="HTB84" s="984" t="s">
        <v>59</v>
      </c>
      <c r="HTC84" s="984" t="s">
        <v>59</v>
      </c>
      <c r="HTD84" s="984" t="s">
        <v>59</v>
      </c>
      <c r="HTE84" s="984" t="s">
        <v>59</v>
      </c>
      <c r="HTF84" s="984" t="s">
        <v>59</v>
      </c>
      <c r="HTG84" s="984" t="s">
        <v>59</v>
      </c>
      <c r="HTH84" s="984" t="s">
        <v>59</v>
      </c>
      <c r="HTI84" s="984" t="s">
        <v>59</v>
      </c>
      <c r="HTJ84" s="984" t="s">
        <v>59</v>
      </c>
      <c r="HTK84" s="984" t="s">
        <v>59</v>
      </c>
      <c r="HTL84" s="984" t="s">
        <v>59</v>
      </c>
      <c r="HTM84" s="984" t="s">
        <v>59</v>
      </c>
      <c r="HTN84" s="984" t="s">
        <v>59</v>
      </c>
      <c r="HTO84" s="984" t="s">
        <v>59</v>
      </c>
      <c r="HTP84" s="984" t="s">
        <v>59</v>
      </c>
      <c r="HTQ84" s="984" t="s">
        <v>59</v>
      </c>
      <c r="HTR84" s="984" t="s">
        <v>59</v>
      </c>
      <c r="HTS84" s="984" t="s">
        <v>59</v>
      </c>
      <c r="HTT84" s="984" t="s">
        <v>59</v>
      </c>
      <c r="HTU84" s="984" t="s">
        <v>59</v>
      </c>
      <c r="HTV84" s="984" t="s">
        <v>59</v>
      </c>
      <c r="HTW84" s="984" t="s">
        <v>59</v>
      </c>
      <c r="HTX84" s="984" t="s">
        <v>59</v>
      </c>
      <c r="HTY84" s="984" t="s">
        <v>59</v>
      </c>
      <c r="HTZ84" s="984" t="s">
        <v>59</v>
      </c>
      <c r="HUA84" s="984" t="s">
        <v>59</v>
      </c>
      <c r="HUB84" s="984" t="s">
        <v>59</v>
      </c>
      <c r="HUC84" s="984" t="s">
        <v>59</v>
      </c>
      <c r="HUD84" s="984" t="s">
        <v>59</v>
      </c>
      <c r="HUE84" s="984" t="s">
        <v>59</v>
      </c>
      <c r="HUF84" s="984" t="s">
        <v>59</v>
      </c>
      <c r="HUG84" s="984" t="s">
        <v>59</v>
      </c>
      <c r="HUH84" s="984" t="s">
        <v>59</v>
      </c>
      <c r="HUI84" s="984" t="s">
        <v>59</v>
      </c>
      <c r="HUJ84" s="984" t="s">
        <v>59</v>
      </c>
      <c r="HUK84" s="984" t="s">
        <v>59</v>
      </c>
      <c r="HUL84" s="984" t="s">
        <v>59</v>
      </c>
      <c r="HUM84" s="984" t="s">
        <v>59</v>
      </c>
      <c r="HUN84" s="984" t="s">
        <v>59</v>
      </c>
      <c r="HUO84" s="984" t="s">
        <v>59</v>
      </c>
      <c r="HUP84" s="984" t="s">
        <v>59</v>
      </c>
      <c r="HUQ84" s="984" t="s">
        <v>59</v>
      </c>
      <c r="HUR84" s="984" t="s">
        <v>59</v>
      </c>
      <c r="HUS84" s="984" t="s">
        <v>59</v>
      </c>
      <c r="HUT84" s="984" t="s">
        <v>59</v>
      </c>
      <c r="HUU84" s="984" t="s">
        <v>59</v>
      </c>
      <c r="HUV84" s="984" t="s">
        <v>59</v>
      </c>
      <c r="HUW84" s="984" t="s">
        <v>59</v>
      </c>
      <c r="HUX84" s="984" t="s">
        <v>59</v>
      </c>
      <c r="HUY84" s="984" t="s">
        <v>59</v>
      </c>
      <c r="HUZ84" s="984" t="s">
        <v>59</v>
      </c>
      <c r="HVA84" s="984" t="s">
        <v>59</v>
      </c>
      <c r="HVB84" s="984" t="s">
        <v>59</v>
      </c>
      <c r="HVC84" s="984" t="s">
        <v>59</v>
      </c>
      <c r="HVD84" s="984" t="s">
        <v>59</v>
      </c>
      <c r="HVE84" s="984" t="s">
        <v>59</v>
      </c>
      <c r="HVF84" s="984" t="s">
        <v>59</v>
      </c>
      <c r="HVG84" s="984" t="s">
        <v>59</v>
      </c>
      <c r="HVH84" s="984" t="s">
        <v>59</v>
      </c>
      <c r="HVI84" s="984" t="s">
        <v>59</v>
      </c>
      <c r="HVJ84" s="984" t="s">
        <v>59</v>
      </c>
      <c r="HVK84" s="984" t="s">
        <v>59</v>
      </c>
      <c r="HVL84" s="984" t="s">
        <v>59</v>
      </c>
      <c r="HVM84" s="984" t="s">
        <v>59</v>
      </c>
      <c r="HVN84" s="984" t="s">
        <v>59</v>
      </c>
      <c r="HVO84" s="984" t="s">
        <v>59</v>
      </c>
      <c r="HVP84" s="984" t="s">
        <v>59</v>
      </c>
      <c r="HVQ84" s="984" t="s">
        <v>59</v>
      </c>
      <c r="HVR84" s="984" t="s">
        <v>59</v>
      </c>
      <c r="HVS84" s="984" t="s">
        <v>59</v>
      </c>
      <c r="HVT84" s="984" t="s">
        <v>59</v>
      </c>
      <c r="HVU84" s="984" t="s">
        <v>59</v>
      </c>
      <c r="HVV84" s="984" t="s">
        <v>59</v>
      </c>
      <c r="HVW84" s="984" t="s">
        <v>59</v>
      </c>
      <c r="HVX84" s="984" t="s">
        <v>59</v>
      </c>
      <c r="HVY84" s="984" t="s">
        <v>59</v>
      </c>
      <c r="HVZ84" s="984" t="s">
        <v>59</v>
      </c>
      <c r="HWA84" s="984" t="s">
        <v>59</v>
      </c>
      <c r="HWB84" s="984" t="s">
        <v>59</v>
      </c>
      <c r="HWC84" s="984" t="s">
        <v>59</v>
      </c>
      <c r="HWD84" s="984" t="s">
        <v>59</v>
      </c>
      <c r="HWE84" s="984" t="s">
        <v>59</v>
      </c>
      <c r="HWF84" s="984" t="s">
        <v>59</v>
      </c>
      <c r="HWG84" s="984" t="s">
        <v>59</v>
      </c>
      <c r="HWH84" s="984" t="s">
        <v>59</v>
      </c>
      <c r="HWI84" s="984" t="s">
        <v>59</v>
      </c>
      <c r="HWJ84" s="984" t="s">
        <v>59</v>
      </c>
      <c r="HWK84" s="984" t="s">
        <v>59</v>
      </c>
      <c r="HWL84" s="984" t="s">
        <v>59</v>
      </c>
      <c r="HWM84" s="984" t="s">
        <v>59</v>
      </c>
      <c r="HWN84" s="984" t="s">
        <v>59</v>
      </c>
      <c r="HWO84" s="984" t="s">
        <v>59</v>
      </c>
      <c r="HWP84" s="984" t="s">
        <v>59</v>
      </c>
      <c r="HWQ84" s="984" t="s">
        <v>59</v>
      </c>
      <c r="HWR84" s="984" t="s">
        <v>59</v>
      </c>
      <c r="HWS84" s="984" t="s">
        <v>59</v>
      </c>
      <c r="HWT84" s="984" t="s">
        <v>59</v>
      </c>
      <c r="HWU84" s="984" t="s">
        <v>59</v>
      </c>
      <c r="HWV84" s="984" t="s">
        <v>59</v>
      </c>
      <c r="HWW84" s="984" t="s">
        <v>59</v>
      </c>
      <c r="HWX84" s="984" t="s">
        <v>59</v>
      </c>
      <c r="HWY84" s="984" t="s">
        <v>59</v>
      </c>
      <c r="HWZ84" s="984" t="s">
        <v>59</v>
      </c>
      <c r="HXA84" s="984" t="s">
        <v>59</v>
      </c>
      <c r="HXB84" s="984" t="s">
        <v>59</v>
      </c>
      <c r="HXC84" s="984" t="s">
        <v>59</v>
      </c>
      <c r="HXD84" s="984" t="s">
        <v>59</v>
      </c>
      <c r="HXE84" s="984" t="s">
        <v>59</v>
      </c>
      <c r="HXF84" s="984" t="s">
        <v>59</v>
      </c>
      <c r="HXG84" s="984" t="s">
        <v>59</v>
      </c>
      <c r="HXH84" s="984" t="s">
        <v>59</v>
      </c>
      <c r="HXI84" s="984" t="s">
        <v>59</v>
      </c>
      <c r="HXJ84" s="984" t="s">
        <v>59</v>
      </c>
      <c r="HXK84" s="984" t="s">
        <v>59</v>
      </c>
      <c r="HXL84" s="984" t="s">
        <v>59</v>
      </c>
      <c r="HXM84" s="984" t="s">
        <v>59</v>
      </c>
      <c r="HXN84" s="984" t="s">
        <v>59</v>
      </c>
      <c r="HXO84" s="984" t="s">
        <v>59</v>
      </c>
      <c r="HXP84" s="984" t="s">
        <v>59</v>
      </c>
      <c r="HXQ84" s="984" t="s">
        <v>59</v>
      </c>
      <c r="HXR84" s="984" t="s">
        <v>59</v>
      </c>
      <c r="HXS84" s="984" t="s">
        <v>59</v>
      </c>
      <c r="HXT84" s="984" t="s">
        <v>59</v>
      </c>
      <c r="HXU84" s="984" t="s">
        <v>59</v>
      </c>
      <c r="HXV84" s="984" t="s">
        <v>59</v>
      </c>
      <c r="HXW84" s="984" t="s">
        <v>59</v>
      </c>
      <c r="HXX84" s="984" t="s">
        <v>59</v>
      </c>
      <c r="HXY84" s="984" t="s">
        <v>59</v>
      </c>
      <c r="HXZ84" s="984" t="s">
        <v>59</v>
      </c>
      <c r="HYA84" s="984" t="s">
        <v>59</v>
      </c>
      <c r="HYB84" s="984" t="s">
        <v>59</v>
      </c>
      <c r="HYC84" s="984" t="s">
        <v>59</v>
      </c>
      <c r="HYD84" s="984" t="s">
        <v>59</v>
      </c>
      <c r="HYE84" s="984" t="s">
        <v>59</v>
      </c>
      <c r="HYF84" s="984" t="s">
        <v>59</v>
      </c>
      <c r="HYG84" s="984" t="s">
        <v>59</v>
      </c>
      <c r="HYH84" s="984" t="s">
        <v>59</v>
      </c>
      <c r="HYI84" s="984" t="s">
        <v>59</v>
      </c>
      <c r="HYJ84" s="984" t="s">
        <v>59</v>
      </c>
      <c r="HYK84" s="984" t="s">
        <v>59</v>
      </c>
      <c r="HYL84" s="984" t="s">
        <v>59</v>
      </c>
      <c r="HYM84" s="984" t="s">
        <v>59</v>
      </c>
      <c r="HYN84" s="984" t="s">
        <v>59</v>
      </c>
      <c r="HYO84" s="984" t="s">
        <v>59</v>
      </c>
      <c r="HYP84" s="984" t="s">
        <v>59</v>
      </c>
      <c r="HYQ84" s="984" t="s">
        <v>59</v>
      </c>
      <c r="HYR84" s="984" t="s">
        <v>59</v>
      </c>
      <c r="HYS84" s="984" t="s">
        <v>59</v>
      </c>
      <c r="HYT84" s="984" t="s">
        <v>59</v>
      </c>
      <c r="HYU84" s="984" t="s">
        <v>59</v>
      </c>
      <c r="HYV84" s="984" t="s">
        <v>59</v>
      </c>
      <c r="HYW84" s="984" t="s">
        <v>59</v>
      </c>
      <c r="HYX84" s="984" t="s">
        <v>59</v>
      </c>
      <c r="HYY84" s="984" t="s">
        <v>59</v>
      </c>
      <c r="HYZ84" s="984" t="s">
        <v>59</v>
      </c>
      <c r="HZA84" s="984" t="s">
        <v>59</v>
      </c>
      <c r="HZB84" s="984" t="s">
        <v>59</v>
      </c>
      <c r="HZC84" s="984" t="s">
        <v>59</v>
      </c>
      <c r="HZD84" s="984" t="s">
        <v>59</v>
      </c>
      <c r="HZE84" s="984" t="s">
        <v>59</v>
      </c>
      <c r="HZF84" s="984" t="s">
        <v>59</v>
      </c>
      <c r="HZG84" s="984" t="s">
        <v>59</v>
      </c>
      <c r="HZH84" s="984" t="s">
        <v>59</v>
      </c>
      <c r="HZI84" s="984" t="s">
        <v>59</v>
      </c>
      <c r="HZJ84" s="984" t="s">
        <v>59</v>
      </c>
      <c r="HZK84" s="984" t="s">
        <v>59</v>
      </c>
      <c r="HZL84" s="984" t="s">
        <v>59</v>
      </c>
      <c r="HZM84" s="984" t="s">
        <v>59</v>
      </c>
      <c r="HZN84" s="984" t="s">
        <v>59</v>
      </c>
      <c r="HZO84" s="984" t="s">
        <v>59</v>
      </c>
      <c r="HZP84" s="984" t="s">
        <v>59</v>
      </c>
      <c r="HZQ84" s="984" t="s">
        <v>59</v>
      </c>
      <c r="HZR84" s="984" t="s">
        <v>59</v>
      </c>
      <c r="HZS84" s="984" t="s">
        <v>59</v>
      </c>
      <c r="HZT84" s="984" t="s">
        <v>59</v>
      </c>
      <c r="HZU84" s="984" t="s">
        <v>59</v>
      </c>
      <c r="HZV84" s="984" t="s">
        <v>59</v>
      </c>
      <c r="HZW84" s="984" t="s">
        <v>59</v>
      </c>
      <c r="HZX84" s="984" t="s">
        <v>59</v>
      </c>
      <c r="HZY84" s="984" t="s">
        <v>59</v>
      </c>
      <c r="HZZ84" s="984" t="s">
        <v>59</v>
      </c>
      <c r="IAA84" s="984" t="s">
        <v>59</v>
      </c>
      <c r="IAB84" s="984" t="s">
        <v>59</v>
      </c>
      <c r="IAC84" s="984" t="s">
        <v>59</v>
      </c>
      <c r="IAD84" s="984" t="s">
        <v>59</v>
      </c>
      <c r="IAE84" s="984" t="s">
        <v>59</v>
      </c>
      <c r="IAF84" s="984" t="s">
        <v>59</v>
      </c>
      <c r="IAG84" s="984" t="s">
        <v>59</v>
      </c>
      <c r="IAH84" s="984" t="s">
        <v>59</v>
      </c>
      <c r="IAI84" s="984" t="s">
        <v>59</v>
      </c>
      <c r="IAJ84" s="984" t="s">
        <v>59</v>
      </c>
      <c r="IAK84" s="984" t="s">
        <v>59</v>
      </c>
      <c r="IAL84" s="984" t="s">
        <v>59</v>
      </c>
      <c r="IAM84" s="984" t="s">
        <v>59</v>
      </c>
      <c r="IAN84" s="984" t="s">
        <v>59</v>
      </c>
      <c r="IAO84" s="984" t="s">
        <v>59</v>
      </c>
      <c r="IAP84" s="984" t="s">
        <v>59</v>
      </c>
      <c r="IAQ84" s="984" t="s">
        <v>59</v>
      </c>
      <c r="IAR84" s="984" t="s">
        <v>59</v>
      </c>
      <c r="IAS84" s="984" t="s">
        <v>59</v>
      </c>
      <c r="IAT84" s="984" t="s">
        <v>59</v>
      </c>
      <c r="IAU84" s="984" t="s">
        <v>59</v>
      </c>
      <c r="IAV84" s="984" t="s">
        <v>59</v>
      </c>
      <c r="IAW84" s="984" t="s">
        <v>59</v>
      </c>
      <c r="IAX84" s="984" t="s">
        <v>59</v>
      </c>
      <c r="IAY84" s="984" t="s">
        <v>59</v>
      </c>
      <c r="IAZ84" s="984" t="s">
        <v>59</v>
      </c>
      <c r="IBA84" s="984" t="s">
        <v>59</v>
      </c>
      <c r="IBB84" s="984" t="s">
        <v>59</v>
      </c>
      <c r="IBC84" s="984" t="s">
        <v>59</v>
      </c>
      <c r="IBD84" s="984" t="s">
        <v>59</v>
      </c>
      <c r="IBE84" s="984" t="s">
        <v>59</v>
      </c>
      <c r="IBF84" s="984" t="s">
        <v>59</v>
      </c>
      <c r="IBG84" s="984" t="s">
        <v>59</v>
      </c>
      <c r="IBH84" s="984" t="s">
        <v>59</v>
      </c>
      <c r="IBI84" s="984" t="s">
        <v>59</v>
      </c>
      <c r="IBJ84" s="984" t="s">
        <v>59</v>
      </c>
      <c r="IBK84" s="984" t="s">
        <v>59</v>
      </c>
      <c r="IBL84" s="984" t="s">
        <v>59</v>
      </c>
      <c r="IBM84" s="984" t="s">
        <v>59</v>
      </c>
      <c r="IBN84" s="984" t="s">
        <v>59</v>
      </c>
      <c r="IBO84" s="984" t="s">
        <v>59</v>
      </c>
      <c r="IBP84" s="984" t="s">
        <v>59</v>
      </c>
      <c r="IBQ84" s="984" t="s">
        <v>59</v>
      </c>
      <c r="IBR84" s="984" t="s">
        <v>59</v>
      </c>
      <c r="IBS84" s="984" t="s">
        <v>59</v>
      </c>
      <c r="IBT84" s="984" t="s">
        <v>59</v>
      </c>
      <c r="IBU84" s="984" t="s">
        <v>59</v>
      </c>
      <c r="IBV84" s="984" t="s">
        <v>59</v>
      </c>
      <c r="IBW84" s="984" t="s">
        <v>59</v>
      </c>
      <c r="IBX84" s="984" t="s">
        <v>59</v>
      </c>
      <c r="IBY84" s="984" t="s">
        <v>59</v>
      </c>
      <c r="IBZ84" s="984" t="s">
        <v>59</v>
      </c>
      <c r="ICA84" s="984" t="s">
        <v>59</v>
      </c>
      <c r="ICB84" s="984" t="s">
        <v>59</v>
      </c>
      <c r="ICC84" s="984" t="s">
        <v>59</v>
      </c>
      <c r="ICD84" s="984" t="s">
        <v>59</v>
      </c>
      <c r="ICE84" s="984" t="s">
        <v>59</v>
      </c>
      <c r="ICF84" s="984" t="s">
        <v>59</v>
      </c>
      <c r="ICG84" s="984" t="s">
        <v>59</v>
      </c>
      <c r="ICH84" s="984" t="s">
        <v>59</v>
      </c>
      <c r="ICI84" s="984" t="s">
        <v>59</v>
      </c>
      <c r="ICJ84" s="984" t="s">
        <v>59</v>
      </c>
      <c r="ICK84" s="984" t="s">
        <v>59</v>
      </c>
      <c r="ICL84" s="984" t="s">
        <v>59</v>
      </c>
      <c r="ICM84" s="984" t="s">
        <v>59</v>
      </c>
      <c r="ICN84" s="984" t="s">
        <v>59</v>
      </c>
      <c r="ICO84" s="984" t="s">
        <v>59</v>
      </c>
      <c r="ICP84" s="984" t="s">
        <v>59</v>
      </c>
      <c r="ICQ84" s="984" t="s">
        <v>59</v>
      </c>
      <c r="ICR84" s="984" t="s">
        <v>59</v>
      </c>
      <c r="ICS84" s="984" t="s">
        <v>59</v>
      </c>
      <c r="ICT84" s="984" t="s">
        <v>59</v>
      </c>
      <c r="ICU84" s="984" t="s">
        <v>59</v>
      </c>
      <c r="ICV84" s="984" t="s">
        <v>59</v>
      </c>
      <c r="ICW84" s="984" t="s">
        <v>59</v>
      </c>
      <c r="ICX84" s="984" t="s">
        <v>59</v>
      </c>
      <c r="ICY84" s="984" t="s">
        <v>59</v>
      </c>
      <c r="ICZ84" s="984" t="s">
        <v>59</v>
      </c>
      <c r="IDA84" s="984" t="s">
        <v>59</v>
      </c>
      <c r="IDB84" s="984" t="s">
        <v>59</v>
      </c>
      <c r="IDC84" s="984" t="s">
        <v>59</v>
      </c>
      <c r="IDD84" s="984" t="s">
        <v>59</v>
      </c>
      <c r="IDE84" s="984" t="s">
        <v>59</v>
      </c>
      <c r="IDF84" s="984" t="s">
        <v>59</v>
      </c>
      <c r="IDG84" s="984" t="s">
        <v>59</v>
      </c>
      <c r="IDH84" s="984" t="s">
        <v>59</v>
      </c>
      <c r="IDI84" s="984" t="s">
        <v>59</v>
      </c>
      <c r="IDJ84" s="984" t="s">
        <v>59</v>
      </c>
      <c r="IDK84" s="984" t="s">
        <v>59</v>
      </c>
      <c r="IDL84" s="984" t="s">
        <v>59</v>
      </c>
      <c r="IDM84" s="984" t="s">
        <v>59</v>
      </c>
      <c r="IDN84" s="984" t="s">
        <v>59</v>
      </c>
      <c r="IDO84" s="984" t="s">
        <v>59</v>
      </c>
      <c r="IDP84" s="984" t="s">
        <v>59</v>
      </c>
      <c r="IDQ84" s="984" t="s">
        <v>59</v>
      </c>
      <c r="IDR84" s="984" t="s">
        <v>59</v>
      </c>
      <c r="IDS84" s="984" t="s">
        <v>59</v>
      </c>
      <c r="IDT84" s="984" t="s">
        <v>59</v>
      </c>
      <c r="IDU84" s="984" t="s">
        <v>59</v>
      </c>
      <c r="IDV84" s="984" t="s">
        <v>59</v>
      </c>
      <c r="IDW84" s="984" t="s">
        <v>59</v>
      </c>
      <c r="IDX84" s="984" t="s">
        <v>59</v>
      </c>
      <c r="IDY84" s="984" t="s">
        <v>59</v>
      </c>
      <c r="IDZ84" s="984" t="s">
        <v>59</v>
      </c>
      <c r="IEA84" s="984" t="s">
        <v>59</v>
      </c>
      <c r="IEB84" s="984" t="s">
        <v>59</v>
      </c>
      <c r="IEC84" s="984" t="s">
        <v>59</v>
      </c>
      <c r="IED84" s="984" t="s">
        <v>59</v>
      </c>
      <c r="IEE84" s="984" t="s">
        <v>59</v>
      </c>
      <c r="IEF84" s="984" t="s">
        <v>59</v>
      </c>
      <c r="IEG84" s="984" t="s">
        <v>59</v>
      </c>
      <c r="IEH84" s="984" t="s">
        <v>59</v>
      </c>
      <c r="IEI84" s="984" t="s">
        <v>59</v>
      </c>
      <c r="IEJ84" s="984" t="s">
        <v>59</v>
      </c>
      <c r="IEK84" s="984" t="s">
        <v>59</v>
      </c>
      <c r="IEL84" s="984" t="s">
        <v>59</v>
      </c>
      <c r="IEM84" s="984" t="s">
        <v>59</v>
      </c>
      <c r="IEN84" s="984" t="s">
        <v>59</v>
      </c>
      <c r="IEO84" s="984" t="s">
        <v>59</v>
      </c>
      <c r="IEP84" s="984" t="s">
        <v>59</v>
      </c>
      <c r="IEQ84" s="984" t="s">
        <v>59</v>
      </c>
      <c r="IER84" s="984" t="s">
        <v>59</v>
      </c>
      <c r="IES84" s="984" t="s">
        <v>59</v>
      </c>
      <c r="IET84" s="984" t="s">
        <v>59</v>
      </c>
      <c r="IEU84" s="984" t="s">
        <v>59</v>
      </c>
      <c r="IEV84" s="984" t="s">
        <v>59</v>
      </c>
      <c r="IEW84" s="984" t="s">
        <v>59</v>
      </c>
      <c r="IEX84" s="984" t="s">
        <v>59</v>
      </c>
      <c r="IEY84" s="984" t="s">
        <v>59</v>
      </c>
      <c r="IEZ84" s="984" t="s">
        <v>59</v>
      </c>
      <c r="IFA84" s="984" t="s">
        <v>59</v>
      </c>
      <c r="IFB84" s="984" t="s">
        <v>59</v>
      </c>
      <c r="IFC84" s="984" t="s">
        <v>59</v>
      </c>
      <c r="IFD84" s="984" t="s">
        <v>59</v>
      </c>
      <c r="IFE84" s="984" t="s">
        <v>59</v>
      </c>
      <c r="IFF84" s="984" t="s">
        <v>59</v>
      </c>
      <c r="IFG84" s="984" t="s">
        <v>59</v>
      </c>
      <c r="IFH84" s="984" t="s">
        <v>59</v>
      </c>
      <c r="IFI84" s="984" t="s">
        <v>59</v>
      </c>
      <c r="IFJ84" s="984" t="s">
        <v>59</v>
      </c>
      <c r="IFK84" s="984" t="s">
        <v>59</v>
      </c>
      <c r="IFL84" s="984" t="s">
        <v>59</v>
      </c>
      <c r="IFM84" s="984" t="s">
        <v>59</v>
      </c>
      <c r="IFN84" s="984" t="s">
        <v>59</v>
      </c>
      <c r="IFO84" s="984" t="s">
        <v>59</v>
      </c>
      <c r="IFP84" s="984" t="s">
        <v>59</v>
      </c>
      <c r="IFQ84" s="984" t="s">
        <v>59</v>
      </c>
      <c r="IFR84" s="984" t="s">
        <v>59</v>
      </c>
      <c r="IFS84" s="984" t="s">
        <v>59</v>
      </c>
      <c r="IFT84" s="984" t="s">
        <v>59</v>
      </c>
      <c r="IFU84" s="984" t="s">
        <v>59</v>
      </c>
      <c r="IFV84" s="984" t="s">
        <v>59</v>
      </c>
      <c r="IFW84" s="984" t="s">
        <v>59</v>
      </c>
      <c r="IFX84" s="984" t="s">
        <v>59</v>
      </c>
      <c r="IFY84" s="984" t="s">
        <v>59</v>
      </c>
      <c r="IFZ84" s="984" t="s">
        <v>59</v>
      </c>
      <c r="IGA84" s="984" t="s">
        <v>59</v>
      </c>
      <c r="IGB84" s="984" t="s">
        <v>59</v>
      </c>
      <c r="IGC84" s="984" t="s">
        <v>59</v>
      </c>
      <c r="IGD84" s="984" t="s">
        <v>59</v>
      </c>
      <c r="IGE84" s="984" t="s">
        <v>59</v>
      </c>
      <c r="IGF84" s="984" t="s">
        <v>59</v>
      </c>
      <c r="IGG84" s="984" t="s">
        <v>59</v>
      </c>
      <c r="IGH84" s="984" t="s">
        <v>59</v>
      </c>
      <c r="IGI84" s="984" t="s">
        <v>59</v>
      </c>
      <c r="IGJ84" s="984" t="s">
        <v>59</v>
      </c>
      <c r="IGK84" s="984" t="s">
        <v>59</v>
      </c>
      <c r="IGL84" s="984" t="s">
        <v>59</v>
      </c>
      <c r="IGM84" s="984" t="s">
        <v>59</v>
      </c>
      <c r="IGN84" s="984" t="s">
        <v>59</v>
      </c>
      <c r="IGO84" s="984" t="s">
        <v>59</v>
      </c>
      <c r="IGP84" s="984" t="s">
        <v>59</v>
      </c>
      <c r="IGQ84" s="984" t="s">
        <v>59</v>
      </c>
      <c r="IGR84" s="984" t="s">
        <v>59</v>
      </c>
      <c r="IGS84" s="984" t="s">
        <v>59</v>
      </c>
      <c r="IGT84" s="984" t="s">
        <v>59</v>
      </c>
      <c r="IGU84" s="984" t="s">
        <v>59</v>
      </c>
      <c r="IGV84" s="984" t="s">
        <v>59</v>
      </c>
      <c r="IGW84" s="984" t="s">
        <v>59</v>
      </c>
      <c r="IGX84" s="984" t="s">
        <v>59</v>
      </c>
      <c r="IGY84" s="984" t="s">
        <v>59</v>
      </c>
      <c r="IGZ84" s="984" t="s">
        <v>59</v>
      </c>
      <c r="IHA84" s="984" t="s">
        <v>59</v>
      </c>
      <c r="IHB84" s="984" t="s">
        <v>59</v>
      </c>
      <c r="IHC84" s="984" t="s">
        <v>59</v>
      </c>
      <c r="IHD84" s="984" t="s">
        <v>59</v>
      </c>
      <c r="IHE84" s="984" t="s">
        <v>59</v>
      </c>
      <c r="IHF84" s="984" t="s">
        <v>59</v>
      </c>
      <c r="IHG84" s="984" t="s">
        <v>59</v>
      </c>
      <c r="IHH84" s="984" t="s">
        <v>59</v>
      </c>
      <c r="IHI84" s="984" t="s">
        <v>59</v>
      </c>
      <c r="IHJ84" s="984" t="s">
        <v>59</v>
      </c>
      <c r="IHK84" s="984" t="s">
        <v>59</v>
      </c>
      <c r="IHL84" s="984" t="s">
        <v>59</v>
      </c>
      <c r="IHM84" s="984" t="s">
        <v>59</v>
      </c>
      <c r="IHN84" s="984" t="s">
        <v>59</v>
      </c>
      <c r="IHO84" s="984" t="s">
        <v>59</v>
      </c>
      <c r="IHP84" s="984" t="s">
        <v>59</v>
      </c>
      <c r="IHQ84" s="984" t="s">
        <v>59</v>
      </c>
      <c r="IHR84" s="984" t="s">
        <v>59</v>
      </c>
      <c r="IHS84" s="984" t="s">
        <v>59</v>
      </c>
      <c r="IHT84" s="984" t="s">
        <v>59</v>
      </c>
      <c r="IHU84" s="984" t="s">
        <v>59</v>
      </c>
      <c r="IHV84" s="984" t="s">
        <v>59</v>
      </c>
      <c r="IHW84" s="984" t="s">
        <v>59</v>
      </c>
      <c r="IHX84" s="984" t="s">
        <v>59</v>
      </c>
      <c r="IHY84" s="984" t="s">
        <v>59</v>
      </c>
      <c r="IHZ84" s="984" t="s">
        <v>59</v>
      </c>
      <c r="IIA84" s="984" t="s">
        <v>59</v>
      </c>
      <c r="IIB84" s="984" t="s">
        <v>59</v>
      </c>
      <c r="IIC84" s="984" t="s">
        <v>59</v>
      </c>
      <c r="IID84" s="984" t="s">
        <v>59</v>
      </c>
      <c r="IIE84" s="984" t="s">
        <v>59</v>
      </c>
      <c r="IIF84" s="984" t="s">
        <v>59</v>
      </c>
      <c r="IIG84" s="984" t="s">
        <v>59</v>
      </c>
      <c r="IIH84" s="984" t="s">
        <v>59</v>
      </c>
      <c r="III84" s="984" t="s">
        <v>59</v>
      </c>
      <c r="IIJ84" s="984" t="s">
        <v>59</v>
      </c>
      <c r="IIK84" s="984" t="s">
        <v>59</v>
      </c>
      <c r="IIL84" s="984" t="s">
        <v>59</v>
      </c>
      <c r="IIM84" s="984" t="s">
        <v>59</v>
      </c>
      <c r="IIN84" s="984" t="s">
        <v>59</v>
      </c>
      <c r="IIO84" s="984" t="s">
        <v>59</v>
      </c>
      <c r="IIP84" s="984" t="s">
        <v>59</v>
      </c>
      <c r="IIQ84" s="984" t="s">
        <v>59</v>
      </c>
      <c r="IIR84" s="984" t="s">
        <v>59</v>
      </c>
      <c r="IIS84" s="984" t="s">
        <v>59</v>
      </c>
      <c r="IIT84" s="984" t="s">
        <v>59</v>
      </c>
      <c r="IIU84" s="984" t="s">
        <v>59</v>
      </c>
      <c r="IIV84" s="984" t="s">
        <v>59</v>
      </c>
      <c r="IIW84" s="984" t="s">
        <v>59</v>
      </c>
      <c r="IIX84" s="984" t="s">
        <v>59</v>
      </c>
      <c r="IIY84" s="984" t="s">
        <v>59</v>
      </c>
      <c r="IIZ84" s="984" t="s">
        <v>59</v>
      </c>
      <c r="IJA84" s="984" t="s">
        <v>59</v>
      </c>
      <c r="IJB84" s="984" t="s">
        <v>59</v>
      </c>
      <c r="IJC84" s="984" t="s">
        <v>59</v>
      </c>
      <c r="IJD84" s="984" t="s">
        <v>59</v>
      </c>
      <c r="IJE84" s="984" t="s">
        <v>59</v>
      </c>
      <c r="IJF84" s="984" t="s">
        <v>59</v>
      </c>
      <c r="IJG84" s="984" t="s">
        <v>59</v>
      </c>
      <c r="IJH84" s="984" t="s">
        <v>59</v>
      </c>
      <c r="IJI84" s="984" t="s">
        <v>59</v>
      </c>
      <c r="IJJ84" s="984" t="s">
        <v>59</v>
      </c>
      <c r="IJK84" s="984" t="s">
        <v>59</v>
      </c>
      <c r="IJL84" s="984" t="s">
        <v>59</v>
      </c>
      <c r="IJM84" s="984" t="s">
        <v>59</v>
      </c>
      <c r="IJN84" s="984" t="s">
        <v>59</v>
      </c>
      <c r="IJO84" s="984" t="s">
        <v>59</v>
      </c>
      <c r="IJP84" s="984" t="s">
        <v>59</v>
      </c>
      <c r="IJQ84" s="984" t="s">
        <v>59</v>
      </c>
      <c r="IJR84" s="984" t="s">
        <v>59</v>
      </c>
      <c r="IJS84" s="984" t="s">
        <v>59</v>
      </c>
      <c r="IJT84" s="984" t="s">
        <v>59</v>
      </c>
      <c r="IJU84" s="984" t="s">
        <v>59</v>
      </c>
      <c r="IJV84" s="984" t="s">
        <v>59</v>
      </c>
      <c r="IJW84" s="984" t="s">
        <v>59</v>
      </c>
      <c r="IJX84" s="984" t="s">
        <v>59</v>
      </c>
      <c r="IJY84" s="984" t="s">
        <v>59</v>
      </c>
      <c r="IJZ84" s="984" t="s">
        <v>59</v>
      </c>
      <c r="IKA84" s="984" t="s">
        <v>59</v>
      </c>
      <c r="IKB84" s="984" t="s">
        <v>59</v>
      </c>
      <c r="IKC84" s="984" t="s">
        <v>59</v>
      </c>
      <c r="IKD84" s="984" t="s">
        <v>59</v>
      </c>
      <c r="IKE84" s="984" t="s">
        <v>59</v>
      </c>
      <c r="IKF84" s="984" t="s">
        <v>59</v>
      </c>
      <c r="IKG84" s="984" t="s">
        <v>59</v>
      </c>
      <c r="IKH84" s="984" t="s">
        <v>59</v>
      </c>
      <c r="IKI84" s="984" t="s">
        <v>59</v>
      </c>
      <c r="IKJ84" s="984" t="s">
        <v>59</v>
      </c>
      <c r="IKK84" s="984" t="s">
        <v>59</v>
      </c>
      <c r="IKL84" s="984" t="s">
        <v>59</v>
      </c>
      <c r="IKM84" s="984" t="s">
        <v>59</v>
      </c>
      <c r="IKN84" s="984" t="s">
        <v>59</v>
      </c>
      <c r="IKO84" s="984" t="s">
        <v>59</v>
      </c>
      <c r="IKP84" s="984" t="s">
        <v>59</v>
      </c>
      <c r="IKQ84" s="984" t="s">
        <v>59</v>
      </c>
      <c r="IKR84" s="984" t="s">
        <v>59</v>
      </c>
      <c r="IKS84" s="984" t="s">
        <v>59</v>
      </c>
      <c r="IKT84" s="984" t="s">
        <v>59</v>
      </c>
      <c r="IKU84" s="984" t="s">
        <v>59</v>
      </c>
      <c r="IKV84" s="984" t="s">
        <v>59</v>
      </c>
      <c r="IKW84" s="984" t="s">
        <v>59</v>
      </c>
      <c r="IKX84" s="984" t="s">
        <v>59</v>
      </c>
      <c r="IKY84" s="984" t="s">
        <v>59</v>
      </c>
      <c r="IKZ84" s="984" t="s">
        <v>59</v>
      </c>
      <c r="ILA84" s="984" t="s">
        <v>59</v>
      </c>
      <c r="ILB84" s="984" t="s">
        <v>59</v>
      </c>
      <c r="ILC84" s="984" t="s">
        <v>59</v>
      </c>
      <c r="ILD84" s="984" t="s">
        <v>59</v>
      </c>
      <c r="ILE84" s="984" t="s">
        <v>59</v>
      </c>
      <c r="ILF84" s="984" t="s">
        <v>59</v>
      </c>
      <c r="ILG84" s="984" t="s">
        <v>59</v>
      </c>
      <c r="ILH84" s="984" t="s">
        <v>59</v>
      </c>
      <c r="ILI84" s="984" t="s">
        <v>59</v>
      </c>
      <c r="ILJ84" s="984" t="s">
        <v>59</v>
      </c>
      <c r="ILK84" s="984" t="s">
        <v>59</v>
      </c>
      <c r="ILL84" s="984" t="s">
        <v>59</v>
      </c>
      <c r="ILM84" s="984" t="s">
        <v>59</v>
      </c>
      <c r="ILN84" s="984" t="s">
        <v>59</v>
      </c>
      <c r="ILO84" s="984" t="s">
        <v>59</v>
      </c>
      <c r="ILP84" s="984" t="s">
        <v>59</v>
      </c>
      <c r="ILQ84" s="984" t="s">
        <v>59</v>
      </c>
      <c r="ILR84" s="984" t="s">
        <v>59</v>
      </c>
      <c r="ILS84" s="984" t="s">
        <v>59</v>
      </c>
      <c r="ILT84" s="984" t="s">
        <v>59</v>
      </c>
      <c r="ILU84" s="984" t="s">
        <v>59</v>
      </c>
      <c r="ILV84" s="984" t="s">
        <v>59</v>
      </c>
      <c r="ILW84" s="984" t="s">
        <v>59</v>
      </c>
      <c r="ILX84" s="984" t="s">
        <v>59</v>
      </c>
      <c r="ILY84" s="984" t="s">
        <v>59</v>
      </c>
      <c r="ILZ84" s="984" t="s">
        <v>59</v>
      </c>
      <c r="IMA84" s="984" t="s">
        <v>59</v>
      </c>
      <c r="IMB84" s="984" t="s">
        <v>59</v>
      </c>
      <c r="IMC84" s="984" t="s">
        <v>59</v>
      </c>
      <c r="IMD84" s="984" t="s">
        <v>59</v>
      </c>
      <c r="IME84" s="984" t="s">
        <v>59</v>
      </c>
      <c r="IMF84" s="984" t="s">
        <v>59</v>
      </c>
      <c r="IMG84" s="984" t="s">
        <v>59</v>
      </c>
      <c r="IMH84" s="984" t="s">
        <v>59</v>
      </c>
      <c r="IMI84" s="984" t="s">
        <v>59</v>
      </c>
      <c r="IMJ84" s="984" t="s">
        <v>59</v>
      </c>
      <c r="IMK84" s="984" t="s">
        <v>59</v>
      </c>
      <c r="IML84" s="984" t="s">
        <v>59</v>
      </c>
      <c r="IMM84" s="984" t="s">
        <v>59</v>
      </c>
      <c r="IMN84" s="984" t="s">
        <v>59</v>
      </c>
      <c r="IMO84" s="984" t="s">
        <v>59</v>
      </c>
      <c r="IMP84" s="984" t="s">
        <v>59</v>
      </c>
      <c r="IMQ84" s="984" t="s">
        <v>59</v>
      </c>
      <c r="IMR84" s="984" t="s">
        <v>59</v>
      </c>
      <c r="IMS84" s="984" t="s">
        <v>59</v>
      </c>
      <c r="IMT84" s="984" t="s">
        <v>59</v>
      </c>
      <c r="IMU84" s="984" t="s">
        <v>59</v>
      </c>
      <c r="IMV84" s="984" t="s">
        <v>59</v>
      </c>
      <c r="IMW84" s="984" t="s">
        <v>59</v>
      </c>
      <c r="IMX84" s="984" t="s">
        <v>59</v>
      </c>
      <c r="IMY84" s="984" t="s">
        <v>59</v>
      </c>
      <c r="IMZ84" s="984" t="s">
        <v>59</v>
      </c>
      <c r="INA84" s="984" t="s">
        <v>59</v>
      </c>
      <c r="INB84" s="984" t="s">
        <v>59</v>
      </c>
      <c r="INC84" s="984" t="s">
        <v>59</v>
      </c>
      <c r="IND84" s="984" t="s">
        <v>59</v>
      </c>
      <c r="INE84" s="984" t="s">
        <v>59</v>
      </c>
      <c r="INF84" s="984" t="s">
        <v>59</v>
      </c>
      <c r="ING84" s="984" t="s">
        <v>59</v>
      </c>
      <c r="INH84" s="984" t="s">
        <v>59</v>
      </c>
      <c r="INI84" s="984" t="s">
        <v>59</v>
      </c>
      <c r="INJ84" s="984" t="s">
        <v>59</v>
      </c>
      <c r="INK84" s="984" t="s">
        <v>59</v>
      </c>
      <c r="INL84" s="984" t="s">
        <v>59</v>
      </c>
      <c r="INM84" s="984" t="s">
        <v>59</v>
      </c>
      <c r="INN84" s="984" t="s">
        <v>59</v>
      </c>
      <c r="INO84" s="984" t="s">
        <v>59</v>
      </c>
      <c r="INP84" s="984" t="s">
        <v>59</v>
      </c>
      <c r="INQ84" s="984" t="s">
        <v>59</v>
      </c>
      <c r="INR84" s="984" t="s">
        <v>59</v>
      </c>
      <c r="INS84" s="984" t="s">
        <v>59</v>
      </c>
      <c r="INT84" s="984" t="s">
        <v>59</v>
      </c>
      <c r="INU84" s="984" t="s">
        <v>59</v>
      </c>
      <c r="INV84" s="984" t="s">
        <v>59</v>
      </c>
      <c r="INW84" s="984" t="s">
        <v>59</v>
      </c>
      <c r="INX84" s="984" t="s">
        <v>59</v>
      </c>
      <c r="INY84" s="984" t="s">
        <v>59</v>
      </c>
      <c r="INZ84" s="984" t="s">
        <v>59</v>
      </c>
      <c r="IOA84" s="984" t="s">
        <v>59</v>
      </c>
      <c r="IOB84" s="984" t="s">
        <v>59</v>
      </c>
      <c r="IOC84" s="984" t="s">
        <v>59</v>
      </c>
      <c r="IOD84" s="984" t="s">
        <v>59</v>
      </c>
      <c r="IOE84" s="984" t="s">
        <v>59</v>
      </c>
      <c r="IOF84" s="984" t="s">
        <v>59</v>
      </c>
      <c r="IOG84" s="984" t="s">
        <v>59</v>
      </c>
      <c r="IOH84" s="984" t="s">
        <v>59</v>
      </c>
      <c r="IOI84" s="984" t="s">
        <v>59</v>
      </c>
      <c r="IOJ84" s="984" t="s">
        <v>59</v>
      </c>
      <c r="IOK84" s="984" t="s">
        <v>59</v>
      </c>
      <c r="IOL84" s="984" t="s">
        <v>59</v>
      </c>
      <c r="IOM84" s="984" t="s">
        <v>59</v>
      </c>
      <c r="ION84" s="984" t="s">
        <v>59</v>
      </c>
      <c r="IOO84" s="984" t="s">
        <v>59</v>
      </c>
      <c r="IOP84" s="984" t="s">
        <v>59</v>
      </c>
      <c r="IOQ84" s="984" t="s">
        <v>59</v>
      </c>
      <c r="IOR84" s="984" t="s">
        <v>59</v>
      </c>
      <c r="IOS84" s="984" t="s">
        <v>59</v>
      </c>
      <c r="IOT84" s="984" t="s">
        <v>59</v>
      </c>
      <c r="IOU84" s="984" t="s">
        <v>59</v>
      </c>
      <c r="IOV84" s="984" t="s">
        <v>59</v>
      </c>
      <c r="IOW84" s="984" t="s">
        <v>59</v>
      </c>
      <c r="IOX84" s="984" t="s">
        <v>59</v>
      </c>
      <c r="IOY84" s="984" t="s">
        <v>59</v>
      </c>
      <c r="IOZ84" s="984" t="s">
        <v>59</v>
      </c>
      <c r="IPA84" s="984" t="s">
        <v>59</v>
      </c>
      <c r="IPB84" s="984" t="s">
        <v>59</v>
      </c>
      <c r="IPC84" s="984" t="s">
        <v>59</v>
      </c>
      <c r="IPD84" s="984" t="s">
        <v>59</v>
      </c>
      <c r="IPE84" s="984" t="s">
        <v>59</v>
      </c>
      <c r="IPF84" s="984" t="s">
        <v>59</v>
      </c>
      <c r="IPG84" s="984" t="s">
        <v>59</v>
      </c>
      <c r="IPH84" s="984" t="s">
        <v>59</v>
      </c>
      <c r="IPI84" s="984" t="s">
        <v>59</v>
      </c>
      <c r="IPJ84" s="984" t="s">
        <v>59</v>
      </c>
      <c r="IPK84" s="984" t="s">
        <v>59</v>
      </c>
      <c r="IPL84" s="984" t="s">
        <v>59</v>
      </c>
      <c r="IPM84" s="984" t="s">
        <v>59</v>
      </c>
      <c r="IPN84" s="984" t="s">
        <v>59</v>
      </c>
      <c r="IPO84" s="984" t="s">
        <v>59</v>
      </c>
      <c r="IPP84" s="984" t="s">
        <v>59</v>
      </c>
      <c r="IPQ84" s="984" t="s">
        <v>59</v>
      </c>
      <c r="IPR84" s="984" t="s">
        <v>59</v>
      </c>
      <c r="IPS84" s="984" t="s">
        <v>59</v>
      </c>
      <c r="IPT84" s="984" t="s">
        <v>59</v>
      </c>
      <c r="IPU84" s="984" t="s">
        <v>59</v>
      </c>
      <c r="IPV84" s="984" t="s">
        <v>59</v>
      </c>
      <c r="IPW84" s="984" t="s">
        <v>59</v>
      </c>
      <c r="IPX84" s="984" t="s">
        <v>59</v>
      </c>
      <c r="IPY84" s="984" t="s">
        <v>59</v>
      </c>
      <c r="IPZ84" s="984" t="s">
        <v>59</v>
      </c>
      <c r="IQA84" s="984" t="s">
        <v>59</v>
      </c>
      <c r="IQB84" s="984" t="s">
        <v>59</v>
      </c>
      <c r="IQC84" s="984" t="s">
        <v>59</v>
      </c>
      <c r="IQD84" s="984" t="s">
        <v>59</v>
      </c>
      <c r="IQE84" s="984" t="s">
        <v>59</v>
      </c>
      <c r="IQF84" s="984" t="s">
        <v>59</v>
      </c>
      <c r="IQG84" s="984" t="s">
        <v>59</v>
      </c>
      <c r="IQH84" s="984" t="s">
        <v>59</v>
      </c>
      <c r="IQI84" s="984" t="s">
        <v>59</v>
      </c>
      <c r="IQJ84" s="984" t="s">
        <v>59</v>
      </c>
      <c r="IQK84" s="984" t="s">
        <v>59</v>
      </c>
      <c r="IQL84" s="984" t="s">
        <v>59</v>
      </c>
      <c r="IQM84" s="984" t="s">
        <v>59</v>
      </c>
      <c r="IQN84" s="984" t="s">
        <v>59</v>
      </c>
      <c r="IQO84" s="984" t="s">
        <v>59</v>
      </c>
      <c r="IQP84" s="984" t="s">
        <v>59</v>
      </c>
      <c r="IQQ84" s="984" t="s">
        <v>59</v>
      </c>
      <c r="IQR84" s="984" t="s">
        <v>59</v>
      </c>
      <c r="IQS84" s="984" t="s">
        <v>59</v>
      </c>
      <c r="IQT84" s="984" t="s">
        <v>59</v>
      </c>
      <c r="IQU84" s="984" t="s">
        <v>59</v>
      </c>
      <c r="IQV84" s="984" t="s">
        <v>59</v>
      </c>
      <c r="IQW84" s="984" t="s">
        <v>59</v>
      </c>
      <c r="IQX84" s="984" t="s">
        <v>59</v>
      </c>
      <c r="IQY84" s="984" t="s">
        <v>59</v>
      </c>
      <c r="IQZ84" s="984" t="s">
        <v>59</v>
      </c>
      <c r="IRA84" s="984" t="s">
        <v>59</v>
      </c>
      <c r="IRB84" s="984" t="s">
        <v>59</v>
      </c>
      <c r="IRC84" s="984" t="s">
        <v>59</v>
      </c>
      <c r="IRD84" s="984" t="s">
        <v>59</v>
      </c>
      <c r="IRE84" s="984" t="s">
        <v>59</v>
      </c>
      <c r="IRF84" s="984" t="s">
        <v>59</v>
      </c>
      <c r="IRG84" s="984" t="s">
        <v>59</v>
      </c>
      <c r="IRH84" s="984" t="s">
        <v>59</v>
      </c>
      <c r="IRI84" s="984" t="s">
        <v>59</v>
      </c>
      <c r="IRJ84" s="984" t="s">
        <v>59</v>
      </c>
      <c r="IRK84" s="984" t="s">
        <v>59</v>
      </c>
      <c r="IRL84" s="984" t="s">
        <v>59</v>
      </c>
      <c r="IRM84" s="984" t="s">
        <v>59</v>
      </c>
      <c r="IRN84" s="984" t="s">
        <v>59</v>
      </c>
      <c r="IRO84" s="984" t="s">
        <v>59</v>
      </c>
      <c r="IRP84" s="984" t="s">
        <v>59</v>
      </c>
      <c r="IRQ84" s="984" t="s">
        <v>59</v>
      </c>
      <c r="IRR84" s="984" t="s">
        <v>59</v>
      </c>
      <c r="IRS84" s="984" t="s">
        <v>59</v>
      </c>
      <c r="IRT84" s="984" t="s">
        <v>59</v>
      </c>
      <c r="IRU84" s="984" t="s">
        <v>59</v>
      </c>
      <c r="IRV84" s="984" t="s">
        <v>59</v>
      </c>
      <c r="IRW84" s="984" t="s">
        <v>59</v>
      </c>
      <c r="IRX84" s="984" t="s">
        <v>59</v>
      </c>
      <c r="IRY84" s="984" t="s">
        <v>59</v>
      </c>
      <c r="IRZ84" s="984" t="s">
        <v>59</v>
      </c>
      <c r="ISA84" s="984" t="s">
        <v>59</v>
      </c>
      <c r="ISB84" s="984" t="s">
        <v>59</v>
      </c>
      <c r="ISC84" s="984" t="s">
        <v>59</v>
      </c>
      <c r="ISD84" s="984" t="s">
        <v>59</v>
      </c>
      <c r="ISE84" s="984" t="s">
        <v>59</v>
      </c>
      <c r="ISF84" s="984" t="s">
        <v>59</v>
      </c>
      <c r="ISG84" s="984" t="s">
        <v>59</v>
      </c>
      <c r="ISH84" s="984" t="s">
        <v>59</v>
      </c>
      <c r="ISI84" s="984" t="s">
        <v>59</v>
      </c>
      <c r="ISJ84" s="984" t="s">
        <v>59</v>
      </c>
      <c r="ISK84" s="984" t="s">
        <v>59</v>
      </c>
      <c r="ISL84" s="984" t="s">
        <v>59</v>
      </c>
      <c r="ISM84" s="984" t="s">
        <v>59</v>
      </c>
      <c r="ISN84" s="984" t="s">
        <v>59</v>
      </c>
      <c r="ISO84" s="984" t="s">
        <v>59</v>
      </c>
      <c r="ISP84" s="984" t="s">
        <v>59</v>
      </c>
      <c r="ISQ84" s="984" t="s">
        <v>59</v>
      </c>
      <c r="ISR84" s="984" t="s">
        <v>59</v>
      </c>
      <c r="ISS84" s="984" t="s">
        <v>59</v>
      </c>
      <c r="IST84" s="984" t="s">
        <v>59</v>
      </c>
      <c r="ISU84" s="984" t="s">
        <v>59</v>
      </c>
      <c r="ISV84" s="984" t="s">
        <v>59</v>
      </c>
      <c r="ISW84" s="984" t="s">
        <v>59</v>
      </c>
      <c r="ISX84" s="984" t="s">
        <v>59</v>
      </c>
      <c r="ISY84" s="984" t="s">
        <v>59</v>
      </c>
      <c r="ISZ84" s="984" t="s">
        <v>59</v>
      </c>
      <c r="ITA84" s="984" t="s">
        <v>59</v>
      </c>
      <c r="ITB84" s="984" t="s">
        <v>59</v>
      </c>
      <c r="ITC84" s="984" t="s">
        <v>59</v>
      </c>
      <c r="ITD84" s="984" t="s">
        <v>59</v>
      </c>
      <c r="ITE84" s="984" t="s">
        <v>59</v>
      </c>
      <c r="ITF84" s="984" t="s">
        <v>59</v>
      </c>
      <c r="ITG84" s="984" t="s">
        <v>59</v>
      </c>
      <c r="ITH84" s="984" t="s">
        <v>59</v>
      </c>
      <c r="ITI84" s="984" t="s">
        <v>59</v>
      </c>
      <c r="ITJ84" s="984" t="s">
        <v>59</v>
      </c>
      <c r="ITK84" s="984" t="s">
        <v>59</v>
      </c>
      <c r="ITL84" s="984" t="s">
        <v>59</v>
      </c>
      <c r="ITM84" s="984" t="s">
        <v>59</v>
      </c>
      <c r="ITN84" s="984" t="s">
        <v>59</v>
      </c>
      <c r="ITO84" s="984" t="s">
        <v>59</v>
      </c>
      <c r="ITP84" s="984" t="s">
        <v>59</v>
      </c>
      <c r="ITQ84" s="984" t="s">
        <v>59</v>
      </c>
      <c r="ITR84" s="984" t="s">
        <v>59</v>
      </c>
      <c r="ITS84" s="984" t="s">
        <v>59</v>
      </c>
      <c r="ITT84" s="984" t="s">
        <v>59</v>
      </c>
      <c r="ITU84" s="984" t="s">
        <v>59</v>
      </c>
      <c r="ITV84" s="984" t="s">
        <v>59</v>
      </c>
      <c r="ITW84" s="984" t="s">
        <v>59</v>
      </c>
      <c r="ITX84" s="984" t="s">
        <v>59</v>
      </c>
      <c r="ITY84" s="984" t="s">
        <v>59</v>
      </c>
      <c r="ITZ84" s="984" t="s">
        <v>59</v>
      </c>
      <c r="IUA84" s="984" t="s">
        <v>59</v>
      </c>
      <c r="IUB84" s="984" t="s">
        <v>59</v>
      </c>
      <c r="IUC84" s="984" t="s">
        <v>59</v>
      </c>
      <c r="IUD84" s="984" t="s">
        <v>59</v>
      </c>
      <c r="IUE84" s="984" t="s">
        <v>59</v>
      </c>
      <c r="IUF84" s="984" t="s">
        <v>59</v>
      </c>
      <c r="IUG84" s="984" t="s">
        <v>59</v>
      </c>
      <c r="IUH84" s="984" t="s">
        <v>59</v>
      </c>
      <c r="IUI84" s="984" t="s">
        <v>59</v>
      </c>
      <c r="IUJ84" s="984" t="s">
        <v>59</v>
      </c>
      <c r="IUK84" s="984" t="s">
        <v>59</v>
      </c>
      <c r="IUL84" s="984" t="s">
        <v>59</v>
      </c>
      <c r="IUM84" s="984" t="s">
        <v>59</v>
      </c>
      <c r="IUN84" s="984" t="s">
        <v>59</v>
      </c>
      <c r="IUO84" s="984" t="s">
        <v>59</v>
      </c>
      <c r="IUP84" s="984" t="s">
        <v>59</v>
      </c>
      <c r="IUQ84" s="984" t="s">
        <v>59</v>
      </c>
      <c r="IUR84" s="984" t="s">
        <v>59</v>
      </c>
      <c r="IUS84" s="984" t="s">
        <v>59</v>
      </c>
      <c r="IUT84" s="984" t="s">
        <v>59</v>
      </c>
      <c r="IUU84" s="984" t="s">
        <v>59</v>
      </c>
      <c r="IUV84" s="984" t="s">
        <v>59</v>
      </c>
      <c r="IUW84" s="984" t="s">
        <v>59</v>
      </c>
      <c r="IUX84" s="984" t="s">
        <v>59</v>
      </c>
      <c r="IUY84" s="984" t="s">
        <v>59</v>
      </c>
      <c r="IUZ84" s="984" t="s">
        <v>59</v>
      </c>
      <c r="IVA84" s="984" t="s">
        <v>59</v>
      </c>
      <c r="IVB84" s="984" t="s">
        <v>59</v>
      </c>
      <c r="IVC84" s="984" t="s">
        <v>59</v>
      </c>
      <c r="IVD84" s="984" t="s">
        <v>59</v>
      </c>
      <c r="IVE84" s="984" t="s">
        <v>59</v>
      </c>
      <c r="IVF84" s="984" t="s">
        <v>59</v>
      </c>
      <c r="IVG84" s="984" t="s">
        <v>59</v>
      </c>
      <c r="IVH84" s="984" t="s">
        <v>59</v>
      </c>
      <c r="IVI84" s="984" t="s">
        <v>59</v>
      </c>
      <c r="IVJ84" s="984" t="s">
        <v>59</v>
      </c>
      <c r="IVK84" s="984" t="s">
        <v>59</v>
      </c>
      <c r="IVL84" s="984" t="s">
        <v>59</v>
      </c>
      <c r="IVM84" s="984" t="s">
        <v>59</v>
      </c>
      <c r="IVN84" s="984" t="s">
        <v>59</v>
      </c>
      <c r="IVO84" s="984" t="s">
        <v>59</v>
      </c>
      <c r="IVP84" s="984" t="s">
        <v>59</v>
      </c>
      <c r="IVQ84" s="984" t="s">
        <v>59</v>
      </c>
      <c r="IVR84" s="984" t="s">
        <v>59</v>
      </c>
      <c r="IVS84" s="984" t="s">
        <v>59</v>
      </c>
      <c r="IVT84" s="984" t="s">
        <v>59</v>
      </c>
      <c r="IVU84" s="984" t="s">
        <v>59</v>
      </c>
      <c r="IVV84" s="984" t="s">
        <v>59</v>
      </c>
      <c r="IVW84" s="984" t="s">
        <v>59</v>
      </c>
      <c r="IVX84" s="984" t="s">
        <v>59</v>
      </c>
      <c r="IVY84" s="984" t="s">
        <v>59</v>
      </c>
      <c r="IVZ84" s="984" t="s">
        <v>59</v>
      </c>
      <c r="IWA84" s="984" t="s">
        <v>59</v>
      </c>
      <c r="IWB84" s="984" t="s">
        <v>59</v>
      </c>
      <c r="IWC84" s="984" t="s">
        <v>59</v>
      </c>
      <c r="IWD84" s="984" t="s">
        <v>59</v>
      </c>
      <c r="IWE84" s="984" t="s">
        <v>59</v>
      </c>
      <c r="IWF84" s="984" t="s">
        <v>59</v>
      </c>
      <c r="IWG84" s="984" t="s">
        <v>59</v>
      </c>
      <c r="IWH84" s="984" t="s">
        <v>59</v>
      </c>
      <c r="IWI84" s="984" t="s">
        <v>59</v>
      </c>
      <c r="IWJ84" s="984" t="s">
        <v>59</v>
      </c>
      <c r="IWK84" s="984" t="s">
        <v>59</v>
      </c>
      <c r="IWL84" s="984" t="s">
        <v>59</v>
      </c>
      <c r="IWM84" s="984" t="s">
        <v>59</v>
      </c>
      <c r="IWN84" s="984" t="s">
        <v>59</v>
      </c>
      <c r="IWO84" s="984" t="s">
        <v>59</v>
      </c>
      <c r="IWP84" s="984" t="s">
        <v>59</v>
      </c>
      <c r="IWQ84" s="984" t="s">
        <v>59</v>
      </c>
      <c r="IWR84" s="984" t="s">
        <v>59</v>
      </c>
      <c r="IWS84" s="984" t="s">
        <v>59</v>
      </c>
      <c r="IWT84" s="984" t="s">
        <v>59</v>
      </c>
      <c r="IWU84" s="984" t="s">
        <v>59</v>
      </c>
      <c r="IWV84" s="984" t="s">
        <v>59</v>
      </c>
      <c r="IWW84" s="984" t="s">
        <v>59</v>
      </c>
      <c r="IWX84" s="984" t="s">
        <v>59</v>
      </c>
      <c r="IWY84" s="984" t="s">
        <v>59</v>
      </c>
      <c r="IWZ84" s="984" t="s">
        <v>59</v>
      </c>
      <c r="IXA84" s="984" t="s">
        <v>59</v>
      </c>
      <c r="IXB84" s="984" t="s">
        <v>59</v>
      </c>
      <c r="IXC84" s="984" t="s">
        <v>59</v>
      </c>
      <c r="IXD84" s="984" t="s">
        <v>59</v>
      </c>
      <c r="IXE84" s="984" t="s">
        <v>59</v>
      </c>
      <c r="IXF84" s="984" t="s">
        <v>59</v>
      </c>
      <c r="IXG84" s="984" t="s">
        <v>59</v>
      </c>
      <c r="IXH84" s="984" t="s">
        <v>59</v>
      </c>
      <c r="IXI84" s="984" t="s">
        <v>59</v>
      </c>
      <c r="IXJ84" s="984" t="s">
        <v>59</v>
      </c>
      <c r="IXK84" s="984" t="s">
        <v>59</v>
      </c>
      <c r="IXL84" s="984" t="s">
        <v>59</v>
      </c>
      <c r="IXM84" s="984" t="s">
        <v>59</v>
      </c>
      <c r="IXN84" s="984" t="s">
        <v>59</v>
      </c>
      <c r="IXO84" s="984" t="s">
        <v>59</v>
      </c>
      <c r="IXP84" s="984" t="s">
        <v>59</v>
      </c>
      <c r="IXQ84" s="984" t="s">
        <v>59</v>
      </c>
      <c r="IXR84" s="984" t="s">
        <v>59</v>
      </c>
      <c r="IXS84" s="984" t="s">
        <v>59</v>
      </c>
      <c r="IXT84" s="984" t="s">
        <v>59</v>
      </c>
      <c r="IXU84" s="984" t="s">
        <v>59</v>
      </c>
      <c r="IXV84" s="984" t="s">
        <v>59</v>
      </c>
      <c r="IXW84" s="984" t="s">
        <v>59</v>
      </c>
      <c r="IXX84" s="984" t="s">
        <v>59</v>
      </c>
      <c r="IXY84" s="984" t="s">
        <v>59</v>
      </c>
      <c r="IXZ84" s="984" t="s">
        <v>59</v>
      </c>
      <c r="IYA84" s="984" t="s">
        <v>59</v>
      </c>
      <c r="IYB84" s="984" t="s">
        <v>59</v>
      </c>
      <c r="IYC84" s="984" t="s">
        <v>59</v>
      </c>
      <c r="IYD84" s="984" t="s">
        <v>59</v>
      </c>
      <c r="IYE84" s="984" t="s">
        <v>59</v>
      </c>
      <c r="IYF84" s="984" t="s">
        <v>59</v>
      </c>
      <c r="IYG84" s="984" t="s">
        <v>59</v>
      </c>
      <c r="IYH84" s="984" t="s">
        <v>59</v>
      </c>
      <c r="IYI84" s="984" t="s">
        <v>59</v>
      </c>
      <c r="IYJ84" s="984" t="s">
        <v>59</v>
      </c>
      <c r="IYK84" s="984" t="s">
        <v>59</v>
      </c>
      <c r="IYL84" s="984" t="s">
        <v>59</v>
      </c>
      <c r="IYM84" s="984" t="s">
        <v>59</v>
      </c>
      <c r="IYN84" s="984" t="s">
        <v>59</v>
      </c>
      <c r="IYO84" s="984" t="s">
        <v>59</v>
      </c>
      <c r="IYP84" s="984" t="s">
        <v>59</v>
      </c>
      <c r="IYQ84" s="984" t="s">
        <v>59</v>
      </c>
      <c r="IYR84" s="984" t="s">
        <v>59</v>
      </c>
      <c r="IYS84" s="984" t="s">
        <v>59</v>
      </c>
      <c r="IYT84" s="984" t="s">
        <v>59</v>
      </c>
      <c r="IYU84" s="984" t="s">
        <v>59</v>
      </c>
      <c r="IYV84" s="984" t="s">
        <v>59</v>
      </c>
      <c r="IYW84" s="984" t="s">
        <v>59</v>
      </c>
      <c r="IYX84" s="984" t="s">
        <v>59</v>
      </c>
      <c r="IYY84" s="984" t="s">
        <v>59</v>
      </c>
      <c r="IYZ84" s="984" t="s">
        <v>59</v>
      </c>
      <c r="IZA84" s="984" t="s">
        <v>59</v>
      </c>
      <c r="IZB84" s="984" t="s">
        <v>59</v>
      </c>
      <c r="IZC84" s="984" t="s">
        <v>59</v>
      </c>
      <c r="IZD84" s="984" t="s">
        <v>59</v>
      </c>
      <c r="IZE84" s="984" t="s">
        <v>59</v>
      </c>
      <c r="IZF84" s="984" t="s">
        <v>59</v>
      </c>
      <c r="IZG84" s="984" t="s">
        <v>59</v>
      </c>
      <c r="IZH84" s="984" t="s">
        <v>59</v>
      </c>
      <c r="IZI84" s="984" t="s">
        <v>59</v>
      </c>
      <c r="IZJ84" s="984" t="s">
        <v>59</v>
      </c>
      <c r="IZK84" s="984" t="s">
        <v>59</v>
      </c>
      <c r="IZL84" s="984" t="s">
        <v>59</v>
      </c>
      <c r="IZM84" s="984" t="s">
        <v>59</v>
      </c>
      <c r="IZN84" s="984" t="s">
        <v>59</v>
      </c>
      <c r="IZO84" s="984" t="s">
        <v>59</v>
      </c>
      <c r="IZP84" s="984" t="s">
        <v>59</v>
      </c>
      <c r="IZQ84" s="984" t="s">
        <v>59</v>
      </c>
      <c r="IZR84" s="984" t="s">
        <v>59</v>
      </c>
      <c r="IZS84" s="984" t="s">
        <v>59</v>
      </c>
      <c r="IZT84" s="984" t="s">
        <v>59</v>
      </c>
      <c r="IZU84" s="984" t="s">
        <v>59</v>
      </c>
      <c r="IZV84" s="984" t="s">
        <v>59</v>
      </c>
      <c r="IZW84" s="984" t="s">
        <v>59</v>
      </c>
      <c r="IZX84" s="984" t="s">
        <v>59</v>
      </c>
      <c r="IZY84" s="984" t="s">
        <v>59</v>
      </c>
      <c r="IZZ84" s="984" t="s">
        <v>59</v>
      </c>
      <c r="JAA84" s="984" t="s">
        <v>59</v>
      </c>
      <c r="JAB84" s="984" t="s">
        <v>59</v>
      </c>
      <c r="JAC84" s="984" t="s">
        <v>59</v>
      </c>
      <c r="JAD84" s="984" t="s">
        <v>59</v>
      </c>
      <c r="JAE84" s="984" t="s">
        <v>59</v>
      </c>
      <c r="JAF84" s="984" t="s">
        <v>59</v>
      </c>
      <c r="JAG84" s="984" t="s">
        <v>59</v>
      </c>
      <c r="JAH84" s="984" t="s">
        <v>59</v>
      </c>
      <c r="JAI84" s="984" t="s">
        <v>59</v>
      </c>
      <c r="JAJ84" s="984" t="s">
        <v>59</v>
      </c>
      <c r="JAK84" s="984" t="s">
        <v>59</v>
      </c>
      <c r="JAL84" s="984" t="s">
        <v>59</v>
      </c>
      <c r="JAM84" s="984" t="s">
        <v>59</v>
      </c>
      <c r="JAN84" s="984" t="s">
        <v>59</v>
      </c>
      <c r="JAO84" s="984" t="s">
        <v>59</v>
      </c>
      <c r="JAP84" s="984" t="s">
        <v>59</v>
      </c>
      <c r="JAQ84" s="984" t="s">
        <v>59</v>
      </c>
      <c r="JAR84" s="984" t="s">
        <v>59</v>
      </c>
      <c r="JAS84" s="984" t="s">
        <v>59</v>
      </c>
      <c r="JAT84" s="984" t="s">
        <v>59</v>
      </c>
      <c r="JAU84" s="984" t="s">
        <v>59</v>
      </c>
      <c r="JAV84" s="984" t="s">
        <v>59</v>
      </c>
      <c r="JAW84" s="984" t="s">
        <v>59</v>
      </c>
      <c r="JAX84" s="984" t="s">
        <v>59</v>
      </c>
      <c r="JAY84" s="984" t="s">
        <v>59</v>
      </c>
      <c r="JAZ84" s="984" t="s">
        <v>59</v>
      </c>
      <c r="JBA84" s="984" t="s">
        <v>59</v>
      </c>
      <c r="JBB84" s="984" t="s">
        <v>59</v>
      </c>
      <c r="JBC84" s="984" t="s">
        <v>59</v>
      </c>
      <c r="JBD84" s="984" t="s">
        <v>59</v>
      </c>
      <c r="JBE84" s="984" t="s">
        <v>59</v>
      </c>
      <c r="JBF84" s="984" t="s">
        <v>59</v>
      </c>
      <c r="JBG84" s="984" t="s">
        <v>59</v>
      </c>
      <c r="JBH84" s="984" t="s">
        <v>59</v>
      </c>
      <c r="JBI84" s="984" t="s">
        <v>59</v>
      </c>
      <c r="JBJ84" s="984" t="s">
        <v>59</v>
      </c>
      <c r="JBK84" s="984" t="s">
        <v>59</v>
      </c>
      <c r="JBL84" s="984" t="s">
        <v>59</v>
      </c>
      <c r="JBM84" s="984" t="s">
        <v>59</v>
      </c>
      <c r="JBN84" s="984" t="s">
        <v>59</v>
      </c>
      <c r="JBO84" s="984" t="s">
        <v>59</v>
      </c>
      <c r="JBP84" s="984" t="s">
        <v>59</v>
      </c>
      <c r="JBQ84" s="984" t="s">
        <v>59</v>
      </c>
      <c r="JBR84" s="984" t="s">
        <v>59</v>
      </c>
      <c r="JBS84" s="984" t="s">
        <v>59</v>
      </c>
      <c r="JBT84" s="984" t="s">
        <v>59</v>
      </c>
      <c r="JBU84" s="984" t="s">
        <v>59</v>
      </c>
      <c r="JBV84" s="984" t="s">
        <v>59</v>
      </c>
      <c r="JBW84" s="984" t="s">
        <v>59</v>
      </c>
      <c r="JBX84" s="984" t="s">
        <v>59</v>
      </c>
      <c r="JBY84" s="984" t="s">
        <v>59</v>
      </c>
      <c r="JBZ84" s="984" t="s">
        <v>59</v>
      </c>
      <c r="JCA84" s="984" t="s">
        <v>59</v>
      </c>
      <c r="JCB84" s="984" t="s">
        <v>59</v>
      </c>
      <c r="JCC84" s="984" t="s">
        <v>59</v>
      </c>
      <c r="JCD84" s="984" t="s">
        <v>59</v>
      </c>
      <c r="JCE84" s="984" t="s">
        <v>59</v>
      </c>
      <c r="JCF84" s="984" t="s">
        <v>59</v>
      </c>
      <c r="JCG84" s="984" t="s">
        <v>59</v>
      </c>
      <c r="JCH84" s="984" t="s">
        <v>59</v>
      </c>
      <c r="JCI84" s="984" t="s">
        <v>59</v>
      </c>
      <c r="JCJ84" s="984" t="s">
        <v>59</v>
      </c>
      <c r="JCK84" s="984" t="s">
        <v>59</v>
      </c>
      <c r="JCL84" s="984" t="s">
        <v>59</v>
      </c>
      <c r="JCM84" s="984" t="s">
        <v>59</v>
      </c>
      <c r="JCN84" s="984" t="s">
        <v>59</v>
      </c>
      <c r="JCO84" s="984" t="s">
        <v>59</v>
      </c>
      <c r="JCP84" s="984" t="s">
        <v>59</v>
      </c>
      <c r="JCQ84" s="984" t="s">
        <v>59</v>
      </c>
      <c r="JCR84" s="984" t="s">
        <v>59</v>
      </c>
      <c r="JCS84" s="984" t="s">
        <v>59</v>
      </c>
      <c r="JCT84" s="984" t="s">
        <v>59</v>
      </c>
      <c r="JCU84" s="984" t="s">
        <v>59</v>
      </c>
      <c r="JCV84" s="984" t="s">
        <v>59</v>
      </c>
      <c r="JCW84" s="984" t="s">
        <v>59</v>
      </c>
      <c r="JCX84" s="984" t="s">
        <v>59</v>
      </c>
      <c r="JCY84" s="984" t="s">
        <v>59</v>
      </c>
      <c r="JCZ84" s="984" t="s">
        <v>59</v>
      </c>
      <c r="JDA84" s="984" t="s">
        <v>59</v>
      </c>
      <c r="JDB84" s="984" t="s">
        <v>59</v>
      </c>
      <c r="JDC84" s="984" t="s">
        <v>59</v>
      </c>
      <c r="JDD84" s="984" t="s">
        <v>59</v>
      </c>
      <c r="JDE84" s="984" t="s">
        <v>59</v>
      </c>
      <c r="JDF84" s="984" t="s">
        <v>59</v>
      </c>
      <c r="JDG84" s="984" t="s">
        <v>59</v>
      </c>
      <c r="JDH84" s="984" t="s">
        <v>59</v>
      </c>
      <c r="JDI84" s="984" t="s">
        <v>59</v>
      </c>
      <c r="JDJ84" s="984" t="s">
        <v>59</v>
      </c>
      <c r="JDK84" s="984" t="s">
        <v>59</v>
      </c>
      <c r="JDL84" s="984" t="s">
        <v>59</v>
      </c>
      <c r="JDM84" s="984" t="s">
        <v>59</v>
      </c>
      <c r="JDN84" s="984" t="s">
        <v>59</v>
      </c>
      <c r="JDO84" s="984" t="s">
        <v>59</v>
      </c>
      <c r="JDP84" s="984" t="s">
        <v>59</v>
      </c>
      <c r="JDQ84" s="984" t="s">
        <v>59</v>
      </c>
      <c r="JDR84" s="984" t="s">
        <v>59</v>
      </c>
      <c r="JDS84" s="984" t="s">
        <v>59</v>
      </c>
      <c r="JDT84" s="984" t="s">
        <v>59</v>
      </c>
      <c r="JDU84" s="984" t="s">
        <v>59</v>
      </c>
      <c r="JDV84" s="984" t="s">
        <v>59</v>
      </c>
      <c r="JDW84" s="984" t="s">
        <v>59</v>
      </c>
      <c r="JDX84" s="984" t="s">
        <v>59</v>
      </c>
      <c r="JDY84" s="984" t="s">
        <v>59</v>
      </c>
      <c r="JDZ84" s="984" t="s">
        <v>59</v>
      </c>
      <c r="JEA84" s="984" t="s">
        <v>59</v>
      </c>
      <c r="JEB84" s="984" t="s">
        <v>59</v>
      </c>
      <c r="JEC84" s="984" t="s">
        <v>59</v>
      </c>
      <c r="JED84" s="984" t="s">
        <v>59</v>
      </c>
      <c r="JEE84" s="984" t="s">
        <v>59</v>
      </c>
      <c r="JEF84" s="984" t="s">
        <v>59</v>
      </c>
      <c r="JEG84" s="984" t="s">
        <v>59</v>
      </c>
      <c r="JEH84" s="984" t="s">
        <v>59</v>
      </c>
      <c r="JEI84" s="984" t="s">
        <v>59</v>
      </c>
      <c r="JEJ84" s="984" t="s">
        <v>59</v>
      </c>
      <c r="JEK84" s="984" t="s">
        <v>59</v>
      </c>
      <c r="JEL84" s="984" t="s">
        <v>59</v>
      </c>
      <c r="JEM84" s="984" t="s">
        <v>59</v>
      </c>
      <c r="JEN84" s="984" t="s">
        <v>59</v>
      </c>
      <c r="JEO84" s="984" t="s">
        <v>59</v>
      </c>
      <c r="JEP84" s="984" t="s">
        <v>59</v>
      </c>
      <c r="JEQ84" s="984" t="s">
        <v>59</v>
      </c>
      <c r="JER84" s="984" t="s">
        <v>59</v>
      </c>
      <c r="JES84" s="984" t="s">
        <v>59</v>
      </c>
      <c r="JET84" s="984" t="s">
        <v>59</v>
      </c>
      <c r="JEU84" s="984" t="s">
        <v>59</v>
      </c>
      <c r="JEV84" s="984" t="s">
        <v>59</v>
      </c>
      <c r="JEW84" s="984" t="s">
        <v>59</v>
      </c>
      <c r="JEX84" s="984" t="s">
        <v>59</v>
      </c>
      <c r="JEY84" s="984" t="s">
        <v>59</v>
      </c>
      <c r="JEZ84" s="984" t="s">
        <v>59</v>
      </c>
      <c r="JFA84" s="984" t="s">
        <v>59</v>
      </c>
      <c r="JFB84" s="984" t="s">
        <v>59</v>
      </c>
      <c r="JFC84" s="984" t="s">
        <v>59</v>
      </c>
      <c r="JFD84" s="984" t="s">
        <v>59</v>
      </c>
      <c r="JFE84" s="984" t="s">
        <v>59</v>
      </c>
      <c r="JFF84" s="984" t="s">
        <v>59</v>
      </c>
      <c r="JFG84" s="984" t="s">
        <v>59</v>
      </c>
      <c r="JFH84" s="984" t="s">
        <v>59</v>
      </c>
      <c r="JFI84" s="984" t="s">
        <v>59</v>
      </c>
      <c r="JFJ84" s="984" t="s">
        <v>59</v>
      </c>
      <c r="JFK84" s="984" t="s">
        <v>59</v>
      </c>
      <c r="JFL84" s="984" t="s">
        <v>59</v>
      </c>
      <c r="JFM84" s="984" t="s">
        <v>59</v>
      </c>
      <c r="JFN84" s="984" t="s">
        <v>59</v>
      </c>
      <c r="JFO84" s="984" t="s">
        <v>59</v>
      </c>
      <c r="JFP84" s="984" t="s">
        <v>59</v>
      </c>
      <c r="JFQ84" s="984" t="s">
        <v>59</v>
      </c>
      <c r="JFR84" s="984" t="s">
        <v>59</v>
      </c>
      <c r="JFS84" s="984" t="s">
        <v>59</v>
      </c>
      <c r="JFT84" s="984" t="s">
        <v>59</v>
      </c>
      <c r="JFU84" s="984" t="s">
        <v>59</v>
      </c>
      <c r="JFV84" s="984" t="s">
        <v>59</v>
      </c>
      <c r="JFW84" s="984" t="s">
        <v>59</v>
      </c>
      <c r="JFX84" s="984" t="s">
        <v>59</v>
      </c>
      <c r="JFY84" s="984" t="s">
        <v>59</v>
      </c>
      <c r="JFZ84" s="984" t="s">
        <v>59</v>
      </c>
      <c r="JGA84" s="984" t="s">
        <v>59</v>
      </c>
      <c r="JGB84" s="984" t="s">
        <v>59</v>
      </c>
      <c r="JGC84" s="984" t="s">
        <v>59</v>
      </c>
      <c r="JGD84" s="984" t="s">
        <v>59</v>
      </c>
      <c r="JGE84" s="984" t="s">
        <v>59</v>
      </c>
      <c r="JGF84" s="984" t="s">
        <v>59</v>
      </c>
      <c r="JGG84" s="984" t="s">
        <v>59</v>
      </c>
      <c r="JGH84" s="984" t="s">
        <v>59</v>
      </c>
      <c r="JGI84" s="984" t="s">
        <v>59</v>
      </c>
      <c r="JGJ84" s="984" t="s">
        <v>59</v>
      </c>
      <c r="JGK84" s="984" t="s">
        <v>59</v>
      </c>
      <c r="JGL84" s="984" t="s">
        <v>59</v>
      </c>
      <c r="JGM84" s="984" t="s">
        <v>59</v>
      </c>
      <c r="JGN84" s="984" t="s">
        <v>59</v>
      </c>
      <c r="JGO84" s="984" t="s">
        <v>59</v>
      </c>
      <c r="JGP84" s="984" t="s">
        <v>59</v>
      </c>
      <c r="JGQ84" s="984" t="s">
        <v>59</v>
      </c>
      <c r="JGR84" s="984" t="s">
        <v>59</v>
      </c>
      <c r="JGS84" s="984" t="s">
        <v>59</v>
      </c>
      <c r="JGT84" s="984" t="s">
        <v>59</v>
      </c>
      <c r="JGU84" s="984" t="s">
        <v>59</v>
      </c>
      <c r="JGV84" s="984" t="s">
        <v>59</v>
      </c>
      <c r="JGW84" s="984" t="s">
        <v>59</v>
      </c>
      <c r="JGX84" s="984" t="s">
        <v>59</v>
      </c>
      <c r="JGY84" s="984" t="s">
        <v>59</v>
      </c>
      <c r="JGZ84" s="984" t="s">
        <v>59</v>
      </c>
      <c r="JHA84" s="984" t="s">
        <v>59</v>
      </c>
      <c r="JHB84" s="984" t="s">
        <v>59</v>
      </c>
      <c r="JHC84" s="984" t="s">
        <v>59</v>
      </c>
      <c r="JHD84" s="984" t="s">
        <v>59</v>
      </c>
      <c r="JHE84" s="984" t="s">
        <v>59</v>
      </c>
      <c r="JHF84" s="984" t="s">
        <v>59</v>
      </c>
      <c r="JHG84" s="984" t="s">
        <v>59</v>
      </c>
      <c r="JHH84" s="984" t="s">
        <v>59</v>
      </c>
      <c r="JHI84" s="984" t="s">
        <v>59</v>
      </c>
      <c r="JHJ84" s="984" t="s">
        <v>59</v>
      </c>
      <c r="JHK84" s="984" t="s">
        <v>59</v>
      </c>
      <c r="JHL84" s="984" t="s">
        <v>59</v>
      </c>
      <c r="JHM84" s="984" t="s">
        <v>59</v>
      </c>
      <c r="JHN84" s="984" t="s">
        <v>59</v>
      </c>
      <c r="JHO84" s="984" t="s">
        <v>59</v>
      </c>
      <c r="JHP84" s="984" t="s">
        <v>59</v>
      </c>
      <c r="JHQ84" s="984" t="s">
        <v>59</v>
      </c>
      <c r="JHR84" s="984" t="s">
        <v>59</v>
      </c>
      <c r="JHS84" s="984" t="s">
        <v>59</v>
      </c>
      <c r="JHT84" s="984" t="s">
        <v>59</v>
      </c>
      <c r="JHU84" s="984" t="s">
        <v>59</v>
      </c>
      <c r="JHV84" s="984" t="s">
        <v>59</v>
      </c>
      <c r="JHW84" s="984" t="s">
        <v>59</v>
      </c>
      <c r="JHX84" s="984" t="s">
        <v>59</v>
      </c>
      <c r="JHY84" s="984" t="s">
        <v>59</v>
      </c>
      <c r="JHZ84" s="984" t="s">
        <v>59</v>
      </c>
      <c r="JIA84" s="984" t="s">
        <v>59</v>
      </c>
      <c r="JIB84" s="984" t="s">
        <v>59</v>
      </c>
      <c r="JIC84" s="984" t="s">
        <v>59</v>
      </c>
      <c r="JID84" s="984" t="s">
        <v>59</v>
      </c>
      <c r="JIE84" s="984" t="s">
        <v>59</v>
      </c>
      <c r="JIF84" s="984" t="s">
        <v>59</v>
      </c>
      <c r="JIG84" s="984" t="s">
        <v>59</v>
      </c>
      <c r="JIH84" s="984" t="s">
        <v>59</v>
      </c>
      <c r="JII84" s="984" t="s">
        <v>59</v>
      </c>
      <c r="JIJ84" s="984" t="s">
        <v>59</v>
      </c>
      <c r="JIK84" s="984" t="s">
        <v>59</v>
      </c>
      <c r="JIL84" s="984" t="s">
        <v>59</v>
      </c>
      <c r="JIM84" s="984" t="s">
        <v>59</v>
      </c>
      <c r="JIN84" s="984" t="s">
        <v>59</v>
      </c>
      <c r="JIO84" s="984" t="s">
        <v>59</v>
      </c>
      <c r="JIP84" s="984" t="s">
        <v>59</v>
      </c>
      <c r="JIQ84" s="984" t="s">
        <v>59</v>
      </c>
      <c r="JIR84" s="984" t="s">
        <v>59</v>
      </c>
      <c r="JIS84" s="984" t="s">
        <v>59</v>
      </c>
      <c r="JIT84" s="984" t="s">
        <v>59</v>
      </c>
      <c r="JIU84" s="984" t="s">
        <v>59</v>
      </c>
      <c r="JIV84" s="984" t="s">
        <v>59</v>
      </c>
      <c r="JIW84" s="984" t="s">
        <v>59</v>
      </c>
      <c r="JIX84" s="984" t="s">
        <v>59</v>
      </c>
      <c r="JIY84" s="984" t="s">
        <v>59</v>
      </c>
      <c r="JIZ84" s="984" t="s">
        <v>59</v>
      </c>
      <c r="JJA84" s="984" t="s">
        <v>59</v>
      </c>
      <c r="JJB84" s="984" t="s">
        <v>59</v>
      </c>
      <c r="JJC84" s="984" t="s">
        <v>59</v>
      </c>
      <c r="JJD84" s="984" t="s">
        <v>59</v>
      </c>
      <c r="JJE84" s="984" t="s">
        <v>59</v>
      </c>
      <c r="JJF84" s="984" t="s">
        <v>59</v>
      </c>
      <c r="JJG84" s="984" t="s">
        <v>59</v>
      </c>
      <c r="JJH84" s="984" t="s">
        <v>59</v>
      </c>
      <c r="JJI84" s="984" t="s">
        <v>59</v>
      </c>
      <c r="JJJ84" s="984" t="s">
        <v>59</v>
      </c>
      <c r="JJK84" s="984" t="s">
        <v>59</v>
      </c>
      <c r="JJL84" s="984" t="s">
        <v>59</v>
      </c>
      <c r="JJM84" s="984" t="s">
        <v>59</v>
      </c>
      <c r="JJN84" s="984" t="s">
        <v>59</v>
      </c>
      <c r="JJO84" s="984" t="s">
        <v>59</v>
      </c>
      <c r="JJP84" s="984" t="s">
        <v>59</v>
      </c>
      <c r="JJQ84" s="984" t="s">
        <v>59</v>
      </c>
      <c r="JJR84" s="984" t="s">
        <v>59</v>
      </c>
      <c r="JJS84" s="984" t="s">
        <v>59</v>
      </c>
      <c r="JJT84" s="984" t="s">
        <v>59</v>
      </c>
      <c r="JJU84" s="984" t="s">
        <v>59</v>
      </c>
      <c r="JJV84" s="984" t="s">
        <v>59</v>
      </c>
      <c r="JJW84" s="984" t="s">
        <v>59</v>
      </c>
      <c r="JJX84" s="984" t="s">
        <v>59</v>
      </c>
      <c r="JJY84" s="984" t="s">
        <v>59</v>
      </c>
      <c r="JJZ84" s="984" t="s">
        <v>59</v>
      </c>
      <c r="JKA84" s="984" t="s">
        <v>59</v>
      </c>
      <c r="JKB84" s="984" t="s">
        <v>59</v>
      </c>
      <c r="JKC84" s="984" t="s">
        <v>59</v>
      </c>
      <c r="JKD84" s="984" t="s">
        <v>59</v>
      </c>
      <c r="JKE84" s="984" t="s">
        <v>59</v>
      </c>
      <c r="JKF84" s="984" t="s">
        <v>59</v>
      </c>
      <c r="JKG84" s="984" t="s">
        <v>59</v>
      </c>
      <c r="JKH84" s="984" t="s">
        <v>59</v>
      </c>
      <c r="JKI84" s="984" t="s">
        <v>59</v>
      </c>
      <c r="JKJ84" s="984" t="s">
        <v>59</v>
      </c>
      <c r="JKK84" s="984" t="s">
        <v>59</v>
      </c>
      <c r="JKL84" s="984" t="s">
        <v>59</v>
      </c>
      <c r="JKM84" s="984" t="s">
        <v>59</v>
      </c>
      <c r="JKN84" s="984" t="s">
        <v>59</v>
      </c>
      <c r="JKO84" s="984" t="s">
        <v>59</v>
      </c>
      <c r="JKP84" s="984" t="s">
        <v>59</v>
      </c>
      <c r="JKQ84" s="984" t="s">
        <v>59</v>
      </c>
      <c r="JKR84" s="984" t="s">
        <v>59</v>
      </c>
      <c r="JKS84" s="984" t="s">
        <v>59</v>
      </c>
      <c r="JKT84" s="984" t="s">
        <v>59</v>
      </c>
      <c r="JKU84" s="984" t="s">
        <v>59</v>
      </c>
      <c r="JKV84" s="984" t="s">
        <v>59</v>
      </c>
      <c r="JKW84" s="984" t="s">
        <v>59</v>
      </c>
      <c r="JKX84" s="984" t="s">
        <v>59</v>
      </c>
      <c r="JKY84" s="984" t="s">
        <v>59</v>
      </c>
      <c r="JKZ84" s="984" t="s">
        <v>59</v>
      </c>
      <c r="JLA84" s="984" t="s">
        <v>59</v>
      </c>
      <c r="JLB84" s="984" t="s">
        <v>59</v>
      </c>
      <c r="JLC84" s="984" t="s">
        <v>59</v>
      </c>
      <c r="JLD84" s="984" t="s">
        <v>59</v>
      </c>
      <c r="JLE84" s="984" t="s">
        <v>59</v>
      </c>
      <c r="JLF84" s="984" t="s">
        <v>59</v>
      </c>
      <c r="JLG84" s="984" t="s">
        <v>59</v>
      </c>
      <c r="JLH84" s="984" t="s">
        <v>59</v>
      </c>
      <c r="JLI84" s="984" t="s">
        <v>59</v>
      </c>
      <c r="JLJ84" s="984" t="s">
        <v>59</v>
      </c>
      <c r="JLK84" s="984" t="s">
        <v>59</v>
      </c>
      <c r="JLL84" s="984" t="s">
        <v>59</v>
      </c>
      <c r="JLM84" s="984" t="s">
        <v>59</v>
      </c>
      <c r="JLN84" s="984" t="s">
        <v>59</v>
      </c>
      <c r="JLO84" s="984" t="s">
        <v>59</v>
      </c>
      <c r="JLP84" s="984" t="s">
        <v>59</v>
      </c>
      <c r="JLQ84" s="984" t="s">
        <v>59</v>
      </c>
      <c r="JLR84" s="984" t="s">
        <v>59</v>
      </c>
      <c r="JLS84" s="984" t="s">
        <v>59</v>
      </c>
      <c r="JLT84" s="984" t="s">
        <v>59</v>
      </c>
      <c r="JLU84" s="984" t="s">
        <v>59</v>
      </c>
      <c r="JLV84" s="984" t="s">
        <v>59</v>
      </c>
      <c r="JLW84" s="984" t="s">
        <v>59</v>
      </c>
      <c r="JLX84" s="984" t="s">
        <v>59</v>
      </c>
      <c r="JLY84" s="984" t="s">
        <v>59</v>
      </c>
      <c r="JLZ84" s="984" t="s">
        <v>59</v>
      </c>
      <c r="JMA84" s="984" t="s">
        <v>59</v>
      </c>
      <c r="JMB84" s="984" t="s">
        <v>59</v>
      </c>
      <c r="JMC84" s="984" t="s">
        <v>59</v>
      </c>
      <c r="JMD84" s="984" t="s">
        <v>59</v>
      </c>
      <c r="JME84" s="984" t="s">
        <v>59</v>
      </c>
      <c r="JMF84" s="984" t="s">
        <v>59</v>
      </c>
      <c r="JMG84" s="984" t="s">
        <v>59</v>
      </c>
      <c r="JMH84" s="984" t="s">
        <v>59</v>
      </c>
      <c r="JMI84" s="984" t="s">
        <v>59</v>
      </c>
      <c r="JMJ84" s="984" t="s">
        <v>59</v>
      </c>
      <c r="JMK84" s="984" t="s">
        <v>59</v>
      </c>
      <c r="JML84" s="984" t="s">
        <v>59</v>
      </c>
      <c r="JMM84" s="984" t="s">
        <v>59</v>
      </c>
      <c r="JMN84" s="984" t="s">
        <v>59</v>
      </c>
      <c r="JMO84" s="984" t="s">
        <v>59</v>
      </c>
      <c r="JMP84" s="984" t="s">
        <v>59</v>
      </c>
      <c r="JMQ84" s="984" t="s">
        <v>59</v>
      </c>
      <c r="JMR84" s="984" t="s">
        <v>59</v>
      </c>
      <c r="JMS84" s="984" t="s">
        <v>59</v>
      </c>
      <c r="JMT84" s="984" t="s">
        <v>59</v>
      </c>
      <c r="JMU84" s="984" t="s">
        <v>59</v>
      </c>
      <c r="JMV84" s="984" t="s">
        <v>59</v>
      </c>
      <c r="JMW84" s="984" t="s">
        <v>59</v>
      </c>
      <c r="JMX84" s="984" t="s">
        <v>59</v>
      </c>
      <c r="JMY84" s="984" t="s">
        <v>59</v>
      </c>
      <c r="JMZ84" s="984" t="s">
        <v>59</v>
      </c>
      <c r="JNA84" s="984" t="s">
        <v>59</v>
      </c>
      <c r="JNB84" s="984" t="s">
        <v>59</v>
      </c>
      <c r="JNC84" s="984" t="s">
        <v>59</v>
      </c>
      <c r="JND84" s="984" t="s">
        <v>59</v>
      </c>
      <c r="JNE84" s="984" t="s">
        <v>59</v>
      </c>
      <c r="JNF84" s="984" t="s">
        <v>59</v>
      </c>
      <c r="JNG84" s="984" t="s">
        <v>59</v>
      </c>
      <c r="JNH84" s="984" t="s">
        <v>59</v>
      </c>
      <c r="JNI84" s="984" t="s">
        <v>59</v>
      </c>
      <c r="JNJ84" s="984" t="s">
        <v>59</v>
      </c>
      <c r="JNK84" s="984" t="s">
        <v>59</v>
      </c>
      <c r="JNL84" s="984" t="s">
        <v>59</v>
      </c>
      <c r="JNM84" s="984" t="s">
        <v>59</v>
      </c>
      <c r="JNN84" s="984" t="s">
        <v>59</v>
      </c>
      <c r="JNO84" s="984" t="s">
        <v>59</v>
      </c>
      <c r="JNP84" s="984" t="s">
        <v>59</v>
      </c>
      <c r="JNQ84" s="984" t="s">
        <v>59</v>
      </c>
      <c r="JNR84" s="984" t="s">
        <v>59</v>
      </c>
      <c r="JNS84" s="984" t="s">
        <v>59</v>
      </c>
      <c r="JNT84" s="984" t="s">
        <v>59</v>
      </c>
      <c r="JNU84" s="984" t="s">
        <v>59</v>
      </c>
      <c r="JNV84" s="984" t="s">
        <v>59</v>
      </c>
      <c r="JNW84" s="984" t="s">
        <v>59</v>
      </c>
      <c r="JNX84" s="984" t="s">
        <v>59</v>
      </c>
      <c r="JNY84" s="984" t="s">
        <v>59</v>
      </c>
      <c r="JNZ84" s="984" t="s">
        <v>59</v>
      </c>
      <c r="JOA84" s="984" t="s">
        <v>59</v>
      </c>
      <c r="JOB84" s="984" t="s">
        <v>59</v>
      </c>
      <c r="JOC84" s="984" t="s">
        <v>59</v>
      </c>
      <c r="JOD84" s="984" t="s">
        <v>59</v>
      </c>
      <c r="JOE84" s="984" t="s">
        <v>59</v>
      </c>
      <c r="JOF84" s="984" t="s">
        <v>59</v>
      </c>
      <c r="JOG84" s="984" t="s">
        <v>59</v>
      </c>
      <c r="JOH84" s="984" t="s">
        <v>59</v>
      </c>
      <c r="JOI84" s="984" t="s">
        <v>59</v>
      </c>
      <c r="JOJ84" s="984" t="s">
        <v>59</v>
      </c>
      <c r="JOK84" s="984" t="s">
        <v>59</v>
      </c>
      <c r="JOL84" s="984" t="s">
        <v>59</v>
      </c>
      <c r="JOM84" s="984" t="s">
        <v>59</v>
      </c>
      <c r="JON84" s="984" t="s">
        <v>59</v>
      </c>
      <c r="JOO84" s="984" t="s">
        <v>59</v>
      </c>
      <c r="JOP84" s="984" t="s">
        <v>59</v>
      </c>
      <c r="JOQ84" s="984" t="s">
        <v>59</v>
      </c>
      <c r="JOR84" s="984" t="s">
        <v>59</v>
      </c>
      <c r="JOS84" s="984" t="s">
        <v>59</v>
      </c>
      <c r="JOT84" s="984" t="s">
        <v>59</v>
      </c>
      <c r="JOU84" s="984" t="s">
        <v>59</v>
      </c>
      <c r="JOV84" s="984" t="s">
        <v>59</v>
      </c>
      <c r="JOW84" s="984" t="s">
        <v>59</v>
      </c>
      <c r="JOX84" s="984" t="s">
        <v>59</v>
      </c>
      <c r="JOY84" s="984" t="s">
        <v>59</v>
      </c>
      <c r="JOZ84" s="984" t="s">
        <v>59</v>
      </c>
      <c r="JPA84" s="984" t="s">
        <v>59</v>
      </c>
      <c r="JPB84" s="984" t="s">
        <v>59</v>
      </c>
      <c r="JPC84" s="984" t="s">
        <v>59</v>
      </c>
      <c r="JPD84" s="984" t="s">
        <v>59</v>
      </c>
      <c r="JPE84" s="984" t="s">
        <v>59</v>
      </c>
      <c r="JPF84" s="984" t="s">
        <v>59</v>
      </c>
      <c r="JPG84" s="984" t="s">
        <v>59</v>
      </c>
      <c r="JPH84" s="984" t="s">
        <v>59</v>
      </c>
      <c r="JPI84" s="984" t="s">
        <v>59</v>
      </c>
      <c r="JPJ84" s="984" t="s">
        <v>59</v>
      </c>
      <c r="JPK84" s="984" t="s">
        <v>59</v>
      </c>
      <c r="JPL84" s="984" t="s">
        <v>59</v>
      </c>
      <c r="JPM84" s="984" t="s">
        <v>59</v>
      </c>
      <c r="JPN84" s="984" t="s">
        <v>59</v>
      </c>
      <c r="JPO84" s="984" t="s">
        <v>59</v>
      </c>
      <c r="JPP84" s="984" t="s">
        <v>59</v>
      </c>
      <c r="JPQ84" s="984" t="s">
        <v>59</v>
      </c>
      <c r="JPR84" s="984" t="s">
        <v>59</v>
      </c>
      <c r="JPS84" s="984" t="s">
        <v>59</v>
      </c>
      <c r="JPT84" s="984" t="s">
        <v>59</v>
      </c>
      <c r="JPU84" s="984" t="s">
        <v>59</v>
      </c>
      <c r="JPV84" s="984" t="s">
        <v>59</v>
      </c>
      <c r="JPW84" s="984" t="s">
        <v>59</v>
      </c>
      <c r="JPX84" s="984" t="s">
        <v>59</v>
      </c>
      <c r="JPY84" s="984" t="s">
        <v>59</v>
      </c>
      <c r="JPZ84" s="984" t="s">
        <v>59</v>
      </c>
      <c r="JQA84" s="984" t="s">
        <v>59</v>
      </c>
      <c r="JQB84" s="984" t="s">
        <v>59</v>
      </c>
      <c r="JQC84" s="984" t="s">
        <v>59</v>
      </c>
      <c r="JQD84" s="984" t="s">
        <v>59</v>
      </c>
      <c r="JQE84" s="984" t="s">
        <v>59</v>
      </c>
      <c r="JQF84" s="984" t="s">
        <v>59</v>
      </c>
      <c r="JQG84" s="984" t="s">
        <v>59</v>
      </c>
      <c r="JQH84" s="984" t="s">
        <v>59</v>
      </c>
      <c r="JQI84" s="984" t="s">
        <v>59</v>
      </c>
      <c r="JQJ84" s="984" t="s">
        <v>59</v>
      </c>
      <c r="JQK84" s="984" t="s">
        <v>59</v>
      </c>
      <c r="JQL84" s="984" t="s">
        <v>59</v>
      </c>
      <c r="JQM84" s="984" t="s">
        <v>59</v>
      </c>
      <c r="JQN84" s="984" t="s">
        <v>59</v>
      </c>
      <c r="JQO84" s="984" t="s">
        <v>59</v>
      </c>
      <c r="JQP84" s="984" t="s">
        <v>59</v>
      </c>
      <c r="JQQ84" s="984" t="s">
        <v>59</v>
      </c>
      <c r="JQR84" s="984" t="s">
        <v>59</v>
      </c>
      <c r="JQS84" s="984" t="s">
        <v>59</v>
      </c>
      <c r="JQT84" s="984" t="s">
        <v>59</v>
      </c>
      <c r="JQU84" s="984" t="s">
        <v>59</v>
      </c>
      <c r="JQV84" s="984" t="s">
        <v>59</v>
      </c>
      <c r="JQW84" s="984" t="s">
        <v>59</v>
      </c>
      <c r="JQX84" s="984" t="s">
        <v>59</v>
      </c>
      <c r="JQY84" s="984" t="s">
        <v>59</v>
      </c>
      <c r="JQZ84" s="984" t="s">
        <v>59</v>
      </c>
      <c r="JRA84" s="984" t="s">
        <v>59</v>
      </c>
      <c r="JRB84" s="984" t="s">
        <v>59</v>
      </c>
      <c r="JRC84" s="984" t="s">
        <v>59</v>
      </c>
      <c r="JRD84" s="984" t="s">
        <v>59</v>
      </c>
      <c r="JRE84" s="984" t="s">
        <v>59</v>
      </c>
      <c r="JRF84" s="984" t="s">
        <v>59</v>
      </c>
      <c r="JRG84" s="984" t="s">
        <v>59</v>
      </c>
      <c r="JRH84" s="984" t="s">
        <v>59</v>
      </c>
      <c r="JRI84" s="984" t="s">
        <v>59</v>
      </c>
      <c r="JRJ84" s="984" t="s">
        <v>59</v>
      </c>
      <c r="JRK84" s="984" t="s">
        <v>59</v>
      </c>
      <c r="JRL84" s="984" t="s">
        <v>59</v>
      </c>
      <c r="JRM84" s="984" t="s">
        <v>59</v>
      </c>
      <c r="JRN84" s="984" t="s">
        <v>59</v>
      </c>
      <c r="JRO84" s="984" t="s">
        <v>59</v>
      </c>
      <c r="JRP84" s="984" t="s">
        <v>59</v>
      </c>
      <c r="JRQ84" s="984" t="s">
        <v>59</v>
      </c>
      <c r="JRR84" s="984" t="s">
        <v>59</v>
      </c>
      <c r="JRS84" s="984" t="s">
        <v>59</v>
      </c>
      <c r="JRT84" s="984" t="s">
        <v>59</v>
      </c>
      <c r="JRU84" s="984" t="s">
        <v>59</v>
      </c>
      <c r="JRV84" s="984" t="s">
        <v>59</v>
      </c>
      <c r="JRW84" s="984" t="s">
        <v>59</v>
      </c>
      <c r="JRX84" s="984" t="s">
        <v>59</v>
      </c>
      <c r="JRY84" s="984" t="s">
        <v>59</v>
      </c>
      <c r="JRZ84" s="984" t="s">
        <v>59</v>
      </c>
      <c r="JSA84" s="984" t="s">
        <v>59</v>
      </c>
      <c r="JSB84" s="984" t="s">
        <v>59</v>
      </c>
      <c r="JSC84" s="984" t="s">
        <v>59</v>
      </c>
      <c r="JSD84" s="984" t="s">
        <v>59</v>
      </c>
      <c r="JSE84" s="984" t="s">
        <v>59</v>
      </c>
      <c r="JSF84" s="984" t="s">
        <v>59</v>
      </c>
      <c r="JSG84" s="984" t="s">
        <v>59</v>
      </c>
      <c r="JSH84" s="984" t="s">
        <v>59</v>
      </c>
      <c r="JSI84" s="984" t="s">
        <v>59</v>
      </c>
      <c r="JSJ84" s="984" t="s">
        <v>59</v>
      </c>
      <c r="JSK84" s="984" t="s">
        <v>59</v>
      </c>
      <c r="JSL84" s="984" t="s">
        <v>59</v>
      </c>
      <c r="JSM84" s="984" t="s">
        <v>59</v>
      </c>
      <c r="JSN84" s="984" t="s">
        <v>59</v>
      </c>
      <c r="JSO84" s="984" t="s">
        <v>59</v>
      </c>
      <c r="JSP84" s="984" t="s">
        <v>59</v>
      </c>
      <c r="JSQ84" s="984" t="s">
        <v>59</v>
      </c>
      <c r="JSR84" s="984" t="s">
        <v>59</v>
      </c>
      <c r="JSS84" s="984" t="s">
        <v>59</v>
      </c>
      <c r="JST84" s="984" t="s">
        <v>59</v>
      </c>
      <c r="JSU84" s="984" t="s">
        <v>59</v>
      </c>
      <c r="JSV84" s="984" t="s">
        <v>59</v>
      </c>
      <c r="JSW84" s="984" t="s">
        <v>59</v>
      </c>
      <c r="JSX84" s="984" t="s">
        <v>59</v>
      </c>
      <c r="JSY84" s="984" t="s">
        <v>59</v>
      </c>
      <c r="JSZ84" s="984" t="s">
        <v>59</v>
      </c>
      <c r="JTA84" s="984" t="s">
        <v>59</v>
      </c>
      <c r="JTB84" s="984" t="s">
        <v>59</v>
      </c>
      <c r="JTC84" s="984" t="s">
        <v>59</v>
      </c>
      <c r="JTD84" s="984" t="s">
        <v>59</v>
      </c>
      <c r="JTE84" s="984" t="s">
        <v>59</v>
      </c>
      <c r="JTF84" s="984" t="s">
        <v>59</v>
      </c>
      <c r="JTG84" s="984" t="s">
        <v>59</v>
      </c>
      <c r="JTH84" s="984" t="s">
        <v>59</v>
      </c>
      <c r="JTI84" s="984" t="s">
        <v>59</v>
      </c>
      <c r="JTJ84" s="984" t="s">
        <v>59</v>
      </c>
      <c r="JTK84" s="984" t="s">
        <v>59</v>
      </c>
      <c r="JTL84" s="984" t="s">
        <v>59</v>
      </c>
      <c r="JTM84" s="984" t="s">
        <v>59</v>
      </c>
      <c r="JTN84" s="984" t="s">
        <v>59</v>
      </c>
      <c r="JTO84" s="984" t="s">
        <v>59</v>
      </c>
      <c r="JTP84" s="984" t="s">
        <v>59</v>
      </c>
      <c r="JTQ84" s="984" t="s">
        <v>59</v>
      </c>
      <c r="JTR84" s="984" t="s">
        <v>59</v>
      </c>
      <c r="JTS84" s="984" t="s">
        <v>59</v>
      </c>
      <c r="JTT84" s="984" t="s">
        <v>59</v>
      </c>
      <c r="JTU84" s="984" t="s">
        <v>59</v>
      </c>
      <c r="JTV84" s="984" t="s">
        <v>59</v>
      </c>
      <c r="JTW84" s="984" t="s">
        <v>59</v>
      </c>
      <c r="JTX84" s="984" t="s">
        <v>59</v>
      </c>
      <c r="JTY84" s="984" t="s">
        <v>59</v>
      </c>
      <c r="JTZ84" s="984" t="s">
        <v>59</v>
      </c>
      <c r="JUA84" s="984" t="s">
        <v>59</v>
      </c>
      <c r="JUB84" s="984" t="s">
        <v>59</v>
      </c>
      <c r="JUC84" s="984" t="s">
        <v>59</v>
      </c>
      <c r="JUD84" s="984" t="s">
        <v>59</v>
      </c>
      <c r="JUE84" s="984" t="s">
        <v>59</v>
      </c>
      <c r="JUF84" s="984" t="s">
        <v>59</v>
      </c>
      <c r="JUG84" s="984" t="s">
        <v>59</v>
      </c>
      <c r="JUH84" s="984" t="s">
        <v>59</v>
      </c>
      <c r="JUI84" s="984" t="s">
        <v>59</v>
      </c>
      <c r="JUJ84" s="984" t="s">
        <v>59</v>
      </c>
      <c r="JUK84" s="984" t="s">
        <v>59</v>
      </c>
      <c r="JUL84" s="984" t="s">
        <v>59</v>
      </c>
      <c r="JUM84" s="984" t="s">
        <v>59</v>
      </c>
      <c r="JUN84" s="984" t="s">
        <v>59</v>
      </c>
      <c r="JUO84" s="984" t="s">
        <v>59</v>
      </c>
      <c r="JUP84" s="984" t="s">
        <v>59</v>
      </c>
      <c r="JUQ84" s="984" t="s">
        <v>59</v>
      </c>
      <c r="JUR84" s="984" t="s">
        <v>59</v>
      </c>
      <c r="JUS84" s="984" t="s">
        <v>59</v>
      </c>
      <c r="JUT84" s="984" t="s">
        <v>59</v>
      </c>
      <c r="JUU84" s="984" t="s">
        <v>59</v>
      </c>
      <c r="JUV84" s="984" t="s">
        <v>59</v>
      </c>
      <c r="JUW84" s="984" t="s">
        <v>59</v>
      </c>
      <c r="JUX84" s="984" t="s">
        <v>59</v>
      </c>
      <c r="JUY84" s="984" t="s">
        <v>59</v>
      </c>
      <c r="JUZ84" s="984" t="s">
        <v>59</v>
      </c>
      <c r="JVA84" s="984" t="s">
        <v>59</v>
      </c>
      <c r="JVB84" s="984" t="s">
        <v>59</v>
      </c>
      <c r="JVC84" s="984" t="s">
        <v>59</v>
      </c>
      <c r="JVD84" s="984" t="s">
        <v>59</v>
      </c>
      <c r="JVE84" s="984" t="s">
        <v>59</v>
      </c>
      <c r="JVF84" s="984" t="s">
        <v>59</v>
      </c>
      <c r="JVG84" s="984" t="s">
        <v>59</v>
      </c>
      <c r="JVH84" s="984" t="s">
        <v>59</v>
      </c>
      <c r="JVI84" s="984" t="s">
        <v>59</v>
      </c>
      <c r="JVJ84" s="984" t="s">
        <v>59</v>
      </c>
      <c r="JVK84" s="984" t="s">
        <v>59</v>
      </c>
      <c r="JVL84" s="984" t="s">
        <v>59</v>
      </c>
      <c r="JVM84" s="984" t="s">
        <v>59</v>
      </c>
      <c r="JVN84" s="984" t="s">
        <v>59</v>
      </c>
      <c r="JVO84" s="984" t="s">
        <v>59</v>
      </c>
      <c r="JVP84" s="984" t="s">
        <v>59</v>
      </c>
      <c r="JVQ84" s="984" t="s">
        <v>59</v>
      </c>
      <c r="JVR84" s="984" t="s">
        <v>59</v>
      </c>
      <c r="JVS84" s="984" t="s">
        <v>59</v>
      </c>
      <c r="JVT84" s="984" t="s">
        <v>59</v>
      </c>
      <c r="JVU84" s="984" t="s">
        <v>59</v>
      </c>
      <c r="JVV84" s="984" t="s">
        <v>59</v>
      </c>
      <c r="JVW84" s="984" t="s">
        <v>59</v>
      </c>
      <c r="JVX84" s="984" t="s">
        <v>59</v>
      </c>
      <c r="JVY84" s="984" t="s">
        <v>59</v>
      </c>
      <c r="JVZ84" s="984" t="s">
        <v>59</v>
      </c>
      <c r="JWA84" s="984" t="s">
        <v>59</v>
      </c>
      <c r="JWB84" s="984" t="s">
        <v>59</v>
      </c>
      <c r="JWC84" s="984" t="s">
        <v>59</v>
      </c>
      <c r="JWD84" s="984" t="s">
        <v>59</v>
      </c>
      <c r="JWE84" s="984" t="s">
        <v>59</v>
      </c>
      <c r="JWF84" s="984" t="s">
        <v>59</v>
      </c>
      <c r="JWG84" s="984" t="s">
        <v>59</v>
      </c>
      <c r="JWH84" s="984" t="s">
        <v>59</v>
      </c>
      <c r="JWI84" s="984" t="s">
        <v>59</v>
      </c>
      <c r="JWJ84" s="984" t="s">
        <v>59</v>
      </c>
      <c r="JWK84" s="984" t="s">
        <v>59</v>
      </c>
      <c r="JWL84" s="984" t="s">
        <v>59</v>
      </c>
      <c r="JWM84" s="984" t="s">
        <v>59</v>
      </c>
      <c r="JWN84" s="984" t="s">
        <v>59</v>
      </c>
      <c r="JWO84" s="984" t="s">
        <v>59</v>
      </c>
      <c r="JWP84" s="984" t="s">
        <v>59</v>
      </c>
      <c r="JWQ84" s="984" t="s">
        <v>59</v>
      </c>
      <c r="JWR84" s="984" t="s">
        <v>59</v>
      </c>
      <c r="JWS84" s="984" t="s">
        <v>59</v>
      </c>
      <c r="JWT84" s="984" t="s">
        <v>59</v>
      </c>
      <c r="JWU84" s="984" t="s">
        <v>59</v>
      </c>
      <c r="JWV84" s="984" t="s">
        <v>59</v>
      </c>
      <c r="JWW84" s="984" t="s">
        <v>59</v>
      </c>
      <c r="JWX84" s="984" t="s">
        <v>59</v>
      </c>
      <c r="JWY84" s="984" t="s">
        <v>59</v>
      </c>
      <c r="JWZ84" s="984" t="s">
        <v>59</v>
      </c>
      <c r="JXA84" s="984" t="s">
        <v>59</v>
      </c>
      <c r="JXB84" s="984" t="s">
        <v>59</v>
      </c>
      <c r="JXC84" s="984" t="s">
        <v>59</v>
      </c>
      <c r="JXD84" s="984" t="s">
        <v>59</v>
      </c>
      <c r="JXE84" s="984" t="s">
        <v>59</v>
      </c>
      <c r="JXF84" s="984" t="s">
        <v>59</v>
      </c>
      <c r="JXG84" s="984" t="s">
        <v>59</v>
      </c>
      <c r="JXH84" s="984" t="s">
        <v>59</v>
      </c>
      <c r="JXI84" s="984" t="s">
        <v>59</v>
      </c>
      <c r="JXJ84" s="984" t="s">
        <v>59</v>
      </c>
      <c r="JXK84" s="984" t="s">
        <v>59</v>
      </c>
      <c r="JXL84" s="984" t="s">
        <v>59</v>
      </c>
      <c r="JXM84" s="984" t="s">
        <v>59</v>
      </c>
      <c r="JXN84" s="984" t="s">
        <v>59</v>
      </c>
      <c r="JXO84" s="984" t="s">
        <v>59</v>
      </c>
      <c r="JXP84" s="984" t="s">
        <v>59</v>
      </c>
      <c r="JXQ84" s="984" t="s">
        <v>59</v>
      </c>
      <c r="JXR84" s="984" t="s">
        <v>59</v>
      </c>
      <c r="JXS84" s="984" t="s">
        <v>59</v>
      </c>
      <c r="JXT84" s="984" t="s">
        <v>59</v>
      </c>
      <c r="JXU84" s="984" t="s">
        <v>59</v>
      </c>
      <c r="JXV84" s="984" t="s">
        <v>59</v>
      </c>
      <c r="JXW84" s="984" t="s">
        <v>59</v>
      </c>
      <c r="JXX84" s="984" t="s">
        <v>59</v>
      </c>
      <c r="JXY84" s="984" t="s">
        <v>59</v>
      </c>
      <c r="JXZ84" s="984" t="s">
        <v>59</v>
      </c>
      <c r="JYA84" s="984" t="s">
        <v>59</v>
      </c>
      <c r="JYB84" s="984" t="s">
        <v>59</v>
      </c>
      <c r="JYC84" s="984" t="s">
        <v>59</v>
      </c>
      <c r="JYD84" s="984" t="s">
        <v>59</v>
      </c>
      <c r="JYE84" s="984" t="s">
        <v>59</v>
      </c>
      <c r="JYF84" s="984" t="s">
        <v>59</v>
      </c>
      <c r="JYG84" s="984" t="s">
        <v>59</v>
      </c>
      <c r="JYH84" s="984" t="s">
        <v>59</v>
      </c>
      <c r="JYI84" s="984" t="s">
        <v>59</v>
      </c>
      <c r="JYJ84" s="984" t="s">
        <v>59</v>
      </c>
      <c r="JYK84" s="984" t="s">
        <v>59</v>
      </c>
      <c r="JYL84" s="984" t="s">
        <v>59</v>
      </c>
      <c r="JYM84" s="984" t="s">
        <v>59</v>
      </c>
      <c r="JYN84" s="984" t="s">
        <v>59</v>
      </c>
      <c r="JYO84" s="984" t="s">
        <v>59</v>
      </c>
      <c r="JYP84" s="984" t="s">
        <v>59</v>
      </c>
      <c r="JYQ84" s="984" t="s">
        <v>59</v>
      </c>
      <c r="JYR84" s="984" t="s">
        <v>59</v>
      </c>
      <c r="JYS84" s="984" t="s">
        <v>59</v>
      </c>
      <c r="JYT84" s="984" t="s">
        <v>59</v>
      </c>
      <c r="JYU84" s="984" t="s">
        <v>59</v>
      </c>
      <c r="JYV84" s="984" t="s">
        <v>59</v>
      </c>
      <c r="JYW84" s="984" t="s">
        <v>59</v>
      </c>
      <c r="JYX84" s="984" t="s">
        <v>59</v>
      </c>
      <c r="JYY84" s="984" t="s">
        <v>59</v>
      </c>
      <c r="JYZ84" s="984" t="s">
        <v>59</v>
      </c>
      <c r="JZA84" s="984" t="s">
        <v>59</v>
      </c>
      <c r="JZB84" s="984" t="s">
        <v>59</v>
      </c>
      <c r="JZC84" s="984" t="s">
        <v>59</v>
      </c>
      <c r="JZD84" s="984" t="s">
        <v>59</v>
      </c>
      <c r="JZE84" s="984" t="s">
        <v>59</v>
      </c>
      <c r="JZF84" s="984" t="s">
        <v>59</v>
      </c>
      <c r="JZG84" s="984" t="s">
        <v>59</v>
      </c>
      <c r="JZH84" s="984" t="s">
        <v>59</v>
      </c>
      <c r="JZI84" s="984" t="s">
        <v>59</v>
      </c>
      <c r="JZJ84" s="984" t="s">
        <v>59</v>
      </c>
      <c r="JZK84" s="984" t="s">
        <v>59</v>
      </c>
      <c r="JZL84" s="984" t="s">
        <v>59</v>
      </c>
      <c r="JZM84" s="984" t="s">
        <v>59</v>
      </c>
      <c r="JZN84" s="984" t="s">
        <v>59</v>
      </c>
      <c r="JZO84" s="984" t="s">
        <v>59</v>
      </c>
      <c r="JZP84" s="984" t="s">
        <v>59</v>
      </c>
      <c r="JZQ84" s="984" t="s">
        <v>59</v>
      </c>
      <c r="JZR84" s="984" t="s">
        <v>59</v>
      </c>
      <c r="JZS84" s="984" t="s">
        <v>59</v>
      </c>
      <c r="JZT84" s="984" t="s">
        <v>59</v>
      </c>
      <c r="JZU84" s="984" t="s">
        <v>59</v>
      </c>
      <c r="JZV84" s="984" t="s">
        <v>59</v>
      </c>
      <c r="JZW84" s="984" t="s">
        <v>59</v>
      </c>
      <c r="JZX84" s="984" t="s">
        <v>59</v>
      </c>
      <c r="JZY84" s="984" t="s">
        <v>59</v>
      </c>
      <c r="JZZ84" s="984" t="s">
        <v>59</v>
      </c>
      <c r="KAA84" s="984" t="s">
        <v>59</v>
      </c>
      <c r="KAB84" s="984" t="s">
        <v>59</v>
      </c>
      <c r="KAC84" s="984" t="s">
        <v>59</v>
      </c>
      <c r="KAD84" s="984" t="s">
        <v>59</v>
      </c>
      <c r="KAE84" s="984" t="s">
        <v>59</v>
      </c>
      <c r="KAF84" s="984" t="s">
        <v>59</v>
      </c>
      <c r="KAG84" s="984" t="s">
        <v>59</v>
      </c>
      <c r="KAH84" s="984" t="s">
        <v>59</v>
      </c>
      <c r="KAI84" s="984" t="s">
        <v>59</v>
      </c>
      <c r="KAJ84" s="984" t="s">
        <v>59</v>
      </c>
      <c r="KAK84" s="984" t="s">
        <v>59</v>
      </c>
      <c r="KAL84" s="984" t="s">
        <v>59</v>
      </c>
      <c r="KAM84" s="984" t="s">
        <v>59</v>
      </c>
      <c r="KAN84" s="984" t="s">
        <v>59</v>
      </c>
      <c r="KAO84" s="984" t="s">
        <v>59</v>
      </c>
      <c r="KAP84" s="984" t="s">
        <v>59</v>
      </c>
      <c r="KAQ84" s="984" t="s">
        <v>59</v>
      </c>
      <c r="KAR84" s="984" t="s">
        <v>59</v>
      </c>
      <c r="KAS84" s="984" t="s">
        <v>59</v>
      </c>
      <c r="KAT84" s="984" t="s">
        <v>59</v>
      </c>
      <c r="KAU84" s="984" t="s">
        <v>59</v>
      </c>
      <c r="KAV84" s="984" t="s">
        <v>59</v>
      </c>
      <c r="KAW84" s="984" t="s">
        <v>59</v>
      </c>
      <c r="KAX84" s="984" t="s">
        <v>59</v>
      </c>
      <c r="KAY84" s="984" t="s">
        <v>59</v>
      </c>
      <c r="KAZ84" s="984" t="s">
        <v>59</v>
      </c>
      <c r="KBA84" s="984" t="s">
        <v>59</v>
      </c>
      <c r="KBB84" s="984" t="s">
        <v>59</v>
      </c>
      <c r="KBC84" s="984" t="s">
        <v>59</v>
      </c>
      <c r="KBD84" s="984" t="s">
        <v>59</v>
      </c>
      <c r="KBE84" s="984" t="s">
        <v>59</v>
      </c>
      <c r="KBF84" s="984" t="s">
        <v>59</v>
      </c>
      <c r="KBG84" s="984" t="s">
        <v>59</v>
      </c>
      <c r="KBH84" s="984" t="s">
        <v>59</v>
      </c>
      <c r="KBI84" s="984" t="s">
        <v>59</v>
      </c>
      <c r="KBJ84" s="984" t="s">
        <v>59</v>
      </c>
      <c r="KBK84" s="984" t="s">
        <v>59</v>
      </c>
      <c r="KBL84" s="984" t="s">
        <v>59</v>
      </c>
      <c r="KBM84" s="984" t="s">
        <v>59</v>
      </c>
      <c r="KBN84" s="984" t="s">
        <v>59</v>
      </c>
      <c r="KBO84" s="984" t="s">
        <v>59</v>
      </c>
      <c r="KBP84" s="984" t="s">
        <v>59</v>
      </c>
      <c r="KBQ84" s="984" t="s">
        <v>59</v>
      </c>
      <c r="KBR84" s="984" t="s">
        <v>59</v>
      </c>
      <c r="KBS84" s="984" t="s">
        <v>59</v>
      </c>
      <c r="KBT84" s="984" t="s">
        <v>59</v>
      </c>
      <c r="KBU84" s="984" t="s">
        <v>59</v>
      </c>
      <c r="KBV84" s="984" t="s">
        <v>59</v>
      </c>
      <c r="KBW84" s="984" t="s">
        <v>59</v>
      </c>
      <c r="KBX84" s="984" t="s">
        <v>59</v>
      </c>
      <c r="KBY84" s="984" t="s">
        <v>59</v>
      </c>
      <c r="KBZ84" s="984" t="s">
        <v>59</v>
      </c>
      <c r="KCA84" s="984" t="s">
        <v>59</v>
      </c>
      <c r="KCB84" s="984" t="s">
        <v>59</v>
      </c>
      <c r="KCC84" s="984" t="s">
        <v>59</v>
      </c>
      <c r="KCD84" s="984" t="s">
        <v>59</v>
      </c>
      <c r="KCE84" s="984" t="s">
        <v>59</v>
      </c>
      <c r="KCF84" s="984" t="s">
        <v>59</v>
      </c>
      <c r="KCG84" s="984" t="s">
        <v>59</v>
      </c>
      <c r="KCH84" s="984" t="s">
        <v>59</v>
      </c>
      <c r="KCI84" s="984" t="s">
        <v>59</v>
      </c>
      <c r="KCJ84" s="984" t="s">
        <v>59</v>
      </c>
      <c r="KCK84" s="984" t="s">
        <v>59</v>
      </c>
      <c r="KCL84" s="984" t="s">
        <v>59</v>
      </c>
      <c r="KCM84" s="984" t="s">
        <v>59</v>
      </c>
      <c r="KCN84" s="984" t="s">
        <v>59</v>
      </c>
      <c r="KCO84" s="984" t="s">
        <v>59</v>
      </c>
      <c r="KCP84" s="984" t="s">
        <v>59</v>
      </c>
      <c r="KCQ84" s="984" t="s">
        <v>59</v>
      </c>
      <c r="KCR84" s="984" t="s">
        <v>59</v>
      </c>
      <c r="KCS84" s="984" t="s">
        <v>59</v>
      </c>
      <c r="KCT84" s="984" t="s">
        <v>59</v>
      </c>
      <c r="KCU84" s="984" t="s">
        <v>59</v>
      </c>
      <c r="KCV84" s="984" t="s">
        <v>59</v>
      </c>
      <c r="KCW84" s="984" t="s">
        <v>59</v>
      </c>
      <c r="KCX84" s="984" t="s">
        <v>59</v>
      </c>
      <c r="KCY84" s="984" t="s">
        <v>59</v>
      </c>
      <c r="KCZ84" s="984" t="s">
        <v>59</v>
      </c>
      <c r="KDA84" s="984" t="s">
        <v>59</v>
      </c>
      <c r="KDB84" s="984" t="s">
        <v>59</v>
      </c>
      <c r="KDC84" s="984" t="s">
        <v>59</v>
      </c>
      <c r="KDD84" s="984" t="s">
        <v>59</v>
      </c>
      <c r="KDE84" s="984" t="s">
        <v>59</v>
      </c>
      <c r="KDF84" s="984" t="s">
        <v>59</v>
      </c>
      <c r="KDG84" s="984" t="s">
        <v>59</v>
      </c>
      <c r="KDH84" s="984" t="s">
        <v>59</v>
      </c>
      <c r="KDI84" s="984" t="s">
        <v>59</v>
      </c>
      <c r="KDJ84" s="984" t="s">
        <v>59</v>
      </c>
      <c r="KDK84" s="984" t="s">
        <v>59</v>
      </c>
      <c r="KDL84" s="984" t="s">
        <v>59</v>
      </c>
      <c r="KDM84" s="984" t="s">
        <v>59</v>
      </c>
      <c r="KDN84" s="984" t="s">
        <v>59</v>
      </c>
      <c r="KDO84" s="984" t="s">
        <v>59</v>
      </c>
      <c r="KDP84" s="984" t="s">
        <v>59</v>
      </c>
      <c r="KDQ84" s="984" t="s">
        <v>59</v>
      </c>
      <c r="KDR84" s="984" t="s">
        <v>59</v>
      </c>
      <c r="KDS84" s="984" t="s">
        <v>59</v>
      </c>
      <c r="KDT84" s="984" t="s">
        <v>59</v>
      </c>
      <c r="KDU84" s="984" t="s">
        <v>59</v>
      </c>
      <c r="KDV84" s="984" t="s">
        <v>59</v>
      </c>
      <c r="KDW84" s="984" t="s">
        <v>59</v>
      </c>
      <c r="KDX84" s="984" t="s">
        <v>59</v>
      </c>
      <c r="KDY84" s="984" t="s">
        <v>59</v>
      </c>
      <c r="KDZ84" s="984" t="s">
        <v>59</v>
      </c>
      <c r="KEA84" s="984" t="s">
        <v>59</v>
      </c>
      <c r="KEB84" s="984" t="s">
        <v>59</v>
      </c>
      <c r="KEC84" s="984" t="s">
        <v>59</v>
      </c>
      <c r="KED84" s="984" t="s">
        <v>59</v>
      </c>
      <c r="KEE84" s="984" t="s">
        <v>59</v>
      </c>
      <c r="KEF84" s="984" t="s">
        <v>59</v>
      </c>
      <c r="KEG84" s="984" t="s">
        <v>59</v>
      </c>
      <c r="KEH84" s="984" t="s">
        <v>59</v>
      </c>
      <c r="KEI84" s="984" t="s">
        <v>59</v>
      </c>
      <c r="KEJ84" s="984" t="s">
        <v>59</v>
      </c>
      <c r="KEK84" s="984" t="s">
        <v>59</v>
      </c>
      <c r="KEL84" s="984" t="s">
        <v>59</v>
      </c>
      <c r="KEM84" s="984" t="s">
        <v>59</v>
      </c>
      <c r="KEN84" s="984" t="s">
        <v>59</v>
      </c>
      <c r="KEO84" s="984" t="s">
        <v>59</v>
      </c>
      <c r="KEP84" s="984" t="s">
        <v>59</v>
      </c>
      <c r="KEQ84" s="984" t="s">
        <v>59</v>
      </c>
      <c r="KER84" s="984" t="s">
        <v>59</v>
      </c>
      <c r="KES84" s="984" t="s">
        <v>59</v>
      </c>
      <c r="KET84" s="984" t="s">
        <v>59</v>
      </c>
      <c r="KEU84" s="984" t="s">
        <v>59</v>
      </c>
      <c r="KEV84" s="984" t="s">
        <v>59</v>
      </c>
      <c r="KEW84" s="984" t="s">
        <v>59</v>
      </c>
      <c r="KEX84" s="984" t="s">
        <v>59</v>
      </c>
      <c r="KEY84" s="984" t="s">
        <v>59</v>
      </c>
      <c r="KEZ84" s="984" t="s">
        <v>59</v>
      </c>
      <c r="KFA84" s="984" t="s">
        <v>59</v>
      </c>
      <c r="KFB84" s="984" t="s">
        <v>59</v>
      </c>
      <c r="KFC84" s="984" t="s">
        <v>59</v>
      </c>
      <c r="KFD84" s="984" t="s">
        <v>59</v>
      </c>
      <c r="KFE84" s="984" t="s">
        <v>59</v>
      </c>
      <c r="KFF84" s="984" t="s">
        <v>59</v>
      </c>
      <c r="KFG84" s="984" t="s">
        <v>59</v>
      </c>
      <c r="KFH84" s="984" t="s">
        <v>59</v>
      </c>
      <c r="KFI84" s="984" t="s">
        <v>59</v>
      </c>
      <c r="KFJ84" s="984" t="s">
        <v>59</v>
      </c>
      <c r="KFK84" s="984" t="s">
        <v>59</v>
      </c>
      <c r="KFL84" s="984" t="s">
        <v>59</v>
      </c>
      <c r="KFM84" s="984" t="s">
        <v>59</v>
      </c>
      <c r="KFN84" s="984" t="s">
        <v>59</v>
      </c>
      <c r="KFO84" s="984" t="s">
        <v>59</v>
      </c>
      <c r="KFP84" s="984" t="s">
        <v>59</v>
      </c>
      <c r="KFQ84" s="984" t="s">
        <v>59</v>
      </c>
      <c r="KFR84" s="984" t="s">
        <v>59</v>
      </c>
      <c r="KFS84" s="984" t="s">
        <v>59</v>
      </c>
      <c r="KFT84" s="984" t="s">
        <v>59</v>
      </c>
      <c r="KFU84" s="984" t="s">
        <v>59</v>
      </c>
      <c r="KFV84" s="984" t="s">
        <v>59</v>
      </c>
      <c r="KFW84" s="984" t="s">
        <v>59</v>
      </c>
      <c r="KFX84" s="984" t="s">
        <v>59</v>
      </c>
      <c r="KFY84" s="984" t="s">
        <v>59</v>
      </c>
      <c r="KFZ84" s="984" t="s">
        <v>59</v>
      </c>
      <c r="KGA84" s="984" t="s">
        <v>59</v>
      </c>
      <c r="KGB84" s="984" t="s">
        <v>59</v>
      </c>
      <c r="KGC84" s="984" t="s">
        <v>59</v>
      </c>
      <c r="KGD84" s="984" t="s">
        <v>59</v>
      </c>
      <c r="KGE84" s="984" t="s">
        <v>59</v>
      </c>
      <c r="KGF84" s="984" t="s">
        <v>59</v>
      </c>
      <c r="KGG84" s="984" t="s">
        <v>59</v>
      </c>
      <c r="KGH84" s="984" t="s">
        <v>59</v>
      </c>
      <c r="KGI84" s="984" t="s">
        <v>59</v>
      </c>
      <c r="KGJ84" s="984" t="s">
        <v>59</v>
      </c>
      <c r="KGK84" s="984" t="s">
        <v>59</v>
      </c>
      <c r="KGL84" s="984" t="s">
        <v>59</v>
      </c>
      <c r="KGM84" s="984" t="s">
        <v>59</v>
      </c>
      <c r="KGN84" s="984" t="s">
        <v>59</v>
      </c>
      <c r="KGO84" s="984" t="s">
        <v>59</v>
      </c>
      <c r="KGP84" s="984" t="s">
        <v>59</v>
      </c>
      <c r="KGQ84" s="984" t="s">
        <v>59</v>
      </c>
      <c r="KGR84" s="984" t="s">
        <v>59</v>
      </c>
      <c r="KGS84" s="984" t="s">
        <v>59</v>
      </c>
      <c r="KGT84" s="984" t="s">
        <v>59</v>
      </c>
      <c r="KGU84" s="984" t="s">
        <v>59</v>
      </c>
      <c r="KGV84" s="984" t="s">
        <v>59</v>
      </c>
      <c r="KGW84" s="984" t="s">
        <v>59</v>
      </c>
      <c r="KGX84" s="984" t="s">
        <v>59</v>
      </c>
      <c r="KGY84" s="984" t="s">
        <v>59</v>
      </c>
      <c r="KGZ84" s="984" t="s">
        <v>59</v>
      </c>
      <c r="KHA84" s="984" t="s">
        <v>59</v>
      </c>
      <c r="KHB84" s="984" t="s">
        <v>59</v>
      </c>
      <c r="KHC84" s="984" t="s">
        <v>59</v>
      </c>
      <c r="KHD84" s="984" t="s">
        <v>59</v>
      </c>
      <c r="KHE84" s="984" t="s">
        <v>59</v>
      </c>
      <c r="KHF84" s="984" t="s">
        <v>59</v>
      </c>
      <c r="KHG84" s="984" t="s">
        <v>59</v>
      </c>
      <c r="KHH84" s="984" t="s">
        <v>59</v>
      </c>
      <c r="KHI84" s="984" t="s">
        <v>59</v>
      </c>
      <c r="KHJ84" s="984" t="s">
        <v>59</v>
      </c>
      <c r="KHK84" s="984" t="s">
        <v>59</v>
      </c>
      <c r="KHL84" s="984" t="s">
        <v>59</v>
      </c>
      <c r="KHM84" s="984" t="s">
        <v>59</v>
      </c>
      <c r="KHN84" s="984" t="s">
        <v>59</v>
      </c>
      <c r="KHO84" s="984" t="s">
        <v>59</v>
      </c>
      <c r="KHP84" s="984" t="s">
        <v>59</v>
      </c>
      <c r="KHQ84" s="984" t="s">
        <v>59</v>
      </c>
      <c r="KHR84" s="984" t="s">
        <v>59</v>
      </c>
      <c r="KHS84" s="984" t="s">
        <v>59</v>
      </c>
      <c r="KHT84" s="984" t="s">
        <v>59</v>
      </c>
      <c r="KHU84" s="984" t="s">
        <v>59</v>
      </c>
      <c r="KHV84" s="984" t="s">
        <v>59</v>
      </c>
      <c r="KHW84" s="984" t="s">
        <v>59</v>
      </c>
      <c r="KHX84" s="984" t="s">
        <v>59</v>
      </c>
      <c r="KHY84" s="984" t="s">
        <v>59</v>
      </c>
      <c r="KHZ84" s="984" t="s">
        <v>59</v>
      </c>
      <c r="KIA84" s="984" t="s">
        <v>59</v>
      </c>
      <c r="KIB84" s="984" t="s">
        <v>59</v>
      </c>
      <c r="KIC84" s="984" t="s">
        <v>59</v>
      </c>
      <c r="KID84" s="984" t="s">
        <v>59</v>
      </c>
      <c r="KIE84" s="984" t="s">
        <v>59</v>
      </c>
      <c r="KIF84" s="984" t="s">
        <v>59</v>
      </c>
      <c r="KIG84" s="984" t="s">
        <v>59</v>
      </c>
      <c r="KIH84" s="984" t="s">
        <v>59</v>
      </c>
      <c r="KII84" s="984" t="s">
        <v>59</v>
      </c>
      <c r="KIJ84" s="984" t="s">
        <v>59</v>
      </c>
      <c r="KIK84" s="984" t="s">
        <v>59</v>
      </c>
      <c r="KIL84" s="984" t="s">
        <v>59</v>
      </c>
      <c r="KIM84" s="984" t="s">
        <v>59</v>
      </c>
      <c r="KIN84" s="984" t="s">
        <v>59</v>
      </c>
      <c r="KIO84" s="984" t="s">
        <v>59</v>
      </c>
      <c r="KIP84" s="984" t="s">
        <v>59</v>
      </c>
      <c r="KIQ84" s="984" t="s">
        <v>59</v>
      </c>
      <c r="KIR84" s="984" t="s">
        <v>59</v>
      </c>
      <c r="KIS84" s="984" t="s">
        <v>59</v>
      </c>
      <c r="KIT84" s="984" t="s">
        <v>59</v>
      </c>
      <c r="KIU84" s="984" t="s">
        <v>59</v>
      </c>
      <c r="KIV84" s="984" t="s">
        <v>59</v>
      </c>
      <c r="KIW84" s="984" t="s">
        <v>59</v>
      </c>
      <c r="KIX84" s="984" t="s">
        <v>59</v>
      </c>
      <c r="KIY84" s="984" t="s">
        <v>59</v>
      </c>
      <c r="KIZ84" s="984" t="s">
        <v>59</v>
      </c>
      <c r="KJA84" s="984" t="s">
        <v>59</v>
      </c>
      <c r="KJB84" s="984" t="s">
        <v>59</v>
      </c>
      <c r="KJC84" s="984" t="s">
        <v>59</v>
      </c>
      <c r="KJD84" s="984" t="s">
        <v>59</v>
      </c>
      <c r="KJE84" s="984" t="s">
        <v>59</v>
      </c>
      <c r="KJF84" s="984" t="s">
        <v>59</v>
      </c>
      <c r="KJG84" s="984" t="s">
        <v>59</v>
      </c>
      <c r="KJH84" s="984" t="s">
        <v>59</v>
      </c>
      <c r="KJI84" s="984" t="s">
        <v>59</v>
      </c>
      <c r="KJJ84" s="984" t="s">
        <v>59</v>
      </c>
      <c r="KJK84" s="984" t="s">
        <v>59</v>
      </c>
      <c r="KJL84" s="984" t="s">
        <v>59</v>
      </c>
      <c r="KJM84" s="984" t="s">
        <v>59</v>
      </c>
      <c r="KJN84" s="984" t="s">
        <v>59</v>
      </c>
      <c r="KJO84" s="984" t="s">
        <v>59</v>
      </c>
      <c r="KJP84" s="984" t="s">
        <v>59</v>
      </c>
      <c r="KJQ84" s="984" t="s">
        <v>59</v>
      </c>
      <c r="KJR84" s="984" t="s">
        <v>59</v>
      </c>
      <c r="KJS84" s="984" t="s">
        <v>59</v>
      </c>
      <c r="KJT84" s="984" t="s">
        <v>59</v>
      </c>
      <c r="KJU84" s="984" t="s">
        <v>59</v>
      </c>
      <c r="KJV84" s="984" t="s">
        <v>59</v>
      </c>
      <c r="KJW84" s="984" t="s">
        <v>59</v>
      </c>
      <c r="KJX84" s="984" t="s">
        <v>59</v>
      </c>
      <c r="KJY84" s="984" t="s">
        <v>59</v>
      </c>
      <c r="KJZ84" s="984" t="s">
        <v>59</v>
      </c>
      <c r="KKA84" s="984" t="s">
        <v>59</v>
      </c>
      <c r="KKB84" s="984" t="s">
        <v>59</v>
      </c>
      <c r="KKC84" s="984" t="s">
        <v>59</v>
      </c>
      <c r="KKD84" s="984" t="s">
        <v>59</v>
      </c>
      <c r="KKE84" s="984" t="s">
        <v>59</v>
      </c>
      <c r="KKF84" s="984" t="s">
        <v>59</v>
      </c>
      <c r="KKG84" s="984" t="s">
        <v>59</v>
      </c>
      <c r="KKH84" s="984" t="s">
        <v>59</v>
      </c>
      <c r="KKI84" s="984" t="s">
        <v>59</v>
      </c>
      <c r="KKJ84" s="984" t="s">
        <v>59</v>
      </c>
      <c r="KKK84" s="984" t="s">
        <v>59</v>
      </c>
      <c r="KKL84" s="984" t="s">
        <v>59</v>
      </c>
      <c r="KKM84" s="984" t="s">
        <v>59</v>
      </c>
      <c r="KKN84" s="984" t="s">
        <v>59</v>
      </c>
      <c r="KKO84" s="984" t="s">
        <v>59</v>
      </c>
      <c r="KKP84" s="984" t="s">
        <v>59</v>
      </c>
      <c r="KKQ84" s="984" t="s">
        <v>59</v>
      </c>
      <c r="KKR84" s="984" t="s">
        <v>59</v>
      </c>
      <c r="KKS84" s="984" t="s">
        <v>59</v>
      </c>
      <c r="KKT84" s="984" t="s">
        <v>59</v>
      </c>
      <c r="KKU84" s="984" t="s">
        <v>59</v>
      </c>
      <c r="KKV84" s="984" t="s">
        <v>59</v>
      </c>
      <c r="KKW84" s="984" t="s">
        <v>59</v>
      </c>
      <c r="KKX84" s="984" t="s">
        <v>59</v>
      </c>
      <c r="KKY84" s="984" t="s">
        <v>59</v>
      </c>
      <c r="KKZ84" s="984" t="s">
        <v>59</v>
      </c>
      <c r="KLA84" s="984" t="s">
        <v>59</v>
      </c>
      <c r="KLB84" s="984" t="s">
        <v>59</v>
      </c>
      <c r="KLC84" s="984" t="s">
        <v>59</v>
      </c>
      <c r="KLD84" s="984" t="s">
        <v>59</v>
      </c>
      <c r="KLE84" s="984" t="s">
        <v>59</v>
      </c>
      <c r="KLF84" s="984" t="s">
        <v>59</v>
      </c>
      <c r="KLG84" s="984" t="s">
        <v>59</v>
      </c>
      <c r="KLH84" s="984" t="s">
        <v>59</v>
      </c>
      <c r="KLI84" s="984" t="s">
        <v>59</v>
      </c>
      <c r="KLJ84" s="984" t="s">
        <v>59</v>
      </c>
      <c r="KLK84" s="984" t="s">
        <v>59</v>
      </c>
      <c r="KLL84" s="984" t="s">
        <v>59</v>
      </c>
      <c r="KLM84" s="984" t="s">
        <v>59</v>
      </c>
      <c r="KLN84" s="984" t="s">
        <v>59</v>
      </c>
      <c r="KLO84" s="984" t="s">
        <v>59</v>
      </c>
      <c r="KLP84" s="984" t="s">
        <v>59</v>
      </c>
      <c r="KLQ84" s="984" t="s">
        <v>59</v>
      </c>
      <c r="KLR84" s="984" t="s">
        <v>59</v>
      </c>
      <c r="KLS84" s="984" t="s">
        <v>59</v>
      </c>
      <c r="KLT84" s="984" t="s">
        <v>59</v>
      </c>
      <c r="KLU84" s="984" t="s">
        <v>59</v>
      </c>
      <c r="KLV84" s="984" t="s">
        <v>59</v>
      </c>
      <c r="KLW84" s="984" t="s">
        <v>59</v>
      </c>
      <c r="KLX84" s="984" t="s">
        <v>59</v>
      </c>
      <c r="KLY84" s="984" t="s">
        <v>59</v>
      </c>
      <c r="KLZ84" s="984" t="s">
        <v>59</v>
      </c>
      <c r="KMA84" s="984" t="s">
        <v>59</v>
      </c>
      <c r="KMB84" s="984" t="s">
        <v>59</v>
      </c>
      <c r="KMC84" s="984" t="s">
        <v>59</v>
      </c>
      <c r="KMD84" s="984" t="s">
        <v>59</v>
      </c>
      <c r="KME84" s="984" t="s">
        <v>59</v>
      </c>
      <c r="KMF84" s="984" t="s">
        <v>59</v>
      </c>
      <c r="KMG84" s="984" t="s">
        <v>59</v>
      </c>
      <c r="KMH84" s="984" t="s">
        <v>59</v>
      </c>
      <c r="KMI84" s="984" t="s">
        <v>59</v>
      </c>
      <c r="KMJ84" s="984" t="s">
        <v>59</v>
      </c>
      <c r="KMK84" s="984" t="s">
        <v>59</v>
      </c>
      <c r="KML84" s="984" t="s">
        <v>59</v>
      </c>
      <c r="KMM84" s="984" t="s">
        <v>59</v>
      </c>
      <c r="KMN84" s="984" t="s">
        <v>59</v>
      </c>
      <c r="KMO84" s="984" t="s">
        <v>59</v>
      </c>
      <c r="KMP84" s="984" t="s">
        <v>59</v>
      </c>
      <c r="KMQ84" s="984" t="s">
        <v>59</v>
      </c>
      <c r="KMR84" s="984" t="s">
        <v>59</v>
      </c>
      <c r="KMS84" s="984" t="s">
        <v>59</v>
      </c>
      <c r="KMT84" s="984" t="s">
        <v>59</v>
      </c>
      <c r="KMU84" s="984" t="s">
        <v>59</v>
      </c>
      <c r="KMV84" s="984" t="s">
        <v>59</v>
      </c>
      <c r="KMW84" s="984" t="s">
        <v>59</v>
      </c>
      <c r="KMX84" s="984" t="s">
        <v>59</v>
      </c>
      <c r="KMY84" s="984" t="s">
        <v>59</v>
      </c>
      <c r="KMZ84" s="984" t="s">
        <v>59</v>
      </c>
      <c r="KNA84" s="984" t="s">
        <v>59</v>
      </c>
      <c r="KNB84" s="984" t="s">
        <v>59</v>
      </c>
      <c r="KNC84" s="984" t="s">
        <v>59</v>
      </c>
      <c r="KND84" s="984" t="s">
        <v>59</v>
      </c>
      <c r="KNE84" s="984" t="s">
        <v>59</v>
      </c>
      <c r="KNF84" s="984" t="s">
        <v>59</v>
      </c>
      <c r="KNG84" s="984" t="s">
        <v>59</v>
      </c>
      <c r="KNH84" s="984" t="s">
        <v>59</v>
      </c>
      <c r="KNI84" s="984" t="s">
        <v>59</v>
      </c>
      <c r="KNJ84" s="984" t="s">
        <v>59</v>
      </c>
      <c r="KNK84" s="984" t="s">
        <v>59</v>
      </c>
      <c r="KNL84" s="984" t="s">
        <v>59</v>
      </c>
      <c r="KNM84" s="984" t="s">
        <v>59</v>
      </c>
      <c r="KNN84" s="984" t="s">
        <v>59</v>
      </c>
      <c r="KNO84" s="984" t="s">
        <v>59</v>
      </c>
      <c r="KNP84" s="984" t="s">
        <v>59</v>
      </c>
      <c r="KNQ84" s="984" t="s">
        <v>59</v>
      </c>
      <c r="KNR84" s="984" t="s">
        <v>59</v>
      </c>
      <c r="KNS84" s="984" t="s">
        <v>59</v>
      </c>
      <c r="KNT84" s="984" t="s">
        <v>59</v>
      </c>
      <c r="KNU84" s="984" t="s">
        <v>59</v>
      </c>
      <c r="KNV84" s="984" t="s">
        <v>59</v>
      </c>
      <c r="KNW84" s="984" t="s">
        <v>59</v>
      </c>
      <c r="KNX84" s="984" t="s">
        <v>59</v>
      </c>
      <c r="KNY84" s="984" t="s">
        <v>59</v>
      </c>
      <c r="KNZ84" s="984" t="s">
        <v>59</v>
      </c>
      <c r="KOA84" s="984" t="s">
        <v>59</v>
      </c>
      <c r="KOB84" s="984" t="s">
        <v>59</v>
      </c>
      <c r="KOC84" s="984" t="s">
        <v>59</v>
      </c>
      <c r="KOD84" s="984" t="s">
        <v>59</v>
      </c>
      <c r="KOE84" s="984" t="s">
        <v>59</v>
      </c>
      <c r="KOF84" s="984" t="s">
        <v>59</v>
      </c>
      <c r="KOG84" s="984" t="s">
        <v>59</v>
      </c>
      <c r="KOH84" s="984" t="s">
        <v>59</v>
      </c>
      <c r="KOI84" s="984" t="s">
        <v>59</v>
      </c>
      <c r="KOJ84" s="984" t="s">
        <v>59</v>
      </c>
      <c r="KOK84" s="984" t="s">
        <v>59</v>
      </c>
      <c r="KOL84" s="984" t="s">
        <v>59</v>
      </c>
      <c r="KOM84" s="984" t="s">
        <v>59</v>
      </c>
      <c r="KON84" s="984" t="s">
        <v>59</v>
      </c>
      <c r="KOO84" s="984" t="s">
        <v>59</v>
      </c>
      <c r="KOP84" s="984" t="s">
        <v>59</v>
      </c>
      <c r="KOQ84" s="984" t="s">
        <v>59</v>
      </c>
      <c r="KOR84" s="984" t="s">
        <v>59</v>
      </c>
      <c r="KOS84" s="984" t="s">
        <v>59</v>
      </c>
      <c r="KOT84" s="984" t="s">
        <v>59</v>
      </c>
      <c r="KOU84" s="984" t="s">
        <v>59</v>
      </c>
      <c r="KOV84" s="984" t="s">
        <v>59</v>
      </c>
      <c r="KOW84" s="984" t="s">
        <v>59</v>
      </c>
      <c r="KOX84" s="984" t="s">
        <v>59</v>
      </c>
      <c r="KOY84" s="984" t="s">
        <v>59</v>
      </c>
      <c r="KOZ84" s="984" t="s">
        <v>59</v>
      </c>
      <c r="KPA84" s="984" t="s">
        <v>59</v>
      </c>
      <c r="KPB84" s="984" t="s">
        <v>59</v>
      </c>
      <c r="KPC84" s="984" t="s">
        <v>59</v>
      </c>
      <c r="KPD84" s="984" t="s">
        <v>59</v>
      </c>
      <c r="KPE84" s="984" t="s">
        <v>59</v>
      </c>
      <c r="KPF84" s="984" t="s">
        <v>59</v>
      </c>
      <c r="KPG84" s="984" t="s">
        <v>59</v>
      </c>
      <c r="KPH84" s="984" t="s">
        <v>59</v>
      </c>
      <c r="KPI84" s="984" t="s">
        <v>59</v>
      </c>
      <c r="KPJ84" s="984" t="s">
        <v>59</v>
      </c>
      <c r="KPK84" s="984" t="s">
        <v>59</v>
      </c>
      <c r="KPL84" s="984" t="s">
        <v>59</v>
      </c>
      <c r="KPM84" s="984" t="s">
        <v>59</v>
      </c>
      <c r="KPN84" s="984" t="s">
        <v>59</v>
      </c>
      <c r="KPO84" s="984" t="s">
        <v>59</v>
      </c>
      <c r="KPP84" s="984" t="s">
        <v>59</v>
      </c>
      <c r="KPQ84" s="984" t="s">
        <v>59</v>
      </c>
      <c r="KPR84" s="984" t="s">
        <v>59</v>
      </c>
      <c r="KPS84" s="984" t="s">
        <v>59</v>
      </c>
      <c r="KPT84" s="984" t="s">
        <v>59</v>
      </c>
      <c r="KPU84" s="984" t="s">
        <v>59</v>
      </c>
      <c r="KPV84" s="984" t="s">
        <v>59</v>
      </c>
      <c r="KPW84" s="984" t="s">
        <v>59</v>
      </c>
      <c r="KPX84" s="984" t="s">
        <v>59</v>
      </c>
      <c r="KPY84" s="984" t="s">
        <v>59</v>
      </c>
      <c r="KPZ84" s="984" t="s">
        <v>59</v>
      </c>
      <c r="KQA84" s="984" t="s">
        <v>59</v>
      </c>
      <c r="KQB84" s="984" t="s">
        <v>59</v>
      </c>
      <c r="KQC84" s="984" t="s">
        <v>59</v>
      </c>
      <c r="KQD84" s="984" t="s">
        <v>59</v>
      </c>
      <c r="KQE84" s="984" t="s">
        <v>59</v>
      </c>
      <c r="KQF84" s="984" t="s">
        <v>59</v>
      </c>
      <c r="KQG84" s="984" t="s">
        <v>59</v>
      </c>
      <c r="KQH84" s="984" t="s">
        <v>59</v>
      </c>
      <c r="KQI84" s="984" t="s">
        <v>59</v>
      </c>
      <c r="KQJ84" s="984" t="s">
        <v>59</v>
      </c>
      <c r="KQK84" s="984" t="s">
        <v>59</v>
      </c>
      <c r="KQL84" s="984" t="s">
        <v>59</v>
      </c>
      <c r="KQM84" s="984" t="s">
        <v>59</v>
      </c>
      <c r="KQN84" s="984" t="s">
        <v>59</v>
      </c>
      <c r="KQO84" s="984" t="s">
        <v>59</v>
      </c>
      <c r="KQP84" s="984" t="s">
        <v>59</v>
      </c>
      <c r="KQQ84" s="984" t="s">
        <v>59</v>
      </c>
      <c r="KQR84" s="984" t="s">
        <v>59</v>
      </c>
      <c r="KQS84" s="984" t="s">
        <v>59</v>
      </c>
      <c r="KQT84" s="984" t="s">
        <v>59</v>
      </c>
      <c r="KQU84" s="984" t="s">
        <v>59</v>
      </c>
      <c r="KQV84" s="984" t="s">
        <v>59</v>
      </c>
      <c r="KQW84" s="984" t="s">
        <v>59</v>
      </c>
      <c r="KQX84" s="984" t="s">
        <v>59</v>
      </c>
      <c r="KQY84" s="984" t="s">
        <v>59</v>
      </c>
      <c r="KQZ84" s="984" t="s">
        <v>59</v>
      </c>
      <c r="KRA84" s="984" t="s">
        <v>59</v>
      </c>
      <c r="KRB84" s="984" t="s">
        <v>59</v>
      </c>
      <c r="KRC84" s="984" t="s">
        <v>59</v>
      </c>
      <c r="KRD84" s="984" t="s">
        <v>59</v>
      </c>
      <c r="KRE84" s="984" t="s">
        <v>59</v>
      </c>
      <c r="KRF84" s="984" t="s">
        <v>59</v>
      </c>
      <c r="KRG84" s="984" t="s">
        <v>59</v>
      </c>
      <c r="KRH84" s="984" t="s">
        <v>59</v>
      </c>
      <c r="KRI84" s="984" t="s">
        <v>59</v>
      </c>
      <c r="KRJ84" s="984" t="s">
        <v>59</v>
      </c>
      <c r="KRK84" s="984" t="s">
        <v>59</v>
      </c>
      <c r="KRL84" s="984" t="s">
        <v>59</v>
      </c>
      <c r="KRM84" s="984" t="s">
        <v>59</v>
      </c>
      <c r="KRN84" s="984" t="s">
        <v>59</v>
      </c>
      <c r="KRO84" s="984" t="s">
        <v>59</v>
      </c>
      <c r="KRP84" s="984" t="s">
        <v>59</v>
      </c>
      <c r="KRQ84" s="984" t="s">
        <v>59</v>
      </c>
      <c r="KRR84" s="984" t="s">
        <v>59</v>
      </c>
      <c r="KRS84" s="984" t="s">
        <v>59</v>
      </c>
      <c r="KRT84" s="984" t="s">
        <v>59</v>
      </c>
      <c r="KRU84" s="984" t="s">
        <v>59</v>
      </c>
      <c r="KRV84" s="984" t="s">
        <v>59</v>
      </c>
      <c r="KRW84" s="984" t="s">
        <v>59</v>
      </c>
      <c r="KRX84" s="984" t="s">
        <v>59</v>
      </c>
      <c r="KRY84" s="984" t="s">
        <v>59</v>
      </c>
      <c r="KRZ84" s="984" t="s">
        <v>59</v>
      </c>
      <c r="KSA84" s="984" t="s">
        <v>59</v>
      </c>
      <c r="KSB84" s="984" t="s">
        <v>59</v>
      </c>
      <c r="KSC84" s="984" t="s">
        <v>59</v>
      </c>
      <c r="KSD84" s="984" t="s">
        <v>59</v>
      </c>
      <c r="KSE84" s="984" t="s">
        <v>59</v>
      </c>
      <c r="KSF84" s="984" t="s">
        <v>59</v>
      </c>
      <c r="KSG84" s="984" t="s">
        <v>59</v>
      </c>
      <c r="KSH84" s="984" t="s">
        <v>59</v>
      </c>
      <c r="KSI84" s="984" t="s">
        <v>59</v>
      </c>
      <c r="KSJ84" s="984" t="s">
        <v>59</v>
      </c>
      <c r="KSK84" s="984" t="s">
        <v>59</v>
      </c>
      <c r="KSL84" s="984" t="s">
        <v>59</v>
      </c>
      <c r="KSM84" s="984" t="s">
        <v>59</v>
      </c>
      <c r="KSN84" s="984" t="s">
        <v>59</v>
      </c>
      <c r="KSO84" s="984" t="s">
        <v>59</v>
      </c>
      <c r="KSP84" s="984" t="s">
        <v>59</v>
      </c>
      <c r="KSQ84" s="984" t="s">
        <v>59</v>
      </c>
      <c r="KSR84" s="984" t="s">
        <v>59</v>
      </c>
      <c r="KSS84" s="984" t="s">
        <v>59</v>
      </c>
      <c r="KST84" s="984" t="s">
        <v>59</v>
      </c>
      <c r="KSU84" s="984" t="s">
        <v>59</v>
      </c>
      <c r="KSV84" s="984" t="s">
        <v>59</v>
      </c>
      <c r="KSW84" s="984" t="s">
        <v>59</v>
      </c>
      <c r="KSX84" s="984" t="s">
        <v>59</v>
      </c>
      <c r="KSY84" s="984" t="s">
        <v>59</v>
      </c>
      <c r="KSZ84" s="984" t="s">
        <v>59</v>
      </c>
      <c r="KTA84" s="984" t="s">
        <v>59</v>
      </c>
      <c r="KTB84" s="984" t="s">
        <v>59</v>
      </c>
      <c r="KTC84" s="984" t="s">
        <v>59</v>
      </c>
      <c r="KTD84" s="984" t="s">
        <v>59</v>
      </c>
      <c r="KTE84" s="984" t="s">
        <v>59</v>
      </c>
      <c r="KTF84" s="984" t="s">
        <v>59</v>
      </c>
      <c r="KTG84" s="984" t="s">
        <v>59</v>
      </c>
      <c r="KTH84" s="984" t="s">
        <v>59</v>
      </c>
      <c r="KTI84" s="984" t="s">
        <v>59</v>
      </c>
      <c r="KTJ84" s="984" t="s">
        <v>59</v>
      </c>
      <c r="KTK84" s="984" t="s">
        <v>59</v>
      </c>
      <c r="KTL84" s="984" t="s">
        <v>59</v>
      </c>
      <c r="KTM84" s="984" t="s">
        <v>59</v>
      </c>
      <c r="KTN84" s="984" t="s">
        <v>59</v>
      </c>
      <c r="KTO84" s="984" t="s">
        <v>59</v>
      </c>
      <c r="KTP84" s="984" t="s">
        <v>59</v>
      </c>
      <c r="KTQ84" s="984" t="s">
        <v>59</v>
      </c>
      <c r="KTR84" s="984" t="s">
        <v>59</v>
      </c>
      <c r="KTS84" s="984" t="s">
        <v>59</v>
      </c>
      <c r="KTT84" s="984" t="s">
        <v>59</v>
      </c>
      <c r="KTU84" s="984" t="s">
        <v>59</v>
      </c>
      <c r="KTV84" s="984" t="s">
        <v>59</v>
      </c>
      <c r="KTW84" s="984" t="s">
        <v>59</v>
      </c>
      <c r="KTX84" s="984" t="s">
        <v>59</v>
      </c>
      <c r="KTY84" s="984" t="s">
        <v>59</v>
      </c>
      <c r="KTZ84" s="984" t="s">
        <v>59</v>
      </c>
      <c r="KUA84" s="984" t="s">
        <v>59</v>
      </c>
      <c r="KUB84" s="984" t="s">
        <v>59</v>
      </c>
      <c r="KUC84" s="984" t="s">
        <v>59</v>
      </c>
      <c r="KUD84" s="984" t="s">
        <v>59</v>
      </c>
      <c r="KUE84" s="984" t="s">
        <v>59</v>
      </c>
      <c r="KUF84" s="984" t="s">
        <v>59</v>
      </c>
      <c r="KUG84" s="984" t="s">
        <v>59</v>
      </c>
      <c r="KUH84" s="984" t="s">
        <v>59</v>
      </c>
      <c r="KUI84" s="984" t="s">
        <v>59</v>
      </c>
      <c r="KUJ84" s="984" t="s">
        <v>59</v>
      </c>
      <c r="KUK84" s="984" t="s">
        <v>59</v>
      </c>
      <c r="KUL84" s="984" t="s">
        <v>59</v>
      </c>
      <c r="KUM84" s="984" t="s">
        <v>59</v>
      </c>
      <c r="KUN84" s="984" t="s">
        <v>59</v>
      </c>
      <c r="KUO84" s="984" t="s">
        <v>59</v>
      </c>
      <c r="KUP84" s="984" t="s">
        <v>59</v>
      </c>
      <c r="KUQ84" s="984" t="s">
        <v>59</v>
      </c>
      <c r="KUR84" s="984" t="s">
        <v>59</v>
      </c>
      <c r="KUS84" s="984" t="s">
        <v>59</v>
      </c>
      <c r="KUT84" s="984" t="s">
        <v>59</v>
      </c>
      <c r="KUU84" s="984" t="s">
        <v>59</v>
      </c>
      <c r="KUV84" s="984" t="s">
        <v>59</v>
      </c>
      <c r="KUW84" s="984" t="s">
        <v>59</v>
      </c>
      <c r="KUX84" s="984" t="s">
        <v>59</v>
      </c>
      <c r="KUY84" s="984" t="s">
        <v>59</v>
      </c>
      <c r="KUZ84" s="984" t="s">
        <v>59</v>
      </c>
      <c r="KVA84" s="984" t="s">
        <v>59</v>
      </c>
      <c r="KVB84" s="984" t="s">
        <v>59</v>
      </c>
      <c r="KVC84" s="984" t="s">
        <v>59</v>
      </c>
      <c r="KVD84" s="984" t="s">
        <v>59</v>
      </c>
      <c r="KVE84" s="984" t="s">
        <v>59</v>
      </c>
      <c r="KVF84" s="984" t="s">
        <v>59</v>
      </c>
      <c r="KVG84" s="984" t="s">
        <v>59</v>
      </c>
      <c r="KVH84" s="984" t="s">
        <v>59</v>
      </c>
      <c r="KVI84" s="984" t="s">
        <v>59</v>
      </c>
      <c r="KVJ84" s="984" t="s">
        <v>59</v>
      </c>
      <c r="KVK84" s="984" t="s">
        <v>59</v>
      </c>
      <c r="KVL84" s="984" t="s">
        <v>59</v>
      </c>
      <c r="KVM84" s="984" t="s">
        <v>59</v>
      </c>
      <c r="KVN84" s="984" t="s">
        <v>59</v>
      </c>
      <c r="KVO84" s="984" t="s">
        <v>59</v>
      </c>
      <c r="KVP84" s="984" t="s">
        <v>59</v>
      </c>
      <c r="KVQ84" s="984" t="s">
        <v>59</v>
      </c>
      <c r="KVR84" s="984" t="s">
        <v>59</v>
      </c>
      <c r="KVS84" s="984" t="s">
        <v>59</v>
      </c>
      <c r="KVT84" s="984" t="s">
        <v>59</v>
      </c>
      <c r="KVU84" s="984" t="s">
        <v>59</v>
      </c>
      <c r="KVV84" s="984" t="s">
        <v>59</v>
      </c>
      <c r="KVW84" s="984" t="s">
        <v>59</v>
      </c>
      <c r="KVX84" s="984" t="s">
        <v>59</v>
      </c>
      <c r="KVY84" s="984" t="s">
        <v>59</v>
      </c>
      <c r="KVZ84" s="984" t="s">
        <v>59</v>
      </c>
      <c r="KWA84" s="984" t="s">
        <v>59</v>
      </c>
      <c r="KWB84" s="984" t="s">
        <v>59</v>
      </c>
      <c r="KWC84" s="984" t="s">
        <v>59</v>
      </c>
      <c r="KWD84" s="984" t="s">
        <v>59</v>
      </c>
      <c r="KWE84" s="984" t="s">
        <v>59</v>
      </c>
      <c r="KWF84" s="984" t="s">
        <v>59</v>
      </c>
      <c r="KWG84" s="984" t="s">
        <v>59</v>
      </c>
      <c r="KWH84" s="984" t="s">
        <v>59</v>
      </c>
      <c r="KWI84" s="984" t="s">
        <v>59</v>
      </c>
      <c r="KWJ84" s="984" t="s">
        <v>59</v>
      </c>
      <c r="KWK84" s="984" t="s">
        <v>59</v>
      </c>
      <c r="KWL84" s="984" t="s">
        <v>59</v>
      </c>
      <c r="KWM84" s="984" t="s">
        <v>59</v>
      </c>
      <c r="KWN84" s="984" t="s">
        <v>59</v>
      </c>
      <c r="KWO84" s="984" t="s">
        <v>59</v>
      </c>
      <c r="KWP84" s="984" t="s">
        <v>59</v>
      </c>
      <c r="KWQ84" s="984" t="s">
        <v>59</v>
      </c>
      <c r="KWR84" s="984" t="s">
        <v>59</v>
      </c>
      <c r="KWS84" s="984" t="s">
        <v>59</v>
      </c>
      <c r="KWT84" s="984" t="s">
        <v>59</v>
      </c>
      <c r="KWU84" s="984" t="s">
        <v>59</v>
      </c>
      <c r="KWV84" s="984" t="s">
        <v>59</v>
      </c>
      <c r="KWW84" s="984" t="s">
        <v>59</v>
      </c>
      <c r="KWX84" s="984" t="s">
        <v>59</v>
      </c>
      <c r="KWY84" s="984" t="s">
        <v>59</v>
      </c>
      <c r="KWZ84" s="984" t="s">
        <v>59</v>
      </c>
      <c r="KXA84" s="984" t="s">
        <v>59</v>
      </c>
      <c r="KXB84" s="984" t="s">
        <v>59</v>
      </c>
      <c r="KXC84" s="984" t="s">
        <v>59</v>
      </c>
      <c r="KXD84" s="984" t="s">
        <v>59</v>
      </c>
      <c r="KXE84" s="984" t="s">
        <v>59</v>
      </c>
      <c r="KXF84" s="984" t="s">
        <v>59</v>
      </c>
      <c r="KXG84" s="984" t="s">
        <v>59</v>
      </c>
      <c r="KXH84" s="984" t="s">
        <v>59</v>
      </c>
      <c r="KXI84" s="984" t="s">
        <v>59</v>
      </c>
      <c r="KXJ84" s="984" t="s">
        <v>59</v>
      </c>
      <c r="KXK84" s="984" t="s">
        <v>59</v>
      </c>
      <c r="KXL84" s="984" t="s">
        <v>59</v>
      </c>
      <c r="KXM84" s="984" t="s">
        <v>59</v>
      </c>
      <c r="KXN84" s="984" t="s">
        <v>59</v>
      </c>
      <c r="KXO84" s="984" t="s">
        <v>59</v>
      </c>
      <c r="KXP84" s="984" t="s">
        <v>59</v>
      </c>
      <c r="KXQ84" s="984" t="s">
        <v>59</v>
      </c>
      <c r="KXR84" s="984" t="s">
        <v>59</v>
      </c>
      <c r="KXS84" s="984" t="s">
        <v>59</v>
      </c>
      <c r="KXT84" s="984" t="s">
        <v>59</v>
      </c>
      <c r="KXU84" s="984" t="s">
        <v>59</v>
      </c>
      <c r="KXV84" s="984" t="s">
        <v>59</v>
      </c>
      <c r="KXW84" s="984" t="s">
        <v>59</v>
      </c>
      <c r="KXX84" s="984" t="s">
        <v>59</v>
      </c>
      <c r="KXY84" s="984" t="s">
        <v>59</v>
      </c>
      <c r="KXZ84" s="984" t="s">
        <v>59</v>
      </c>
      <c r="KYA84" s="984" t="s">
        <v>59</v>
      </c>
      <c r="KYB84" s="984" t="s">
        <v>59</v>
      </c>
      <c r="KYC84" s="984" t="s">
        <v>59</v>
      </c>
      <c r="KYD84" s="984" t="s">
        <v>59</v>
      </c>
      <c r="KYE84" s="984" t="s">
        <v>59</v>
      </c>
      <c r="KYF84" s="984" t="s">
        <v>59</v>
      </c>
      <c r="KYG84" s="984" t="s">
        <v>59</v>
      </c>
      <c r="KYH84" s="984" t="s">
        <v>59</v>
      </c>
      <c r="KYI84" s="984" t="s">
        <v>59</v>
      </c>
      <c r="KYJ84" s="984" t="s">
        <v>59</v>
      </c>
      <c r="KYK84" s="984" t="s">
        <v>59</v>
      </c>
      <c r="KYL84" s="984" t="s">
        <v>59</v>
      </c>
      <c r="KYM84" s="984" t="s">
        <v>59</v>
      </c>
      <c r="KYN84" s="984" t="s">
        <v>59</v>
      </c>
      <c r="KYO84" s="984" t="s">
        <v>59</v>
      </c>
      <c r="KYP84" s="984" t="s">
        <v>59</v>
      </c>
      <c r="KYQ84" s="984" t="s">
        <v>59</v>
      </c>
      <c r="KYR84" s="984" t="s">
        <v>59</v>
      </c>
      <c r="KYS84" s="984" t="s">
        <v>59</v>
      </c>
      <c r="KYT84" s="984" t="s">
        <v>59</v>
      </c>
      <c r="KYU84" s="984" t="s">
        <v>59</v>
      </c>
      <c r="KYV84" s="984" t="s">
        <v>59</v>
      </c>
      <c r="KYW84" s="984" t="s">
        <v>59</v>
      </c>
      <c r="KYX84" s="984" t="s">
        <v>59</v>
      </c>
      <c r="KYY84" s="984" t="s">
        <v>59</v>
      </c>
      <c r="KYZ84" s="984" t="s">
        <v>59</v>
      </c>
      <c r="KZA84" s="984" t="s">
        <v>59</v>
      </c>
      <c r="KZB84" s="984" t="s">
        <v>59</v>
      </c>
      <c r="KZC84" s="984" t="s">
        <v>59</v>
      </c>
      <c r="KZD84" s="984" t="s">
        <v>59</v>
      </c>
      <c r="KZE84" s="984" t="s">
        <v>59</v>
      </c>
      <c r="KZF84" s="984" t="s">
        <v>59</v>
      </c>
      <c r="KZG84" s="984" t="s">
        <v>59</v>
      </c>
      <c r="KZH84" s="984" t="s">
        <v>59</v>
      </c>
      <c r="KZI84" s="984" t="s">
        <v>59</v>
      </c>
      <c r="KZJ84" s="984" t="s">
        <v>59</v>
      </c>
      <c r="KZK84" s="984" t="s">
        <v>59</v>
      </c>
      <c r="KZL84" s="984" t="s">
        <v>59</v>
      </c>
      <c r="KZM84" s="984" t="s">
        <v>59</v>
      </c>
      <c r="KZN84" s="984" t="s">
        <v>59</v>
      </c>
      <c r="KZO84" s="984" t="s">
        <v>59</v>
      </c>
      <c r="KZP84" s="984" t="s">
        <v>59</v>
      </c>
      <c r="KZQ84" s="984" t="s">
        <v>59</v>
      </c>
      <c r="KZR84" s="984" t="s">
        <v>59</v>
      </c>
      <c r="KZS84" s="984" t="s">
        <v>59</v>
      </c>
      <c r="KZT84" s="984" t="s">
        <v>59</v>
      </c>
      <c r="KZU84" s="984" t="s">
        <v>59</v>
      </c>
      <c r="KZV84" s="984" t="s">
        <v>59</v>
      </c>
      <c r="KZW84" s="984" t="s">
        <v>59</v>
      </c>
      <c r="KZX84" s="984" t="s">
        <v>59</v>
      </c>
      <c r="KZY84" s="984" t="s">
        <v>59</v>
      </c>
      <c r="KZZ84" s="984" t="s">
        <v>59</v>
      </c>
      <c r="LAA84" s="984" t="s">
        <v>59</v>
      </c>
      <c r="LAB84" s="984" t="s">
        <v>59</v>
      </c>
      <c r="LAC84" s="984" t="s">
        <v>59</v>
      </c>
      <c r="LAD84" s="984" t="s">
        <v>59</v>
      </c>
      <c r="LAE84" s="984" t="s">
        <v>59</v>
      </c>
      <c r="LAF84" s="984" t="s">
        <v>59</v>
      </c>
      <c r="LAG84" s="984" t="s">
        <v>59</v>
      </c>
      <c r="LAH84" s="984" t="s">
        <v>59</v>
      </c>
      <c r="LAI84" s="984" t="s">
        <v>59</v>
      </c>
      <c r="LAJ84" s="984" t="s">
        <v>59</v>
      </c>
      <c r="LAK84" s="984" t="s">
        <v>59</v>
      </c>
      <c r="LAL84" s="984" t="s">
        <v>59</v>
      </c>
      <c r="LAM84" s="984" t="s">
        <v>59</v>
      </c>
      <c r="LAN84" s="984" t="s">
        <v>59</v>
      </c>
      <c r="LAO84" s="984" t="s">
        <v>59</v>
      </c>
      <c r="LAP84" s="984" t="s">
        <v>59</v>
      </c>
      <c r="LAQ84" s="984" t="s">
        <v>59</v>
      </c>
      <c r="LAR84" s="984" t="s">
        <v>59</v>
      </c>
      <c r="LAS84" s="984" t="s">
        <v>59</v>
      </c>
      <c r="LAT84" s="984" t="s">
        <v>59</v>
      </c>
      <c r="LAU84" s="984" t="s">
        <v>59</v>
      </c>
      <c r="LAV84" s="984" t="s">
        <v>59</v>
      </c>
      <c r="LAW84" s="984" t="s">
        <v>59</v>
      </c>
      <c r="LAX84" s="984" t="s">
        <v>59</v>
      </c>
      <c r="LAY84" s="984" t="s">
        <v>59</v>
      </c>
      <c r="LAZ84" s="984" t="s">
        <v>59</v>
      </c>
      <c r="LBA84" s="984" t="s">
        <v>59</v>
      </c>
      <c r="LBB84" s="984" t="s">
        <v>59</v>
      </c>
      <c r="LBC84" s="984" t="s">
        <v>59</v>
      </c>
      <c r="LBD84" s="984" t="s">
        <v>59</v>
      </c>
      <c r="LBE84" s="984" t="s">
        <v>59</v>
      </c>
      <c r="LBF84" s="984" t="s">
        <v>59</v>
      </c>
      <c r="LBG84" s="984" t="s">
        <v>59</v>
      </c>
      <c r="LBH84" s="984" t="s">
        <v>59</v>
      </c>
      <c r="LBI84" s="984" t="s">
        <v>59</v>
      </c>
      <c r="LBJ84" s="984" t="s">
        <v>59</v>
      </c>
      <c r="LBK84" s="984" t="s">
        <v>59</v>
      </c>
      <c r="LBL84" s="984" t="s">
        <v>59</v>
      </c>
      <c r="LBM84" s="984" t="s">
        <v>59</v>
      </c>
      <c r="LBN84" s="984" t="s">
        <v>59</v>
      </c>
      <c r="LBO84" s="984" t="s">
        <v>59</v>
      </c>
      <c r="LBP84" s="984" t="s">
        <v>59</v>
      </c>
      <c r="LBQ84" s="984" t="s">
        <v>59</v>
      </c>
      <c r="LBR84" s="984" t="s">
        <v>59</v>
      </c>
      <c r="LBS84" s="984" t="s">
        <v>59</v>
      </c>
      <c r="LBT84" s="984" t="s">
        <v>59</v>
      </c>
      <c r="LBU84" s="984" t="s">
        <v>59</v>
      </c>
      <c r="LBV84" s="984" t="s">
        <v>59</v>
      </c>
      <c r="LBW84" s="984" t="s">
        <v>59</v>
      </c>
      <c r="LBX84" s="984" t="s">
        <v>59</v>
      </c>
      <c r="LBY84" s="984" t="s">
        <v>59</v>
      </c>
      <c r="LBZ84" s="984" t="s">
        <v>59</v>
      </c>
      <c r="LCA84" s="984" t="s">
        <v>59</v>
      </c>
      <c r="LCB84" s="984" t="s">
        <v>59</v>
      </c>
      <c r="LCC84" s="984" t="s">
        <v>59</v>
      </c>
      <c r="LCD84" s="984" t="s">
        <v>59</v>
      </c>
      <c r="LCE84" s="984" t="s">
        <v>59</v>
      </c>
      <c r="LCF84" s="984" t="s">
        <v>59</v>
      </c>
      <c r="LCG84" s="984" t="s">
        <v>59</v>
      </c>
      <c r="LCH84" s="984" t="s">
        <v>59</v>
      </c>
      <c r="LCI84" s="984" t="s">
        <v>59</v>
      </c>
      <c r="LCJ84" s="984" t="s">
        <v>59</v>
      </c>
      <c r="LCK84" s="984" t="s">
        <v>59</v>
      </c>
      <c r="LCL84" s="984" t="s">
        <v>59</v>
      </c>
      <c r="LCM84" s="984" t="s">
        <v>59</v>
      </c>
      <c r="LCN84" s="984" t="s">
        <v>59</v>
      </c>
      <c r="LCO84" s="984" t="s">
        <v>59</v>
      </c>
      <c r="LCP84" s="984" t="s">
        <v>59</v>
      </c>
      <c r="LCQ84" s="984" t="s">
        <v>59</v>
      </c>
      <c r="LCR84" s="984" t="s">
        <v>59</v>
      </c>
      <c r="LCS84" s="984" t="s">
        <v>59</v>
      </c>
      <c r="LCT84" s="984" t="s">
        <v>59</v>
      </c>
      <c r="LCU84" s="984" t="s">
        <v>59</v>
      </c>
      <c r="LCV84" s="984" t="s">
        <v>59</v>
      </c>
      <c r="LCW84" s="984" t="s">
        <v>59</v>
      </c>
      <c r="LCX84" s="984" t="s">
        <v>59</v>
      </c>
      <c r="LCY84" s="984" t="s">
        <v>59</v>
      </c>
      <c r="LCZ84" s="984" t="s">
        <v>59</v>
      </c>
      <c r="LDA84" s="984" t="s">
        <v>59</v>
      </c>
      <c r="LDB84" s="984" t="s">
        <v>59</v>
      </c>
      <c r="LDC84" s="984" t="s">
        <v>59</v>
      </c>
      <c r="LDD84" s="984" t="s">
        <v>59</v>
      </c>
      <c r="LDE84" s="984" t="s">
        <v>59</v>
      </c>
      <c r="LDF84" s="984" t="s">
        <v>59</v>
      </c>
      <c r="LDG84" s="984" t="s">
        <v>59</v>
      </c>
      <c r="LDH84" s="984" t="s">
        <v>59</v>
      </c>
      <c r="LDI84" s="984" t="s">
        <v>59</v>
      </c>
      <c r="LDJ84" s="984" t="s">
        <v>59</v>
      </c>
      <c r="LDK84" s="984" t="s">
        <v>59</v>
      </c>
      <c r="LDL84" s="984" t="s">
        <v>59</v>
      </c>
      <c r="LDM84" s="984" t="s">
        <v>59</v>
      </c>
      <c r="LDN84" s="984" t="s">
        <v>59</v>
      </c>
      <c r="LDO84" s="984" t="s">
        <v>59</v>
      </c>
      <c r="LDP84" s="984" t="s">
        <v>59</v>
      </c>
      <c r="LDQ84" s="984" t="s">
        <v>59</v>
      </c>
      <c r="LDR84" s="984" t="s">
        <v>59</v>
      </c>
      <c r="LDS84" s="984" t="s">
        <v>59</v>
      </c>
      <c r="LDT84" s="984" t="s">
        <v>59</v>
      </c>
      <c r="LDU84" s="984" t="s">
        <v>59</v>
      </c>
      <c r="LDV84" s="984" t="s">
        <v>59</v>
      </c>
      <c r="LDW84" s="984" t="s">
        <v>59</v>
      </c>
      <c r="LDX84" s="984" t="s">
        <v>59</v>
      </c>
      <c r="LDY84" s="984" t="s">
        <v>59</v>
      </c>
      <c r="LDZ84" s="984" t="s">
        <v>59</v>
      </c>
      <c r="LEA84" s="984" t="s">
        <v>59</v>
      </c>
      <c r="LEB84" s="984" t="s">
        <v>59</v>
      </c>
      <c r="LEC84" s="984" t="s">
        <v>59</v>
      </c>
      <c r="LED84" s="984" t="s">
        <v>59</v>
      </c>
      <c r="LEE84" s="984" t="s">
        <v>59</v>
      </c>
      <c r="LEF84" s="984" t="s">
        <v>59</v>
      </c>
      <c r="LEG84" s="984" t="s">
        <v>59</v>
      </c>
      <c r="LEH84" s="984" t="s">
        <v>59</v>
      </c>
      <c r="LEI84" s="984" t="s">
        <v>59</v>
      </c>
      <c r="LEJ84" s="984" t="s">
        <v>59</v>
      </c>
      <c r="LEK84" s="984" t="s">
        <v>59</v>
      </c>
      <c r="LEL84" s="984" t="s">
        <v>59</v>
      </c>
      <c r="LEM84" s="984" t="s">
        <v>59</v>
      </c>
      <c r="LEN84" s="984" t="s">
        <v>59</v>
      </c>
      <c r="LEO84" s="984" t="s">
        <v>59</v>
      </c>
      <c r="LEP84" s="984" t="s">
        <v>59</v>
      </c>
      <c r="LEQ84" s="984" t="s">
        <v>59</v>
      </c>
      <c r="LER84" s="984" t="s">
        <v>59</v>
      </c>
      <c r="LES84" s="984" t="s">
        <v>59</v>
      </c>
      <c r="LET84" s="984" t="s">
        <v>59</v>
      </c>
      <c r="LEU84" s="984" t="s">
        <v>59</v>
      </c>
      <c r="LEV84" s="984" t="s">
        <v>59</v>
      </c>
      <c r="LEW84" s="984" t="s">
        <v>59</v>
      </c>
      <c r="LEX84" s="984" t="s">
        <v>59</v>
      </c>
      <c r="LEY84" s="984" t="s">
        <v>59</v>
      </c>
      <c r="LEZ84" s="984" t="s">
        <v>59</v>
      </c>
      <c r="LFA84" s="984" t="s">
        <v>59</v>
      </c>
      <c r="LFB84" s="984" t="s">
        <v>59</v>
      </c>
      <c r="LFC84" s="984" t="s">
        <v>59</v>
      </c>
      <c r="LFD84" s="984" t="s">
        <v>59</v>
      </c>
      <c r="LFE84" s="984" t="s">
        <v>59</v>
      </c>
      <c r="LFF84" s="984" t="s">
        <v>59</v>
      </c>
      <c r="LFG84" s="984" t="s">
        <v>59</v>
      </c>
      <c r="LFH84" s="984" t="s">
        <v>59</v>
      </c>
      <c r="LFI84" s="984" t="s">
        <v>59</v>
      </c>
      <c r="LFJ84" s="984" t="s">
        <v>59</v>
      </c>
      <c r="LFK84" s="984" t="s">
        <v>59</v>
      </c>
      <c r="LFL84" s="984" t="s">
        <v>59</v>
      </c>
      <c r="LFM84" s="984" t="s">
        <v>59</v>
      </c>
      <c r="LFN84" s="984" t="s">
        <v>59</v>
      </c>
      <c r="LFO84" s="984" t="s">
        <v>59</v>
      </c>
      <c r="LFP84" s="984" t="s">
        <v>59</v>
      </c>
      <c r="LFQ84" s="984" t="s">
        <v>59</v>
      </c>
      <c r="LFR84" s="984" t="s">
        <v>59</v>
      </c>
      <c r="LFS84" s="984" t="s">
        <v>59</v>
      </c>
      <c r="LFT84" s="984" t="s">
        <v>59</v>
      </c>
      <c r="LFU84" s="984" t="s">
        <v>59</v>
      </c>
      <c r="LFV84" s="984" t="s">
        <v>59</v>
      </c>
      <c r="LFW84" s="984" t="s">
        <v>59</v>
      </c>
      <c r="LFX84" s="984" t="s">
        <v>59</v>
      </c>
      <c r="LFY84" s="984" t="s">
        <v>59</v>
      </c>
      <c r="LFZ84" s="984" t="s">
        <v>59</v>
      </c>
      <c r="LGA84" s="984" t="s">
        <v>59</v>
      </c>
      <c r="LGB84" s="984" t="s">
        <v>59</v>
      </c>
      <c r="LGC84" s="984" t="s">
        <v>59</v>
      </c>
      <c r="LGD84" s="984" t="s">
        <v>59</v>
      </c>
      <c r="LGE84" s="984" t="s">
        <v>59</v>
      </c>
      <c r="LGF84" s="984" t="s">
        <v>59</v>
      </c>
      <c r="LGG84" s="984" t="s">
        <v>59</v>
      </c>
      <c r="LGH84" s="984" t="s">
        <v>59</v>
      </c>
      <c r="LGI84" s="984" t="s">
        <v>59</v>
      </c>
      <c r="LGJ84" s="984" t="s">
        <v>59</v>
      </c>
      <c r="LGK84" s="984" t="s">
        <v>59</v>
      </c>
      <c r="LGL84" s="984" t="s">
        <v>59</v>
      </c>
      <c r="LGM84" s="984" t="s">
        <v>59</v>
      </c>
      <c r="LGN84" s="984" t="s">
        <v>59</v>
      </c>
      <c r="LGO84" s="984" t="s">
        <v>59</v>
      </c>
      <c r="LGP84" s="984" t="s">
        <v>59</v>
      </c>
      <c r="LGQ84" s="984" t="s">
        <v>59</v>
      </c>
      <c r="LGR84" s="984" t="s">
        <v>59</v>
      </c>
      <c r="LGS84" s="984" t="s">
        <v>59</v>
      </c>
      <c r="LGT84" s="984" t="s">
        <v>59</v>
      </c>
      <c r="LGU84" s="984" t="s">
        <v>59</v>
      </c>
      <c r="LGV84" s="984" t="s">
        <v>59</v>
      </c>
      <c r="LGW84" s="984" t="s">
        <v>59</v>
      </c>
      <c r="LGX84" s="984" t="s">
        <v>59</v>
      </c>
      <c r="LGY84" s="984" t="s">
        <v>59</v>
      </c>
      <c r="LGZ84" s="984" t="s">
        <v>59</v>
      </c>
      <c r="LHA84" s="984" t="s">
        <v>59</v>
      </c>
      <c r="LHB84" s="984" t="s">
        <v>59</v>
      </c>
      <c r="LHC84" s="984" t="s">
        <v>59</v>
      </c>
      <c r="LHD84" s="984" t="s">
        <v>59</v>
      </c>
      <c r="LHE84" s="984" t="s">
        <v>59</v>
      </c>
      <c r="LHF84" s="984" t="s">
        <v>59</v>
      </c>
      <c r="LHG84" s="984" t="s">
        <v>59</v>
      </c>
      <c r="LHH84" s="984" t="s">
        <v>59</v>
      </c>
      <c r="LHI84" s="984" t="s">
        <v>59</v>
      </c>
      <c r="LHJ84" s="984" t="s">
        <v>59</v>
      </c>
      <c r="LHK84" s="984" t="s">
        <v>59</v>
      </c>
      <c r="LHL84" s="984" t="s">
        <v>59</v>
      </c>
      <c r="LHM84" s="984" t="s">
        <v>59</v>
      </c>
      <c r="LHN84" s="984" t="s">
        <v>59</v>
      </c>
      <c r="LHO84" s="984" t="s">
        <v>59</v>
      </c>
      <c r="LHP84" s="984" t="s">
        <v>59</v>
      </c>
      <c r="LHQ84" s="984" t="s">
        <v>59</v>
      </c>
      <c r="LHR84" s="984" t="s">
        <v>59</v>
      </c>
      <c r="LHS84" s="984" t="s">
        <v>59</v>
      </c>
      <c r="LHT84" s="984" t="s">
        <v>59</v>
      </c>
      <c r="LHU84" s="984" t="s">
        <v>59</v>
      </c>
      <c r="LHV84" s="984" t="s">
        <v>59</v>
      </c>
      <c r="LHW84" s="984" t="s">
        <v>59</v>
      </c>
      <c r="LHX84" s="984" t="s">
        <v>59</v>
      </c>
      <c r="LHY84" s="984" t="s">
        <v>59</v>
      </c>
      <c r="LHZ84" s="984" t="s">
        <v>59</v>
      </c>
      <c r="LIA84" s="984" t="s">
        <v>59</v>
      </c>
      <c r="LIB84" s="984" t="s">
        <v>59</v>
      </c>
      <c r="LIC84" s="984" t="s">
        <v>59</v>
      </c>
      <c r="LID84" s="984" t="s">
        <v>59</v>
      </c>
      <c r="LIE84" s="984" t="s">
        <v>59</v>
      </c>
      <c r="LIF84" s="984" t="s">
        <v>59</v>
      </c>
      <c r="LIG84" s="984" t="s">
        <v>59</v>
      </c>
      <c r="LIH84" s="984" t="s">
        <v>59</v>
      </c>
      <c r="LII84" s="984" t="s">
        <v>59</v>
      </c>
      <c r="LIJ84" s="984" t="s">
        <v>59</v>
      </c>
      <c r="LIK84" s="984" t="s">
        <v>59</v>
      </c>
      <c r="LIL84" s="984" t="s">
        <v>59</v>
      </c>
      <c r="LIM84" s="984" t="s">
        <v>59</v>
      </c>
      <c r="LIN84" s="984" t="s">
        <v>59</v>
      </c>
      <c r="LIO84" s="984" t="s">
        <v>59</v>
      </c>
      <c r="LIP84" s="984" t="s">
        <v>59</v>
      </c>
      <c r="LIQ84" s="984" t="s">
        <v>59</v>
      </c>
      <c r="LIR84" s="984" t="s">
        <v>59</v>
      </c>
      <c r="LIS84" s="984" t="s">
        <v>59</v>
      </c>
      <c r="LIT84" s="984" t="s">
        <v>59</v>
      </c>
      <c r="LIU84" s="984" t="s">
        <v>59</v>
      </c>
      <c r="LIV84" s="984" t="s">
        <v>59</v>
      </c>
      <c r="LIW84" s="984" t="s">
        <v>59</v>
      </c>
      <c r="LIX84" s="984" t="s">
        <v>59</v>
      </c>
      <c r="LIY84" s="984" t="s">
        <v>59</v>
      </c>
      <c r="LIZ84" s="984" t="s">
        <v>59</v>
      </c>
      <c r="LJA84" s="984" t="s">
        <v>59</v>
      </c>
      <c r="LJB84" s="984" t="s">
        <v>59</v>
      </c>
      <c r="LJC84" s="984" t="s">
        <v>59</v>
      </c>
      <c r="LJD84" s="984" t="s">
        <v>59</v>
      </c>
      <c r="LJE84" s="984" t="s">
        <v>59</v>
      </c>
      <c r="LJF84" s="984" t="s">
        <v>59</v>
      </c>
      <c r="LJG84" s="984" t="s">
        <v>59</v>
      </c>
      <c r="LJH84" s="984" t="s">
        <v>59</v>
      </c>
      <c r="LJI84" s="984" t="s">
        <v>59</v>
      </c>
      <c r="LJJ84" s="984" t="s">
        <v>59</v>
      </c>
      <c r="LJK84" s="984" t="s">
        <v>59</v>
      </c>
      <c r="LJL84" s="984" t="s">
        <v>59</v>
      </c>
      <c r="LJM84" s="984" t="s">
        <v>59</v>
      </c>
      <c r="LJN84" s="984" t="s">
        <v>59</v>
      </c>
      <c r="LJO84" s="984" t="s">
        <v>59</v>
      </c>
      <c r="LJP84" s="984" t="s">
        <v>59</v>
      </c>
      <c r="LJQ84" s="984" t="s">
        <v>59</v>
      </c>
      <c r="LJR84" s="984" t="s">
        <v>59</v>
      </c>
      <c r="LJS84" s="984" t="s">
        <v>59</v>
      </c>
      <c r="LJT84" s="984" t="s">
        <v>59</v>
      </c>
      <c r="LJU84" s="984" t="s">
        <v>59</v>
      </c>
      <c r="LJV84" s="984" t="s">
        <v>59</v>
      </c>
      <c r="LJW84" s="984" t="s">
        <v>59</v>
      </c>
      <c r="LJX84" s="984" t="s">
        <v>59</v>
      </c>
      <c r="LJY84" s="984" t="s">
        <v>59</v>
      </c>
      <c r="LJZ84" s="984" t="s">
        <v>59</v>
      </c>
      <c r="LKA84" s="984" t="s">
        <v>59</v>
      </c>
      <c r="LKB84" s="984" t="s">
        <v>59</v>
      </c>
      <c r="LKC84" s="984" t="s">
        <v>59</v>
      </c>
      <c r="LKD84" s="984" t="s">
        <v>59</v>
      </c>
      <c r="LKE84" s="984" t="s">
        <v>59</v>
      </c>
      <c r="LKF84" s="984" t="s">
        <v>59</v>
      </c>
      <c r="LKG84" s="984" t="s">
        <v>59</v>
      </c>
      <c r="LKH84" s="984" t="s">
        <v>59</v>
      </c>
      <c r="LKI84" s="984" t="s">
        <v>59</v>
      </c>
      <c r="LKJ84" s="984" t="s">
        <v>59</v>
      </c>
      <c r="LKK84" s="984" t="s">
        <v>59</v>
      </c>
      <c r="LKL84" s="984" t="s">
        <v>59</v>
      </c>
      <c r="LKM84" s="984" t="s">
        <v>59</v>
      </c>
      <c r="LKN84" s="984" t="s">
        <v>59</v>
      </c>
      <c r="LKO84" s="984" t="s">
        <v>59</v>
      </c>
      <c r="LKP84" s="984" t="s">
        <v>59</v>
      </c>
      <c r="LKQ84" s="984" t="s">
        <v>59</v>
      </c>
      <c r="LKR84" s="984" t="s">
        <v>59</v>
      </c>
      <c r="LKS84" s="984" t="s">
        <v>59</v>
      </c>
      <c r="LKT84" s="984" t="s">
        <v>59</v>
      </c>
      <c r="LKU84" s="984" t="s">
        <v>59</v>
      </c>
      <c r="LKV84" s="984" t="s">
        <v>59</v>
      </c>
      <c r="LKW84" s="984" t="s">
        <v>59</v>
      </c>
      <c r="LKX84" s="984" t="s">
        <v>59</v>
      </c>
      <c r="LKY84" s="984" t="s">
        <v>59</v>
      </c>
      <c r="LKZ84" s="984" t="s">
        <v>59</v>
      </c>
      <c r="LLA84" s="984" t="s">
        <v>59</v>
      </c>
      <c r="LLB84" s="984" t="s">
        <v>59</v>
      </c>
      <c r="LLC84" s="984" t="s">
        <v>59</v>
      </c>
      <c r="LLD84" s="984" t="s">
        <v>59</v>
      </c>
      <c r="LLE84" s="984" t="s">
        <v>59</v>
      </c>
      <c r="LLF84" s="984" t="s">
        <v>59</v>
      </c>
      <c r="LLG84" s="984" t="s">
        <v>59</v>
      </c>
      <c r="LLH84" s="984" t="s">
        <v>59</v>
      </c>
      <c r="LLI84" s="984" t="s">
        <v>59</v>
      </c>
      <c r="LLJ84" s="984" t="s">
        <v>59</v>
      </c>
      <c r="LLK84" s="984" t="s">
        <v>59</v>
      </c>
      <c r="LLL84" s="984" t="s">
        <v>59</v>
      </c>
      <c r="LLM84" s="984" t="s">
        <v>59</v>
      </c>
      <c r="LLN84" s="984" t="s">
        <v>59</v>
      </c>
      <c r="LLO84" s="984" t="s">
        <v>59</v>
      </c>
      <c r="LLP84" s="984" t="s">
        <v>59</v>
      </c>
      <c r="LLQ84" s="984" t="s">
        <v>59</v>
      </c>
      <c r="LLR84" s="984" t="s">
        <v>59</v>
      </c>
      <c r="LLS84" s="984" t="s">
        <v>59</v>
      </c>
      <c r="LLT84" s="984" t="s">
        <v>59</v>
      </c>
      <c r="LLU84" s="984" t="s">
        <v>59</v>
      </c>
      <c r="LLV84" s="984" t="s">
        <v>59</v>
      </c>
      <c r="LLW84" s="984" t="s">
        <v>59</v>
      </c>
      <c r="LLX84" s="984" t="s">
        <v>59</v>
      </c>
      <c r="LLY84" s="984" t="s">
        <v>59</v>
      </c>
      <c r="LLZ84" s="984" t="s">
        <v>59</v>
      </c>
      <c r="LMA84" s="984" t="s">
        <v>59</v>
      </c>
      <c r="LMB84" s="984" t="s">
        <v>59</v>
      </c>
      <c r="LMC84" s="984" t="s">
        <v>59</v>
      </c>
      <c r="LMD84" s="984" t="s">
        <v>59</v>
      </c>
      <c r="LME84" s="984" t="s">
        <v>59</v>
      </c>
      <c r="LMF84" s="984" t="s">
        <v>59</v>
      </c>
      <c r="LMG84" s="984" t="s">
        <v>59</v>
      </c>
      <c r="LMH84" s="984" t="s">
        <v>59</v>
      </c>
      <c r="LMI84" s="984" t="s">
        <v>59</v>
      </c>
      <c r="LMJ84" s="984" t="s">
        <v>59</v>
      </c>
      <c r="LMK84" s="984" t="s">
        <v>59</v>
      </c>
      <c r="LML84" s="984" t="s">
        <v>59</v>
      </c>
      <c r="LMM84" s="984" t="s">
        <v>59</v>
      </c>
      <c r="LMN84" s="984" t="s">
        <v>59</v>
      </c>
      <c r="LMO84" s="984" t="s">
        <v>59</v>
      </c>
      <c r="LMP84" s="984" t="s">
        <v>59</v>
      </c>
      <c r="LMQ84" s="984" t="s">
        <v>59</v>
      </c>
      <c r="LMR84" s="984" t="s">
        <v>59</v>
      </c>
      <c r="LMS84" s="984" t="s">
        <v>59</v>
      </c>
      <c r="LMT84" s="984" t="s">
        <v>59</v>
      </c>
      <c r="LMU84" s="984" t="s">
        <v>59</v>
      </c>
      <c r="LMV84" s="984" t="s">
        <v>59</v>
      </c>
      <c r="LMW84" s="984" t="s">
        <v>59</v>
      </c>
      <c r="LMX84" s="984" t="s">
        <v>59</v>
      </c>
      <c r="LMY84" s="984" t="s">
        <v>59</v>
      </c>
      <c r="LMZ84" s="984" t="s">
        <v>59</v>
      </c>
      <c r="LNA84" s="984" t="s">
        <v>59</v>
      </c>
      <c r="LNB84" s="984" t="s">
        <v>59</v>
      </c>
      <c r="LNC84" s="984" t="s">
        <v>59</v>
      </c>
      <c r="LND84" s="984" t="s">
        <v>59</v>
      </c>
      <c r="LNE84" s="984" t="s">
        <v>59</v>
      </c>
      <c r="LNF84" s="984" t="s">
        <v>59</v>
      </c>
      <c r="LNG84" s="984" t="s">
        <v>59</v>
      </c>
      <c r="LNH84" s="984" t="s">
        <v>59</v>
      </c>
      <c r="LNI84" s="984" t="s">
        <v>59</v>
      </c>
      <c r="LNJ84" s="984" t="s">
        <v>59</v>
      </c>
      <c r="LNK84" s="984" t="s">
        <v>59</v>
      </c>
      <c r="LNL84" s="984" t="s">
        <v>59</v>
      </c>
      <c r="LNM84" s="984" t="s">
        <v>59</v>
      </c>
      <c r="LNN84" s="984" t="s">
        <v>59</v>
      </c>
      <c r="LNO84" s="984" t="s">
        <v>59</v>
      </c>
      <c r="LNP84" s="984" t="s">
        <v>59</v>
      </c>
      <c r="LNQ84" s="984" t="s">
        <v>59</v>
      </c>
      <c r="LNR84" s="984" t="s">
        <v>59</v>
      </c>
      <c r="LNS84" s="984" t="s">
        <v>59</v>
      </c>
      <c r="LNT84" s="984" t="s">
        <v>59</v>
      </c>
      <c r="LNU84" s="984" t="s">
        <v>59</v>
      </c>
      <c r="LNV84" s="984" t="s">
        <v>59</v>
      </c>
      <c r="LNW84" s="984" t="s">
        <v>59</v>
      </c>
      <c r="LNX84" s="984" t="s">
        <v>59</v>
      </c>
      <c r="LNY84" s="984" t="s">
        <v>59</v>
      </c>
      <c r="LNZ84" s="984" t="s">
        <v>59</v>
      </c>
      <c r="LOA84" s="984" t="s">
        <v>59</v>
      </c>
      <c r="LOB84" s="984" t="s">
        <v>59</v>
      </c>
      <c r="LOC84" s="984" t="s">
        <v>59</v>
      </c>
      <c r="LOD84" s="984" t="s">
        <v>59</v>
      </c>
      <c r="LOE84" s="984" t="s">
        <v>59</v>
      </c>
      <c r="LOF84" s="984" t="s">
        <v>59</v>
      </c>
      <c r="LOG84" s="984" t="s">
        <v>59</v>
      </c>
      <c r="LOH84" s="984" t="s">
        <v>59</v>
      </c>
      <c r="LOI84" s="984" t="s">
        <v>59</v>
      </c>
      <c r="LOJ84" s="984" t="s">
        <v>59</v>
      </c>
      <c r="LOK84" s="984" t="s">
        <v>59</v>
      </c>
      <c r="LOL84" s="984" t="s">
        <v>59</v>
      </c>
      <c r="LOM84" s="984" t="s">
        <v>59</v>
      </c>
      <c r="LON84" s="984" t="s">
        <v>59</v>
      </c>
      <c r="LOO84" s="984" t="s">
        <v>59</v>
      </c>
      <c r="LOP84" s="984" t="s">
        <v>59</v>
      </c>
      <c r="LOQ84" s="984" t="s">
        <v>59</v>
      </c>
      <c r="LOR84" s="984" t="s">
        <v>59</v>
      </c>
      <c r="LOS84" s="984" t="s">
        <v>59</v>
      </c>
      <c r="LOT84" s="984" t="s">
        <v>59</v>
      </c>
      <c r="LOU84" s="984" t="s">
        <v>59</v>
      </c>
      <c r="LOV84" s="984" t="s">
        <v>59</v>
      </c>
      <c r="LOW84" s="984" t="s">
        <v>59</v>
      </c>
      <c r="LOX84" s="984" t="s">
        <v>59</v>
      </c>
      <c r="LOY84" s="984" t="s">
        <v>59</v>
      </c>
      <c r="LOZ84" s="984" t="s">
        <v>59</v>
      </c>
      <c r="LPA84" s="984" t="s">
        <v>59</v>
      </c>
      <c r="LPB84" s="984" t="s">
        <v>59</v>
      </c>
      <c r="LPC84" s="984" t="s">
        <v>59</v>
      </c>
      <c r="LPD84" s="984" t="s">
        <v>59</v>
      </c>
      <c r="LPE84" s="984" t="s">
        <v>59</v>
      </c>
      <c r="LPF84" s="984" t="s">
        <v>59</v>
      </c>
      <c r="LPG84" s="984" t="s">
        <v>59</v>
      </c>
      <c r="LPH84" s="984" t="s">
        <v>59</v>
      </c>
      <c r="LPI84" s="984" t="s">
        <v>59</v>
      </c>
      <c r="LPJ84" s="984" t="s">
        <v>59</v>
      </c>
      <c r="LPK84" s="984" t="s">
        <v>59</v>
      </c>
      <c r="LPL84" s="984" t="s">
        <v>59</v>
      </c>
      <c r="LPM84" s="984" t="s">
        <v>59</v>
      </c>
      <c r="LPN84" s="984" t="s">
        <v>59</v>
      </c>
      <c r="LPO84" s="984" t="s">
        <v>59</v>
      </c>
      <c r="LPP84" s="984" t="s">
        <v>59</v>
      </c>
      <c r="LPQ84" s="984" t="s">
        <v>59</v>
      </c>
      <c r="LPR84" s="984" t="s">
        <v>59</v>
      </c>
      <c r="LPS84" s="984" t="s">
        <v>59</v>
      </c>
      <c r="LPT84" s="984" t="s">
        <v>59</v>
      </c>
      <c r="LPU84" s="984" t="s">
        <v>59</v>
      </c>
      <c r="LPV84" s="984" t="s">
        <v>59</v>
      </c>
      <c r="LPW84" s="984" t="s">
        <v>59</v>
      </c>
      <c r="LPX84" s="984" t="s">
        <v>59</v>
      </c>
      <c r="LPY84" s="984" t="s">
        <v>59</v>
      </c>
      <c r="LPZ84" s="984" t="s">
        <v>59</v>
      </c>
      <c r="LQA84" s="984" t="s">
        <v>59</v>
      </c>
      <c r="LQB84" s="984" t="s">
        <v>59</v>
      </c>
      <c r="LQC84" s="984" t="s">
        <v>59</v>
      </c>
      <c r="LQD84" s="984" t="s">
        <v>59</v>
      </c>
      <c r="LQE84" s="984" t="s">
        <v>59</v>
      </c>
      <c r="LQF84" s="984" t="s">
        <v>59</v>
      </c>
      <c r="LQG84" s="984" t="s">
        <v>59</v>
      </c>
      <c r="LQH84" s="984" t="s">
        <v>59</v>
      </c>
      <c r="LQI84" s="984" t="s">
        <v>59</v>
      </c>
      <c r="LQJ84" s="984" t="s">
        <v>59</v>
      </c>
      <c r="LQK84" s="984" t="s">
        <v>59</v>
      </c>
      <c r="LQL84" s="984" t="s">
        <v>59</v>
      </c>
      <c r="LQM84" s="984" t="s">
        <v>59</v>
      </c>
      <c r="LQN84" s="984" t="s">
        <v>59</v>
      </c>
      <c r="LQO84" s="984" t="s">
        <v>59</v>
      </c>
      <c r="LQP84" s="984" t="s">
        <v>59</v>
      </c>
      <c r="LQQ84" s="984" t="s">
        <v>59</v>
      </c>
      <c r="LQR84" s="984" t="s">
        <v>59</v>
      </c>
      <c r="LQS84" s="984" t="s">
        <v>59</v>
      </c>
      <c r="LQT84" s="984" t="s">
        <v>59</v>
      </c>
      <c r="LQU84" s="984" t="s">
        <v>59</v>
      </c>
      <c r="LQV84" s="984" t="s">
        <v>59</v>
      </c>
      <c r="LQW84" s="984" t="s">
        <v>59</v>
      </c>
      <c r="LQX84" s="984" t="s">
        <v>59</v>
      </c>
      <c r="LQY84" s="984" t="s">
        <v>59</v>
      </c>
      <c r="LQZ84" s="984" t="s">
        <v>59</v>
      </c>
      <c r="LRA84" s="984" t="s">
        <v>59</v>
      </c>
      <c r="LRB84" s="984" t="s">
        <v>59</v>
      </c>
      <c r="LRC84" s="984" t="s">
        <v>59</v>
      </c>
      <c r="LRD84" s="984" t="s">
        <v>59</v>
      </c>
      <c r="LRE84" s="984" t="s">
        <v>59</v>
      </c>
      <c r="LRF84" s="984" t="s">
        <v>59</v>
      </c>
      <c r="LRG84" s="984" t="s">
        <v>59</v>
      </c>
      <c r="LRH84" s="984" t="s">
        <v>59</v>
      </c>
      <c r="LRI84" s="984" t="s">
        <v>59</v>
      </c>
      <c r="LRJ84" s="984" t="s">
        <v>59</v>
      </c>
      <c r="LRK84" s="984" t="s">
        <v>59</v>
      </c>
      <c r="LRL84" s="984" t="s">
        <v>59</v>
      </c>
      <c r="LRM84" s="984" t="s">
        <v>59</v>
      </c>
      <c r="LRN84" s="984" t="s">
        <v>59</v>
      </c>
      <c r="LRO84" s="984" t="s">
        <v>59</v>
      </c>
      <c r="LRP84" s="984" t="s">
        <v>59</v>
      </c>
      <c r="LRQ84" s="984" t="s">
        <v>59</v>
      </c>
      <c r="LRR84" s="984" t="s">
        <v>59</v>
      </c>
      <c r="LRS84" s="984" t="s">
        <v>59</v>
      </c>
      <c r="LRT84" s="984" t="s">
        <v>59</v>
      </c>
      <c r="LRU84" s="984" t="s">
        <v>59</v>
      </c>
      <c r="LRV84" s="984" t="s">
        <v>59</v>
      </c>
      <c r="LRW84" s="984" t="s">
        <v>59</v>
      </c>
      <c r="LRX84" s="984" t="s">
        <v>59</v>
      </c>
      <c r="LRY84" s="984" t="s">
        <v>59</v>
      </c>
      <c r="LRZ84" s="984" t="s">
        <v>59</v>
      </c>
      <c r="LSA84" s="984" t="s">
        <v>59</v>
      </c>
      <c r="LSB84" s="984" t="s">
        <v>59</v>
      </c>
      <c r="LSC84" s="984" t="s">
        <v>59</v>
      </c>
      <c r="LSD84" s="984" t="s">
        <v>59</v>
      </c>
      <c r="LSE84" s="984" t="s">
        <v>59</v>
      </c>
      <c r="LSF84" s="984" t="s">
        <v>59</v>
      </c>
      <c r="LSG84" s="984" t="s">
        <v>59</v>
      </c>
      <c r="LSH84" s="984" t="s">
        <v>59</v>
      </c>
      <c r="LSI84" s="984" t="s">
        <v>59</v>
      </c>
      <c r="LSJ84" s="984" t="s">
        <v>59</v>
      </c>
      <c r="LSK84" s="984" t="s">
        <v>59</v>
      </c>
      <c r="LSL84" s="984" t="s">
        <v>59</v>
      </c>
      <c r="LSM84" s="984" t="s">
        <v>59</v>
      </c>
      <c r="LSN84" s="984" t="s">
        <v>59</v>
      </c>
      <c r="LSO84" s="984" t="s">
        <v>59</v>
      </c>
      <c r="LSP84" s="984" t="s">
        <v>59</v>
      </c>
      <c r="LSQ84" s="984" t="s">
        <v>59</v>
      </c>
      <c r="LSR84" s="984" t="s">
        <v>59</v>
      </c>
      <c r="LSS84" s="984" t="s">
        <v>59</v>
      </c>
      <c r="LST84" s="984" t="s">
        <v>59</v>
      </c>
      <c r="LSU84" s="984" t="s">
        <v>59</v>
      </c>
      <c r="LSV84" s="984" t="s">
        <v>59</v>
      </c>
      <c r="LSW84" s="984" t="s">
        <v>59</v>
      </c>
      <c r="LSX84" s="984" t="s">
        <v>59</v>
      </c>
      <c r="LSY84" s="984" t="s">
        <v>59</v>
      </c>
      <c r="LSZ84" s="984" t="s">
        <v>59</v>
      </c>
      <c r="LTA84" s="984" t="s">
        <v>59</v>
      </c>
      <c r="LTB84" s="984" t="s">
        <v>59</v>
      </c>
      <c r="LTC84" s="984" t="s">
        <v>59</v>
      </c>
      <c r="LTD84" s="984" t="s">
        <v>59</v>
      </c>
      <c r="LTE84" s="984" t="s">
        <v>59</v>
      </c>
      <c r="LTF84" s="984" t="s">
        <v>59</v>
      </c>
      <c r="LTG84" s="984" t="s">
        <v>59</v>
      </c>
      <c r="LTH84" s="984" t="s">
        <v>59</v>
      </c>
      <c r="LTI84" s="984" t="s">
        <v>59</v>
      </c>
      <c r="LTJ84" s="984" t="s">
        <v>59</v>
      </c>
      <c r="LTK84" s="984" t="s">
        <v>59</v>
      </c>
      <c r="LTL84" s="984" t="s">
        <v>59</v>
      </c>
      <c r="LTM84" s="984" t="s">
        <v>59</v>
      </c>
      <c r="LTN84" s="984" t="s">
        <v>59</v>
      </c>
      <c r="LTO84" s="984" t="s">
        <v>59</v>
      </c>
      <c r="LTP84" s="984" t="s">
        <v>59</v>
      </c>
      <c r="LTQ84" s="984" t="s">
        <v>59</v>
      </c>
      <c r="LTR84" s="984" t="s">
        <v>59</v>
      </c>
      <c r="LTS84" s="984" t="s">
        <v>59</v>
      </c>
      <c r="LTT84" s="984" t="s">
        <v>59</v>
      </c>
      <c r="LTU84" s="984" t="s">
        <v>59</v>
      </c>
      <c r="LTV84" s="984" t="s">
        <v>59</v>
      </c>
      <c r="LTW84" s="984" t="s">
        <v>59</v>
      </c>
      <c r="LTX84" s="984" t="s">
        <v>59</v>
      </c>
      <c r="LTY84" s="984" t="s">
        <v>59</v>
      </c>
      <c r="LTZ84" s="984" t="s">
        <v>59</v>
      </c>
      <c r="LUA84" s="984" t="s">
        <v>59</v>
      </c>
      <c r="LUB84" s="984" t="s">
        <v>59</v>
      </c>
      <c r="LUC84" s="984" t="s">
        <v>59</v>
      </c>
      <c r="LUD84" s="984" t="s">
        <v>59</v>
      </c>
      <c r="LUE84" s="984" t="s">
        <v>59</v>
      </c>
      <c r="LUF84" s="984" t="s">
        <v>59</v>
      </c>
      <c r="LUG84" s="984" t="s">
        <v>59</v>
      </c>
      <c r="LUH84" s="984" t="s">
        <v>59</v>
      </c>
      <c r="LUI84" s="984" t="s">
        <v>59</v>
      </c>
      <c r="LUJ84" s="984" t="s">
        <v>59</v>
      </c>
      <c r="LUK84" s="984" t="s">
        <v>59</v>
      </c>
      <c r="LUL84" s="984" t="s">
        <v>59</v>
      </c>
      <c r="LUM84" s="984" t="s">
        <v>59</v>
      </c>
      <c r="LUN84" s="984" t="s">
        <v>59</v>
      </c>
      <c r="LUO84" s="984" t="s">
        <v>59</v>
      </c>
      <c r="LUP84" s="984" t="s">
        <v>59</v>
      </c>
      <c r="LUQ84" s="984" t="s">
        <v>59</v>
      </c>
      <c r="LUR84" s="984" t="s">
        <v>59</v>
      </c>
      <c r="LUS84" s="984" t="s">
        <v>59</v>
      </c>
      <c r="LUT84" s="984" t="s">
        <v>59</v>
      </c>
      <c r="LUU84" s="984" t="s">
        <v>59</v>
      </c>
      <c r="LUV84" s="984" t="s">
        <v>59</v>
      </c>
      <c r="LUW84" s="984" t="s">
        <v>59</v>
      </c>
      <c r="LUX84" s="984" t="s">
        <v>59</v>
      </c>
      <c r="LUY84" s="984" t="s">
        <v>59</v>
      </c>
      <c r="LUZ84" s="984" t="s">
        <v>59</v>
      </c>
      <c r="LVA84" s="984" t="s">
        <v>59</v>
      </c>
      <c r="LVB84" s="984" t="s">
        <v>59</v>
      </c>
      <c r="LVC84" s="984" t="s">
        <v>59</v>
      </c>
      <c r="LVD84" s="984" t="s">
        <v>59</v>
      </c>
      <c r="LVE84" s="984" t="s">
        <v>59</v>
      </c>
      <c r="LVF84" s="984" t="s">
        <v>59</v>
      </c>
      <c r="LVG84" s="984" t="s">
        <v>59</v>
      </c>
      <c r="LVH84" s="984" t="s">
        <v>59</v>
      </c>
      <c r="LVI84" s="984" t="s">
        <v>59</v>
      </c>
      <c r="LVJ84" s="984" t="s">
        <v>59</v>
      </c>
      <c r="LVK84" s="984" t="s">
        <v>59</v>
      </c>
      <c r="LVL84" s="984" t="s">
        <v>59</v>
      </c>
      <c r="LVM84" s="984" t="s">
        <v>59</v>
      </c>
      <c r="LVN84" s="984" t="s">
        <v>59</v>
      </c>
      <c r="LVO84" s="984" t="s">
        <v>59</v>
      </c>
      <c r="LVP84" s="984" t="s">
        <v>59</v>
      </c>
      <c r="LVQ84" s="984" t="s">
        <v>59</v>
      </c>
      <c r="LVR84" s="984" t="s">
        <v>59</v>
      </c>
      <c r="LVS84" s="984" t="s">
        <v>59</v>
      </c>
      <c r="LVT84" s="984" t="s">
        <v>59</v>
      </c>
      <c r="LVU84" s="984" t="s">
        <v>59</v>
      </c>
      <c r="LVV84" s="984" t="s">
        <v>59</v>
      </c>
      <c r="LVW84" s="984" t="s">
        <v>59</v>
      </c>
      <c r="LVX84" s="984" t="s">
        <v>59</v>
      </c>
      <c r="LVY84" s="984" t="s">
        <v>59</v>
      </c>
      <c r="LVZ84" s="984" t="s">
        <v>59</v>
      </c>
      <c r="LWA84" s="984" t="s">
        <v>59</v>
      </c>
      <c r="LWB84" s="984" t="s">
        <v>59</v>
      </c>
      <c r="LWC84" s="984" t="s">
        <v>59</v>
      </c>
      <c r="LWD84" s="984" t="s">
        <v>59</v>
      </c>
      <c r="LWE84" s="984" t="s">
        <v>59</v>
      </c>
      <c r="LWF84" s="984" t="s">
        <v>59</v>
      </c>
      <c r="LWG84" s="984" t="s">
        <v>59</v>
      </c>
      <c r="LWH84" s="984" t="s">
        <v>59</v>
      </c>
      <c r="LWI84" s="984" t="s">
        <v>59</v>
      </c>
      <c r="LWJ84" s="984" t="s">
        <v>59</v>
      </c>
      <c r="LWK84" s="984" t="s">
        <v>59</v>
      </c>
      <c r="LWL84" s="984" t="s">
        <v>59</v>
      </c>
      <c r="LWM84" s="984" t="s">
        <v>59</v>
      </c>
      <c r="LWN84" s="984" t="s">
        <v>59</v>
      </c>
      <c r="LWO84" s="984" t="s">
        <v>59</v>
      </c>
      <c r="LWP84" s="984" t="s">
        <v>59</v>
      </c>
      <c r="LWQ84" s="984" t="s">
        <v>59</v>
      </c>
      <c r="LWR84" s="984" t="s">
        <v>59</v>
      </c>
      <c r="LWS84" s="984" t="s">
        <v>59</v>
      </c>
      <c r="LWT84" s="984" t="s">
        <v>59</v>
      </c>
      <c r="LWU84" s="984" t="s">
        <v>59</v>
      </c>
      <c r="LWV84" s="984" t="s">
        <v>59</v>
      </c>
      <c r="LWW84" s="984" t="s">
        <v>59</v>
      </c>
      <c r="LWX84" s="984" t="s">
        <v>59</v>
      </c>
      <c r="LWY84" s="984" t="s">
        <v>59</v>
      </c>
      <c r="LWZ84" s="984" t="s">
        <v>59</v>
      </c>
      <c r="LXA84" s="984" t="s">
        <v>59</v>
      </c>
      <c r="LXB84" s="984" t="s">
        <v>59</v>
      </c>
      <c r="LXC84" s="984" t="s">
        <v>59</v>
      </c>
      <c r="LXD84" s="984" t="s">
        <v>59</v>
      </c>
      <c r="LXE84" s="984" t="s">
        <v>59</v>
      </c>
      <c r="LXF84" s="984" t="s">
        <v>59</v>
      </c>
      <c r="LXG84" s="984" t="s">
        <v>59</v>
      </c>
      <c r="LXH84" s="984" t="s">
        <v>59</v>
      </c>
      <c r="LXI84" s="984" t="s">
        <v>59</v>
      </c>
      <c r="LXJ84" s="984" t="s">
        <v>59</v>
      </c>
      <c r="LXK84" s="984" t="s">
        <v>59</v>
      </c>
      <c r="LXL84" s="984" t="s">
        <v>59</v>
      </c>
      <c r="LXM84" s="984" t="s">
        <v>59</v>
      </c>
      <c r="LXN84" s="984" t="s">
        <v>59</v>
      </c>
      <c r="LXO84" s="984" t="s">
        <v>59</v>
      </c>
      <c r="LXP84" s="984" t="s">
        <v>59</v>
      </c>
      <c r="LXQ84" s="984" t="s">
        <v>59</v>
      </c>
      <c r="LXR84" s="984" t="s">
        <v>59</v>
      </c>
      <c r="LXS84" s="984" t="s">
        <v>59</v>
      </c>
      <c r="LXT84" s="984" t="s">
        <v>59</v>
      </c>
      <c r="LXU84" s="984" t="s">
        <v>59</v>
      </c>
      <c r="LXV84" s="984" t="s">
        <v>59</v>
      </c>
      <c r="LXW84" s="984" t="s">
        <v>59</v>
      </c>
      <c r="LXX84" s="984" t="s">
        <v>59</v>
      </c>
      <c r="LXY84" s="984" t="s">
        <v>59</v>
      </c>
      <c r="LXZ84" s="984" t="s">
        <v>59</v>
      </c>
      <c r="LYA84" s="984" t="s">
        <v>59</v>
      </c>
      <c r="LYB84" s="984" t="s">
        <v>59</v>
      </c>
      <c r="LYC84" s="984" t="s">
        <v>59</v>
      </c>
      <c r="LYD84" s="984" t="s">
        <v>59</v>
      </c>
      <c r="LYE84" s="984" t="s">
        <v>59</v>
      </c>
      <c r="LYF84" s="984" t="s">
        <v>59</v>
      </c>
      <c r="LYG84" s="984" t="s">
        <v>59</v>
      </c>
      <c r="LYH84" s="984" t="s">
        <v>59</v>
      </c>
      <c r="LYI84" s="984" t="s">
        <v>59</v>
      </c>
      <c r="LYJ84" s="984" t="s">
        <v>59</v>
      </c>
      <c r="LYK84" s="984" t="s">
        <v>59</v>
      </c>
      <c r="LYL84" s="984" t="s">
        <v>59</v>
      </c>
      <c r="LYM84" s="984" t="s">
        <v>59</v>
      </c>
      <c r="LYN84" s="984" t="s">
        <v>59</v>
      </c>
      <c r="LYO84" s="984" t="s">
        <v>59</v>
      </c>
      <c r="LYP84" s="984" t="s">
        <v>59</v>
      </c>
      <c r="LYQ84" s="984" t="s">
        <v>59</v>
      </c>
      <c r="LYR84" s="984" t="s">
        <v>59</v>
      </c>
      <c r="LYS84" s="984" t="s">
        <v>59</v>
      </c>
      <c r="LYT84" s="984" t="s">
        <v>59</v>
      </c>
      <c r="LYU84" s="984" t="s">
        <v>59</v>
      </c>
      <c r="LYV84" s="984" t="s">
        <v>59</v>
      </c>
      <c r="LYW84" s="984" t="s">
        <v>59</v>
      </c>
      <c r="LYX84" s="984" t="s">
        <v>59</v>
      </c>
      <c r="LYY84" s="984" t="s">
        <v>59</v>
      </c>
      <c r="LYZ84" s="984" t="s">
        <v>59</v>
      </c>
      <c r="LZA84" s="984" t="s">
        <v>59</v>
      </c>
      <c r="LZB84" s="984" t="s">
        <v>59</v>
      </c>
      <c r="LZC84" s="984" t="s">
        <v>59</v>
      </c>
      <c r="LZD84" s="984" t="s">
        <v>59</v>
      </c>
      <c r="LZE84" s="984" t="s">
        <v>59</v>
      </c>
      <c r="LZF84" s="984" t="s">
        <v>59</v>
      </c>
      <c r="LZG84" s="984" t="s">
        <v>59</v>
      </c>
      <c r="LZH84" s="984" t="s">
        <v>59</v>
      </c>
      <c r="LZI84" s="984" t="s">
        <v>59</v>
      </c>
      <c r="LZJ84" s="984" t="s">
        <v>59</v>
      </c>
      <c r="LZK84" s="984" t="s">
        <v>59</v>
      </c>
      <c r="LZL84" s="984" t="s">
        <v>59</v>
      </c>
      <c r="LZM84" s="984" t="s">
        <v>59</v>
      </c>
      <c r="LZN84" s="984" t="s">
        <v>59</v>
      </c>
      <c r="LZO84" s="984" t="s">
        <v>59</v>
      </c>
      <c r="LZP84" s="984" t="s">
        <v>59</v>
      </c>
      <c r="LZQ84" s="984" t="s">
        <v>59</v>
      </c>
      <c r="LZR84" s="984" t="s">
        <v>59</v>
      </c>
      <c r="LZS84" s="984" t="s">
        <v>59</v>
      </c>
      <c r="LZT84" s="984" t="s">
        <v>59</v>
      </c>
      <c r="LZU84" s="984" t="s">
        <v>59</v>
      </c>
      <c r="LZV84" s="984" t="s">
        <v>59</v>
      </c>
      <c r="LZW84" s="984" t="s">
        <v>59</v>
      </c>
      <c r="LZX84" s="984" t="s">
        <v>59</v>
      </c>
      <c r="LZY84" s="984" t="s">
        <v>59</v>
      </c>
      <c r="LZZ84" s="984" t="s">
        <v>59</v>
      </c>
      <c r="MAA84" s="984" t="s">
        <v>59</v>
      </c>
      <c r="MAB84" s="984" t="s">
        <v>59</v>
      </c>
      <c r="MAC84" s="984" t="s">
        <v>59</v>
      </c>
      <c r="MAD84" s="984" t="s">
        <v>59</v>
      </c>
      <c r="MAE84" s="984" t="s">
        <v>59</v>
      </c>
      <c r="MAF84" s="984" t="s">
        <v>59</v>
      </c>
      <c r="MAG84" s="984" t="s">
        <v>59</v>
      </c>
      <c r="MAH84" s="984" t="s">
        <v>59</v>
      </c>
      <c r="MAI84" s="984" t="s">
        <v>59</v>
      </c>
      <c r="MAJ84" s="984" t="s">
        <v>59</v>
      </c>
      <c r="MAK84" s="984" t="s">
        <v>59</v>
      </c>
      <c r="MAL84" s="984" t="s">
        <v>59</v>
      </c>
      <c r="MAM84" s="984" t="s">
        <v>59</v>
      </c>
      <c r="MAN84" s="984" t="s">
        <v>59</v>
      </c>
      <c r="MAO84" s="984" t="s">
        <v>59</v>
      </c>
      <c r="MAP84" s="984" t="s">
        <v>59</v>
      </c>
      <c r="MAQ84" s="984" t="s">
        <v>59</v>
      </c>
      <c r="MAR84" s="984" t="s">
        <v>59</v>
      </c>
      <c r="MAS84" s="984" t="s">
        <v>59</v>
      </c>
      <c r="MAT84" s="984" t="s">
        <v>59</v>
      </c>
      <c r="MAU84" s="984" t="s">
        <v>59</v>
      </c>
      <c r="MAV84" s="984" t="s">
        <v>59</v>
      </c>
      <c r="MAW84" s="984" t="s">
        <v>59</v>
      </c>
      <c r="MAX84" s="984" t="s">
        <v>59</v>
      </c>
      <c r="MAY84" s="984" t="s">
        <v>59</v>
      </c>
      <c r="MAZ84" s="984" t="s">
        <v>59</v>
      </c>
      <c r="MBA84" s="984" t="s">
        <v>59</v>
      </c>
      <c r="MBB84" s="984" t="s">
        <v>59</v>
      </c>
      <c r="MBC84" s="984" t="s">
        <v>59</v>
      </c>
      <c r="MBD84" s="984" t="s">
        <v>59</v>
      </c>
      <c r="MBE84" s="984" t="s">
        <v>59</v>
      </c>
      <c r="MBF84" s="984" t="s">
        <v>59</v>
      </c>
      <c r="MBG84" s="984" t="s">
        <v>59</v>
      </c>
      <c r="MBH84" s="984" t="s">
        <v>59</v>
      </c>
      <c r="MBI84" s="984" t="s">
        <v>59</v>
      </c>
      <c r="MBJ84" s="984" t="s">
        <v>59</v>
      </c>
      <c r="MBK84" s="984" t="s">
        <v>59</v>
      </c>
      <c r="MBL84" s="984" t="s">
        <v>59</v>
      </c>
      <c r="MBM84" s="984" t="s">
        <v>59</v>
      </c>
      <c r="MBN84" s="984" t="s">
        <v>59</v>
      </c>
      <c r="MBO84" s="984" t="s">
        <v>59</v>
      </c>
      <c r="MBP84" s="984" t="s">
        <v>59</v>
      </c>
      <c r="MBQ84" s="984" t="s">
        <v>59</v>
      </c>
      <c r="MBR84" s="984" t="s">
        <v>59</v>
      </c>
      <c r="MBS84" s="984" t="s">
        <v>59</v>
      </c>
      <c r="MBT84" s="984" t="s">
        <v>59</v>
      </c>
      <c r="MBU84" s="984" t="s">
        <v>59</v>
      </c>
      <c r="MBV84" s="984" t="s">
        <v>59</v>
      </c>
      <c r="MBW84" s="984" t="s">
        <v>59</v>
      </c>
      <c r="MBX84" s="984" t="s">
        <v>59</v>
      </c>
      <c r="MBY84" s="984" t="s">
        <v>59</v>
      </c>
      <c r="MBZ84" s="984" t="s">
        <v>59</v>
      </c>
      <c r="MCA84" s="984" t="s">
        <v>59</v>
      </c>
      <c r="MCB84" s="984" t="s">
        <v>59</v>
      </c>
      <c r="MCC84" s="984" t="s">
        <v>59</v>
      </c>
      <c r="MCD84" s="984" t="s">
        <v>59</v>
      </c>
      <c r="MCE84" s="984" t="s">
        <v>59</v>
      </c>
      <c r="MCF84" s="984" t="s">
        <v>59</v>
      </c>
      <c r="MCG84" s="984" t="s">
        <v>59</v>
      </c>
      <c r="MCH84" s="984" t="s">
        <v>59</v>
      </c>
      <c r="MCI84" s="984" t="s">
        <v>59</v>
      </c>
      <c r="MCJ84" s="984" t="s">
        <v>59</v>
      </c>
      <c r="MCK84" s="984" t="s">
        <v>59</v>
      </c>
      <c r="MCL84" s="984" t="s">
        <v>59</v>
      </c>
      <c r="MCM84" s="984" t="s">
        <v>59</v>
      </c>
      <c r="MCN84" s="984" t="s">
        <v>59</v>
      </c>
      <c r="MCO84" s="984" t="s">
        <v>59</v>
      </c>
      <c r="MCP84" s="984" t="s">
        <v>59</v>
      </c>
      <c r="MCQ84" s="984" t="s">
        <v>59</v>
      </c>
      <c r="MCR84" s="984" t="s">
        <v>59</v>
      </c>
      <c r="MCS84" s="984" t="s">
        <v>59</v>
      </c>
      <c r="MCT84" s="984" t="s">
        <v>59</v>
      </c>
      <c r="MCU84" s="984" t="s">
        <v>59</v>
      </c>
      <c r="MCV84" s="984" t="s">
        <v>59</v>
      </c>
      <c r="MCW84" s="984" t="s">
        <v>59</v>
      </c>
      <c r="MCX84" s="984" t="s">
        <v>59</v>
      </c>
      <c r="MCY84" s="984" t="s">
        <v>59</v>
      </c>
      <c r="MCZ84" s="984" t="s">
        <v>59</v>
      </c>
      <c r="MDA84" s="984" t="s">
        <v>59</v>
      </c>
      <c r="MDB84" s="984" t="s">
        <v>59</v>
      </c>
      <c r="MDC84" s="984" t="s">
        <v>59</v>
      </c>
      <c r="MDD84" s="984" t="s">
        <v>59</v>
      </c>
      <c r="MDE84" s="984" t="s">
        <v>59</v>
      </c>
      <c r="MDF84" s="984" t="s">
        <v>59</v>
      </c>
      <c r="MDG84" s="984" t="s">
        <v>59</v>
      </c>
      <c r="MDH84" s="984" t="s">
        <v>59</v>
      </c>
      <c r="MDI84" s="984" t="s">
        <v>59</v>
      </c>
      <c r="MDJ84" s="984" t="s">
        <v>59</v>
      </c>
      <c r="MDK84" s="984" t="s">
        <v>59</v>
      </c>
      <c r="MDL84" s="984" t="s">
        <v>59</v>
      </c>
      <c r="MDM84" s="984" t="s">
        <v>59</v>
      </c>
      <c r="MDN84" s="984" t="s">
        <v>59</v>
      </c>
      <c r="MDO84" s="984" t="s">
        <v>59</v>
      </c>
      <c r="MDP84" s="984" t="s">
        <v>59</v>
      </c>
      <c r="MDQ84" s="984" t="s">
        <v>59</v>
      </c>
      <c r="MDR84" s="984" t="s">
        <v>59</v>
      </c>
      <c r="MDS84" s="984" t="s">
        <v>59</v>
      </c>
      <c r="MDT84" s="984" t="s">
        <v>59</v>
      </c>
      <c r="MDU84" s="984" t="s">
        <v>59</v>
      </c>
      <c r="MDV84" s="984" t="s">
        <v>59</v>
      </c>
      <c r="MDW84" s="984" t="s">
        <v>59</v>
      </c>
      <c r="MDX84" s="984" t="s">
        <v>59</v>
      </c>
      <c r="MDY84" s="984" t="s">
        <v>59</v>
      </c>
      <c r="MDZ84" s="984" t="s">
        <v>59</v>
      </c>
      <c r="MEA84" s="984" t="s">
        <v>59</v>
      </c>
      <c r="MEB84" s="984" t="s">
        <v>59</v>
      </c>
      <c r="MEC84" s="984" t="s">
        <v>59</v>
      </c>
      <c r="MED84" s="984" t="s">
        <v>59</v>
      </c>
      <c r="MEE84" s="984" t="s">
        <v>59</v>
      </c>
      <c r="MEF84" s="984" t="s">
        <v>59</v>
      </c>
      <c r="MEG84" s="984" t="s">
        <v>59</v>
      </c>
      <c r="MEH84" s="984" t="s">
        <v>59</v>
      </c>
      <c r="MEI84" s="984" t="s">
        <v>59</v>
      </c>
      <c r="MEJ84" s="984" t="s">
        <v>59</v>
      </c>
      <c r="MEK84" s="984" t="s">
        <v>59</v>
      </c>
      <c r="MEL84" s="984" t="s">
        <v>59</v>
      </c>
      <c r="MEM84" s="984" t="s">
        <v>59</v>
      </c>
      <c r="MEN84" s="984" t="s">
        <v>59</v>
      </c>
      <c r="MEO84" s="984" t="s">
        <v>59</v>
      </c>
      <c r="MEP84" s="984" t="s">
        <v>59</v>
      </c>
      <c r="MEQ84" s="984" t="s">
        <v>59</v>
      </c>
      <c r="MER84" s="984" t="s">
        <v>59</v>
      </c>
      <c r="MES84" s="984" t="s">
        <v>59</v>
      </c>
      <c r="MET84" s="984" t="s">
        <v>59</v>
      </c>
      <c r="MEU84" s="984" t="s">
        <v>59</v>
      </c>
      <c r="MEV84" s="984" t="s">
        <v>59</v>
      </c>
      <c r="MEW84" s="984" t="s">
        <v>59</v>
      </c>
      <c r="MEX84" s="984" t="s">
        <v>59</v>
      </c>
      <c r="MEY84" s="984" t="s">
        <v>59</v>
      </c>
      <c r="MEZ84" s="984" t="s">
        <v>59</v>
      </c>
      <c r="MFA84" s="984" t="s">
        <v>59</v>
      </c>
      <c r="MFB84" s="984" t="s">
        <v>59</v>
      </c>
      <c r="MFC84" s="984" t="s">
        <v>59</v>
      </c>
      <c r="MFD84" s="984" t="s">
        <v>59</v>
      </c>
      <c r="MFE84" s="984" t="s">
        <v>59</v>
      </c>
      <c r="MFF84" s="984" t="s">
        <v>59</v>
      </c>
      <c r="MFG84" s="984" t="s">
        <v>59</v>
      </c>
      <c r="MFH84" s="984" t="s">
        <v>59</v>
      </c>
      <c r="MFI84" s="984" t="s">
        <v>59</v>
      </c>
      <c r="MFJ84" s="984" t="s">
        <v>59</v>
      </c>
      <c r="MFK84" s="984" t="s">
        <v>59</v>
      </c>
      <c r="MFL84" s="984" t="s">
        <v>59</v>
      </c>
      <c r="MFM84" s="984" t="s">
        <v>59</v>
      </c>
      <c r="MFN84" s="984" t="s">
        <v>59</v>
      </c>
      <c r="MFO84" s="984" t="s">
        <v>59</v>
      </c>
      <c r="MFP84" s="984" t="s">
        <v>59</v>
      </c>
      <c r="MFQ84" s="984" t="s">
        <v>59</v>
      </c>
      <c r="MFR84" s="984" t="s">
        <v>59</v>
      </c>
      <c r="MFS84" s="984" t="s">
        <v>59</v>
      </c>
      <c r="MFT84" s="984" t="s">
        <v>59</v>
      </c>
      <c r="MFU84" s="984" t="s">
        <v>59</v>
      </c>
      <c r="MFV84" s="984" t="s">
        <v>59</v>
      </c>
      <c r="MFW84" s="984" t="s">
        <v>59</v>
      </c>
      <c r="MFX84" s="984" t="s">
        <v>59</v>
      </c>
      <c r="MFY84" s="984" t="s">
        <v>59</v>
      </c>
      <c r="MFZ84" s="984" t="s">
        <v>59</v>
      </c>
      <c r="MGA84" s="984" t="s">
        <v>59</v>
      </c>
      <c r="MGB84" s="984" t="s">
        <v>59</v>
      </c>
      <c r="MGC84" s="984" t="s">
        <v>59</v>
      </c>
      <c r="MGD84" s="984" t="s">
        <v>59</v>
      </c>
      <c r="MGE84" s="984" t="s">
        <v>59</v>
      </c>
      <c r="MGF84" s="984" t="s">
        <v>59</v>
      </c>
      <c r="MGG84" s="984" t="s">
        <v>59</v>
      </c>
      <c r="MGH84" s="984" t="s">
        <v>59</v>
      </c>
      <c r="MGI84" s="984" t="s">
        <v>59</v>
      </c>
      <c r="MGJ84" s="984" t="s">
        <v>59</v>
      </c>
      <c r="MGK84" s="984" t="s">
        <v>59</v>
      </c>
      <c r="MGL84" s="984" t="s">
        <v>59</v>
      </c>
      <c r="MGM84" s="984" t="s">
        <v>59</v>
      </c>
      <c r="MGN84" s="984" t="s">
        <v>59</v>
      </c>
      <c r="MGO84" s="984" t="s">
        <v>59</v>
      </c>
      <c r="MGP84" s="984" t="s">
        <v>59</v>
      </c>
      <c r="MGQ84" s="984" t="s">
        <v>59</v>
      </c>
      <c r="MGR84" s="984" t="s">
        <v>59</v>
      </c>
      <c r="MGS84" s="984" t="s">
        <v>59</v>
      </c>
      <c r="MGT84" s="984" t="s">
        <v>59</v>
      </c>
      <c r="MGU84" s="984" t="s">
        <v>59</v>
      </c>
      <c r="MGV84" s="984" t="s">
        <v>59</v>
      </c>
      <c r="MGW84" s="984" t="s">
        <v>59</v>
      </c>
      <c r="MGX84" s="984" t="s">
        <v>59</v>
      </c>
      <c r="MGY84" s="984" t="s">
        <v>59</v>
      </c>
      <c r="MGZ84" s="984" t="s">
        <v>59</v>
      </c>
      <c r="MHA84" s="984" t="s">
        <v>59</v>
      </c>
      <c r="MHB84" s="984" t="s">
        <v>59</v>
      </c>
      <c r="MHC84" s="984" t="s">
        <v>59</v>
      </c>
      <c r="MHD84" s="984" t="s">
        <v>59</v>
      </c>
      <c r="MHE84" s="984" t="s">
        <v>59</v>
      </c>
      <c r="MHF84" s="984" t="s">
        <v>59</v>
      </c>
      <c r="MHG84" s="984" t="s">
        <v>59</v>
      </c>
      <c r="MHH84" s="984" t="s">
        <v>59</v>
      </c>
      <c r="MHI84" s="984" t="s">
        <v>59</v>
      </c>
      <c r="MHJ84" s="984" t="s">
        <v>59</v>
      </c>
      <c r="MHK84" s="984" t="s">
        <v>59</v>
      </c>
      <c r="MHL84" s="984" t="s">
        <v>59</v>
      </c>
      <c r="MHM84" s="984" t="s">
        <v>59</v>
      </c>
      <c r="MHN84" s="984" t="s">
        <v>59</v>
      </c>
      <c r="MHO84" s="984" t="s">
        <v>59</v>
      </c>
      <c r="MHP84" s="984" t="s">
        <v>59</v>
      </c>
      <c r="MHQ84" s="984" t="s">
        <v>59</v>
      </c>
      <c r="MHR84" s="984" t="s">
        <v>59</v>
      </c>
      <c r="MHS84" s="984" t="s">
        <v>59</v>
      </c>
      <c r="MHT84" s="984" t="s">
        <v>59</v>
      </c>
      <c r="MHU84" s="984" t="s">
        <v>59</v>
      </c>
      <c r="MHV84" s="984" t="s">
        <v>59</v>
      </c>
      <c r="MHW84" s="984" t="s">
        <v>59</v>
      </c>
      <c r="MHX84" s="984" t="s">
        <v>59</v>
      </c>
      <c r="MHY84" s="984" t="s">
        <v>59</v>
      </c>
      <c r="MHZ84" s="984" t="s">
        <v>59</v>
      </c>
      <c r="MIA84" s="984" t="s">
        <v>59</v>
      </c>
      <c r="MIB84" s="984" t="s">
        <v>59</v>
      </c>
      <c r="MIC84" s="984" t="s">
        <v>59</v>
      </c>
      <c r="MID84" s="984" t="s">
        <v>59</v>
      </c>
      <c r="MIE84" s="984" t="s">
        <v>59</v>
      </c>
      <c r="MIF84" s="984" t="s">
        <v>59</v>
      </c>
      <c r="MIG84" s="984" t="s">
        <v>59</v>
      </c>
      <c r="MIH84" s="984" t="s">
        <v>59</v>
      </c>
      <c r="MII84" s="984" t="s">
        <v>59</v>
      </c>
      <c r="MIJ84" s="984" t="s">
        <v>59</v>
      </c>
      <c r="MIK84" s="984" t="s">
        <v>59</v>
      </c>
      <c r="MIL84" s="984" t="s">
        <v>59</v>
      </c>
      <c r="MIM84" s="984" t="s">
        <v>59</v>
      </c>
      <c r="MIN84" s="984" t="s">
        <v>59</v>
      </c>
      <c r="MIO84" s="984" t="s">
        <v>59</v>
      </c>
      <c r="MIP84" s="984" t="s">
        <v>59</v>
      </c>
      <c r="MIQ84" s="984" t="s">
        <v>59</v>
      </c>
      <c r="MIR84" s="984" t="s">
        <v>59</v>
      </c>
      <c r="MIS84" s="984" t="s">
        <v>59</v>
      </c>
      <c r="MIT84" s="984" t="s">
        <v>59</v>
      </c>
      <c r="MIU84" s="984" t="s">
        <v>59</v>
      </c>
      <c r="MIV84" s="984" t="s">
        <v>59</v>
      </c>
      <c r="MIW84" s="984" t="s">
        <v>59</v>
      </c>
      <c r="MIX84" s="984" t="s">
        <v>59</v>
      </c>
      <c r="MIY84" s="984" t="s">
        <v>59</v>
      </c>
      <c r="MIZ84" s="984" t="s">
        <v>59</v>
      </c>
      <c r="MJA84" s="984" t="s">
        <v>59</v>
      </c>
      <c r="MJB84" s="984" t="s">
        <v>59</v>
      </c>
      <c r="MJC84" s="984" t="s">
        <v>59</v>
      </c>
      <c r="MJD84" s="984" t="s">
        <v>59</v>
      </c>
      <c r="MJE84" s="984" t="s">
        <v>59</v>
      </c>
      <c r="MJF84" s="984" t="s">
        <v>59</v>
      </c>
      <c r="MJG84" s="984" t="s">
        <v>59</v>
      </c>
      <c r="MJH84" s="984" t="s">
        <v>59</v>
      </c>
      <c r="MJI84" s="984" t="s">
        <v>59</v>
      </c>
      <c r="MJJ84" s="984" t="s">
        <v>59</v>
      </c>
      <c r="MJK84" s="984" t="s">
        <v>59</v>
      </c>
      <c r="MJL84" s="984" t="s">
        <v>59</v>
      </c>
      <c r="MJM84" s="984" t="s">
        <v>59</v>
      </c>
      <c r="MJN84" s="984" t="s">
        <v>59</v>
      </c>
      <c r="MJO84" s="984" t="s">
        <v>59</v>
      </c>
      <c r="MJP84" s="984" t="s">
        <v>59</v>
      </c>
      <c r="MJQ84" s="984" t="s">
        <v>59</v>
      </c>
      <c r="MJR84" s="984" t="s">
        <v>59</v>
      </c>
      <c r="MJS84" s="984" t="s">
        <v>59</v>
      </c>
      <c r="MJT84" s="984" t="s">
        <v>59</v>
      </c>
      <c r="MJU84" s="984" t="s">
        <v>59</v>
      </c>
      <c r="MJV84" s="984" t="s">
        <v>59</v>
      </c>
      <c r="MJW84" s="984" t="s">
        <v>59</v>
      </c>
      <c r="MJX84" s="984" t="s">
        <v>59</v>
      </c>
      <c r="MJY84" s="984" t="s">
        <v>59</v>
      </c>
      <c r="MJZ84" s="984" t="s">
        <v>59</v>
      </c>
      <c r="MKA84" s="984" t="s">
        <v>59</v>
      </c>
      <c r="MKB84" s="984" t="s">
        <v>59</v>
      </c>
      <c r="MKC84" s="984" t="s">
        <v>59</v>
      </c>
      <c r="MKD84" s="984" t="s">
        <v>59</v>
      </c>
      <c r="MKE84" s="984" t="s">
        <v>59</v>
      </c>
      <c r="MKF84" s="984" t="s">
        <v>59</v>
      </c>
      <c r="MKG84" s="984" t="s">
        <v>59</v>
      </c>
      <c r="MKH84" s="984" t="s">
        <v>59</v>
      </c>
      <c r="MKI84" s="984" t="s">
        <v>59</v>
      </c>
      <c r="MKJ84" s="984" t="s">
        <v>59</v>
      </c>
      <c r="MKK84" s="984" t="s">
        <v>59</v>
      </c>
      <c r="MKL84" s="984" t="s">
        <v>59</v>
      </c>
      <c r="MKM84" s="984" t="s">
        <v>59</v>
      </c>
      <c r="MKN84" s="984" t="s">
        <v>59</v>
      </c>
      <c r="MKO84" s="984" t="s">
        <v>59</v>
      </c>
      <c r="MKP84" s="984" t="s">
        <v>59</v>
      </c>
      <c r="MKQ84" s="984" t="s">
        <v>59</v>
      </c>
      <c r="MKR84" s="984" t="s">
        <v>59</v>
      </c>
      <c r="MKS84" s="984" t="s">
        <v>59</v>
      </c>
      <c r="MKT84" s="984" t="s">
        <v>59</v>
      </c>
      <c r="MKU84" s="984" t="s">
        <v>59</v>
      </c>
      <c r="MKV84" s="984" t="s">
        <v>59</v>
      </c>
      <c r="MKW84" s="984" t="s">
        <v>59</v>
      </c>
      <c r="MKX84" s="984" t="s">
        <v>59</v>
      </c>
      <c r="MKY84" s="984" t="s">
        <v>59</v>
      </c>
      <c r="MKZ84" s="984" t="s">
        <v>59</v>
      </c>
      <c r="MLA84" s="984" t="s">
        <v>59</v>
      </c>
      <c r="MLB84" s="984" t="s">
        <v>59</v>
      </c>
      <c r="MLC84" s="984" t="s">
        <v>59</v>
      </c>
      <c r="MLD84" s="984" t="s">
        <v>59</v>
      </c>
      <c r="MLE84" s="984" t="s">
        <v>59</v>
      </c>
      <c r="MLF84" s="984" t="s">
        <v>59</v>
      </c>
      <c r="MLG84" s="984" t="s">
        <v>59</v>
      </c>
      <c r="MLH84" s="984" t="s">
        <v>59</v>
      </c>
      <c r="MLI84" s="984" t="s">
        <v>59</v>
      </c>
      <c r="MLJ84" s="984" t="s">
        <v>59</v>
      </c>
      <c r="MLK84" s="984" t="s">
        <v>59</v>
      </c>
      <c r="MLL84" s="984" t="s">
        <v>59</v>
      </c>
      <c r="MLM84" s="984" t="s">
        <v>59</v>
      </c>
      <c r="MLN84" s="984" t="s">
        <v>59</v>
      </c>
      <c r="MLO84" s="984" t="s">
        <v>59</v>
      </c>
      <c r="MLP84" s="984" t="s">
        <v>59</v>
      </c>
      <c r="MLQ84" s="984" t="s">
        <v>59</v>
      </c>
      <c r="MLR84" s="984" t="s">
        <v>59</v>
      </c>
      <c r="MLS84" s="984" t="s">
        <v>59</v>
      </c>
      <c r="MLT84" s="984" t="s">
        <v>59</v>
      </c>
      <c r="MLU84" s="984" t="s">
        <v>59</v>
      </c>
      <c r="MLV84" s="984" t="s">
        <v>59</v>
      </c>
      <c r="MLW84" s="984" t="s">
        <v>59</v>
      </c>
      <c r="MLX84" s="984" t="s">
        <v>59</v>
      </c>
      <c r="MLY84" s="984" t="s">
        <v>59</v>
      </c>
      <c r="MLZ84" s="984" t="s">
        <v>59</v>
      </c>
      <c r="MMA84" s="984" t="s">
        <v>59</v>
      </c>
      <c r="MMB84" s="984" t="s">
        <v>59</v>
      </c>
      <c r="MMC84" s="984" t="s">
        <v>59</v>
      </c>
      <c r="MMD84" s="984" t="s">
        <v>59</v>
      </c>
      <c r="MME84" s="984" t="s">
        <v>59</v>
      </c>
      <c r="MMF84" s="984" t="s">
        <v>59</v>
      </c>
      <c r="MMG84" s="984" t="s">
        <v>59</v>
      </c>
      <c r="MMH84" s="984" t="s">
        <v>59</v>
      </c>
      <c r="MMI84" s="984" t="s">
        <v>59</v>
      </c>
      <c r="MMJ84" s="984" t="s">
        <v>59</v>
      </c>
      <c r="MMK84" s="984" t="s">
        <v>59</v>
      </c>
      <c r="MML84" s="984" t="s">
        <v>59</v>
      </c>
      <c r="MMM84" s="984" t="s">
        <v>59</v>
      </c>
      <c r="MMN84" s="984" t="s">
        <v>59</v>
      </c>
      <c r="MMO84" s="984" t="s">
        <v>59</v>
      </c>
      <c r="MMP84" s="984" t="s">
        <v>59</v>
      </c>
      <c r="MMQ84" s="984" t="s">
        <v>59</v>
      </c>
      <c r="MMR84" s="984" t="s">
        <v>59</v>
      </c>
      <c r="MMS84" s="984" t="s">
        <v>59</v>
      </c>
      <c r="MMT84" s="984" t="s">
        <v>59</v>
      </c>
      <c r="MMU84" s="984" t="s">
        <v>59</v>
      </c>
      <c r="MMV84" s="984" t="s">
        <v>59</v>
      </c>
      <c r="MMW84" s="984" t="s">
        <v>59</v>
      </c>
      <c r="MMX84" s="984" t="s">
        <v>59</v>
      </c>
      <c r="MMY84" s="984" t="s">
        <v>59</v>
      </c>
      <c r="MMZ84" s="984" t="s">
        <v>59</v>
      </c>
      <c r="MNA84" s="984" t="s">
        <v>59</v>
      </c>
      <c r="MNB84" s="984" t="s">
        <v>59</v>
      </c>
      <c r="MNC84" s="984" t="s">
        <v>59</v>
      </c>
      <c r="MND84" s="984" t="s">
        <v>59</v>
      </c>
      <c r="MNE84" s="984" t="s">
        <v>59</v>
      </c>
      <c r="MNF84" s="984" t="s">
        <v>59</v>
      </c>
      <c r="MNG84" s="984" t="s">
        <v>59</v>
      </c>
      <c r="MNH84" s="984" t="s">
        <v>59</v>
      </c>
      <c r="MNI84" s="984" t="s">
        <v>59</v>
      </c>
      <c r="MNJ84" s="984" t="s">
        <v>59</v>
      </c>
      <c r="MNK84" s="984" t="s">
        <v>59</v>
      </c>
      <c r="MNL84" s="984" t="s">
        <v>59</v>
      </c>
      <c r="MNM84" s="984" t="s">
        <v>59</v>
      </c>
      <c r="MNN84" s="984" t="s">
        <v>59</v>
      </c>
      <c r="MNO84" s="984" t="s">
        <v>59</v>
      </c>
      <c r="MNP84" s="984" t="s">
        <v>59</v>
      </c>
      <c r="MNQ84" s="984" t="s">
        <v>59</v>
      </c>
      <c r="MNR84" s="984" t="s">
        <v>59</v>
      </c>
      <c r="MNS84" s="984" t="s">
        <v>59</v>
      </c>
      <c r="MNT84" s="984" t="s">
        <v>59</v>
      </c>
      <c r="MNU84" s="984" t="s">
        <v>59</v>
      </c>
      <c r="MNV84" s="984" t="s">
        <v>59</v>
      </c>
      <c r="MNW84" s="984" t="s">
        <v>59</v>
      </c>
      <c r="MNX84" s="984" t="s">
        <v>59</v>
      </c>
      <c r="MNY84" s="984" t="s">
        <v>59</v>
      </c>
      <c r="MNZ84" s="984" t="s">
        <v>59</v>
      </c>
      <c r="MOA84" s="984" t="s">
        <v>59</v>
      </c>
      <c r="MOB84" s="984" t="s">
        <v>59</v>
      </c>
      <c r="MOC84" s="984" t="s">
        <v>59</v>
      </c>
      <c r="MOD84" s="984" t="s">
        <v>59</v>
      </c>
      <c r="MOE84" s="984" t="s">
        <v>59</v>
      </c>
      <c r="MOF84" s="984" t="s">
        <v>59</v>
      </c>
      <c r="MOG84" s="984" t="s">
        <v>59</v>
      </c>
      <c r="MOH84" s="984" t="s">
        <v>59</v>
      </c>
      <c r="MOI84" s="984" t="s">
        <v>59</v>
      </c>
      <c r="MOJ84" s="984" t="s">
        <v>59</v>
      </c>
      <c r="MOK84" s="984" t="s">
        <v>59</v>
      </c>
      <c r="MOL84" s="984" t="s">
        <v>59</v>
      </c>
      <c r="MOM84" s="984" t="s">
        <v>59</v>
      </c>
      <c r="MON84" s="984" t="s">
        <v>59</v>
      </c>
      <c r="MOO84" s="984" t="s">
        <v>59</v>
      </c>
      <c r="MOP84" s="984" t="s">
        <v>59</v>
      </c>
      <c r="MOQ84" s="984" t="s">
        <v>59</v>
      </c>
      <c r="MOR84" s="984" t="s">
        <v>59</v>
      </c>
      <c r="MOS84" s="984" t="s">
        <v>59</v>
      </c>
      <c r="MOT84" s="984" t="s">
        <v>59</v>
      </c>
      <c r="MOU84" s="984" t="s">
        <v>59</v>
      </c>
      <c r="MOV84" s="984" t="s">
        <v>59</v>
      </c>
      <c r="MOW84" s="984" t="s">
        <v>59</v>
      </c>
      <c r="MOX84" s="984" t="s">
        <v>59</v>
      </c>
      <c r="MOY84" s="984" t="s">
        <v>59</v>
      </c>
      <c r="MOZ84" s="984" t="s">
        <v>59</v>
      </c>
      <c r="MPA84" s="984" t="s">
        <v>59</v>
      </c>
      <c r="MPB84" s="984" t="s">
        <v>59</v>
      </c>
      <c r="MPC84" s="984" t="s">
        <v>59</v>
      </c>
      <c r="MPD84" s="984" t="s">
        <v>59</v>
      </c>
      <c r="MPE84" s="984" t="s">
        <v>59</v>
      </c>
      <c r="MPF84" s="984" t="s">
        <v>59</v>
      </c>
      <c r="MPG84" s="984" t="s">
        <v>59</v>
      </c>
      <c r="MPH84" s="984" t="s">
        <v>59</v>
      </c>
      <c r="MPI84" s="984" t="s">
        <v>59</v>
      </c>
      <c r="MPJ84" s="984" t="s">
        <v>59</v>
      </c>
      <c r="MPK84" s="984" t="s">
        <v>59</v>
      </c>
      <c r="MPL84" s="984" t="s">
        <v>59</v>
      </c>
      <c r="MPM84" s="984" t="s">
        <v>59</v>
      </c>
      <c r="MPN84" s="984" t="s">
        <v>59</v>
      </c>
      <c r="MPO84" s="984" t="s">
        <v>59</v>
      </c>
      <c r="MPP84" s="984" t="s">
        <v>59</v>
      </c>
      <c r="MPQ84" s="984" t="s">
        <v>59</v>
      </c>
      <c r="MPR84" s="984" t="s">
        <v>59</v>
      </c>
      <c r="MPS84" s="984" t="s">
        <v>59</v>
      </c>
      <c r="MPT84" s="984" t="s">
        <v>59</v>
      </c>
      <c r="MPU84" s="984" t="s">
        <v>59</v>
      </c>
      <c r="MPV84" s="984" t="s">
        <v>59</v>
      </c>
      <c r="MPW84" s="984" t="s">
        <v>59</v>
      </c>
      <c r="MPX84" s="984" t="s">
        <v>59</v>
      </c>
      <c r="MPY84" s="984" t="s">
        <v>59</v>
      </c>
      <c r="MPZ84" s="984" t="s">
        <v>59</v>
      </c>
      <c r="MQA84" s="984" t="s">
        <v>59</v>
      </c>
      <c r="MQB84" s="984" t="s">
        <v>59</v>
      </c>
      <c r="MQC84" s="984" t="s">
        <v>59</v>
      </c>
      <c r="MQD84" s="984" t="s">
        <v>59</v>
      </c>
      <c r="MQE84" s="984" t="s">
        <v>59</v>
      </c>
      <c r="MQF84" s="984" t="s">
        <v>59</v>
      </c>
      <c r="MQG84" s="984" t="s">
        <v>59</v>
      </c>
      <c r="MQH84" s="984" t="s">
        <v>59</v>
      </c>
      <c r="MQI84" s="984" t="s">
        <v>59</v>
      </c>
      <c r="MQJ84" s="984" t="s">
        <v>59</v>
      </c>
      <c r="MQK84" s="984" t="s">
        <v>59</v>
      </c>
      <c r="MQL84" s="984" t="s">
        <v>59</v>
      </c>
      <c r="MQM84" s="984" t="s">
        <v>59</v>
      </c>
      <c r="MQN84" s="984" t="s">
        <v>59</v>
      </c>
      <c r="MQO84" s="984" t="s">
        <v>59</v>
      </c>
      <c r="MQP84" s="984" t="s">
        <v>59</v>
      </c>
      <c r="MQQ84" s="984" t="s">
        <v>59</v>
      </c>
      <c r="MQR84" s="984" t="s">
        <v>59</v>
      </c>
      <c r="MQS84" s="984" t="s">
        <v>59</v>
      </c>
      <c r="MQT84" s="984" t="s">
        <v>59</v>
      </c>
      <c r="MQU84" s="984" t="s">
        <v>59</v>
      </c>
      <c r="MQV84" s="984" t="s">
        <v>59</v>
      </c>
      <c r="MQW84" s="984" t="s">
        <v>59</v>
      </c>
      <c r="MQX84" s="984" t="s">
        <v>59</v>
      </c>
      <c r="MQY84" s="984" t="s">
        <v>59</v>
      </c>
      <c r="MQZ84" s="984" t="s">
        <v>59</v>
      </c>
      <c r="MRA84" s="984" t="s">
        <v>59</v>
      </c>
      <c r="MRB84" s="984" t="s">
        <v>59</v>
      </c>
      <c r="MRC84" s="984" t="s">
        <v>59</v>
      </c>
      <c r="MRD84" s="984" t="s">
        <v>59</v>
      </c>
      <c r="MRE84" s="984" t="s">
        <v>59</v>
      </c>
      <c r="MRF84" s="984" t="s">
        <v>59</v>
      </c>
      <c r="MRG84" s="984" t="s">
        <v>59</v>
      </c>
      <c r="MRH84" s="984" t="s">
        <v>59</v>
      </c>
      <c r="MRI84" s="984" t="s">
        <v>59</v>
      </c>
      <c r="MRJ84" s="984" t="s">
        <v>59</v>
      </c>
      <c r="MRK84" s="984" t="s">
        <v>59</v>
      </c>
      <c r="MRL84" s="984" t="s">
        <v>59</v>
      </c>
      <c r="MRM84" s="984" t="s">
        <v>59</v>
      </c>
      <c r="MRN84" s="984" t="s">
        <v>59</v>
      </c>
      <c r="MRO84" s="984" t="s">
        <v>59</v>
      </c>
      <c r="MRP84" s="984" t="s">
        <v>59</v>
      </c>
      <c r="MRQ84" s="984" t="s">
        <v>59</v>
      </c>
      <c r="MRR84" s="984" t="s">
        <v>59</v>
      </c>
      <c r="MRS84" s="984" t="s">
        <v>59</v>
      </c>
      <c r="MRT84" s="984" t="s">
        <v>59</v>
      </c>
      <c r="MRU84" s="984" t="s">
        <v>59</v>
      </c>
      <c r="MRV84" s="984" t="s">
        <v>59</v>
      </c>
      <c r="MRW84" s="984" t="s">
        <v>59</v>
      </c>
      <c r="MRX84" s="984" t="s">
        <v>59</v>
      </c>
      <c r="MRY84" s="984" t="s">
        <v>59</v>
      </c>
      <c r="MRZ84" s="984" t="s">
        <v>59</v>
      </c>
      <c r="MSA84" s="984" t="s">
        <v>59</v>
      </c>
      <c r="MSB84" s="984" t="s">
        <v>59</v>
      </c>
      <c r="MSC84" s="984" t="s">
        <v>59</v>
      </c>
      <c r="MSD84" s="984" t="s">
        <v>59</v>
      </c>
      <c r="MSE84" s="984" t="s">
        <v>59</v>
      </c>
      <c r="MSF84" s="984" t="s">
        <v>59</v>
      </c>
      <c r="MSG84" s="984" t="s">
        <v>59</v>
      </c>
      <c r="MSH84" s="984" t="s">
        <v>59</v>
      </c>
      <c r="MSI84" s="984" t="s">
        <v>59</v>
      </c>
      <c r="MSJ84" s="984" t="s">
        <v>59</v>
      </c>
      <c r="MSK84" s="984" t="s">
        <v>59</v>
      </c>
      <c r="MSL84" s="984" t="s">
        <v>59</v>
      </c>
      <c r="MSM84" s="984" t="s">
        <v>59</v>
      </c>
      <c r="MSN84" s="984" t="s">
        <v>59</v>
      </c>
      <c r="MSO84" s="984" t="s">
        <v>59</v>
      </c>
      <c r="MSP84" s="984" t="s">
        <v>59</v>
      </c>
      <c r="MSQ84" s="984" t="s">
        <v>59</v>
      </c>
      <c r="MSR84" s="984" t="s">
        <v>59</v>
      </c>
      <c r="MSS84" s="984" t="s">
        <v>59</v>
      </c>
      <c r="MST84" s="984" t="s">
        <v>59</v>
      </c>
      <c r="MSU84" s="984" t="s">
        <v>59</v>
      </c>
      <c r="MSV84" s="984" t="s">
        <v>59</v>
      </c>
      <c r="MSW84" s="984" t="s">
        <v>59</v>
      </c>
      <c r="MSX84" s="984" t="s">
        <v>59</v>
      </c>
      <c r="MSY84" s="984" t="s">
        <v>59</v>
      </c>
      <c r="MSZ84" s="984" t="s">
        <v>59</v>
      </c>
      <c r="MTA84" s="984" t="s">
        <v>59</v>
      </c>
      <c r="MTB84" s="984" t="s">
        <v>59</v>
      </c>
      <c r="MTC84" s="984" t="s">
        <v>59</v>
      </c>
      <c r="MTD84" s="984" t="s">
        <v>59</v>
      </c>
      <c r="MTE84" s="984" t="s">
        <v>59</v>
      </c>
      <c r="MTF84" s="984" t="s">
        <v>59</v>
      </c>
      <c r="MTG84" s="984" t="s">
        <v>59</v>
      </c>
      <c r="MTH84" s="984" t="s">
        <v>59</v>
      </c>
      <c r="MTI84" s="984" t="s">
        <v>59</v>
      </c>
      <c r="MTJ84" s="984" t="s">
        <v>59</v>
      </c>
      <c r="MTK84" s="984" t="s">
        <v>59</v>
      </c>
      <c r="MTL84" s="984" t="s">
        <v>59</v>
      </c>
      <c r="MTM84" s="984" t="s">
        <v>59</v>
      </c>
      <c r="MTN84" s="984" t="s">
        <v>59</v>
      </c>
      <c r="MTO84" s="984" t="s">
        <v>59</v>
      </c>
      <c r="MTP84" s="984" t="s">
        <v>59</v>
      </c>
      <c r="MTQ84" s="984" t="s">
        <v>59</v>
      </c>
      <c r="MTR84" s="984" t="s">
        <v>59</v>
      </c>
      <c r="MTS84" s="984" t="s">
        <v>59</v>
      </c>
      <c r="MTT84" s="984" t="s">
        <v>59</v>
      </c>
      <c r="MTU84" s="984" t="s">
        <v>59</v>
      </c>
      <c r="MTV84" s="984" t="s">
        <v>59</v>
      </c>
      <c r="MTW84" s="984" t="s">
        <v>59</v>
      </c>
      <c r="MTX84" s="984" t="s">
        <v>59</v>
      </c>
      <c r="MTY84" s="984" t="s">
        <v>59</v>
      </c>
      <c r="MTZ84" s="984" t="s">
        <v>59</v>
      </c>
      <c r="MUA84" s="984" t="s">
        <v>59</v>
      </c>
      <c r="MUB84" s="984" t="s">
        <v>59</v>
      </c>
      <c r="MUC84" s="984" t="s">
        <v>59</v>
      </c>
      <c r="MUD84" s="984" t="s">
        <v>59</v>
      </c>
      <c r="MUE84" s="984" t="s">
        <v>59</v>
      </c>
      <c r="MUF84" s="984" t="s">
        <v>59</v>
      </c>
      <c r="MUG84" s="984" t="s">
        <v>59</v>
      </c>
      <c r="MUH84" s="984" t="s">
        <v>59</v>
      </c>
      <c r="MUI84" s="984" t="s">
        <v>59</v>
      </c>
      <c r="MUJ84" s="984" t="s">
        <v>59</v>
      </c>
      <c r="MUK84" s="984" t="s">
        <v>59</v>
      </c>
      <c r="MUL84" s="984" t="s">
        <v>59</v>
      </c>
      <c r="MUM84" s="984" t="s">
        <v>59</v>
      </c>
      <c r="MUN84" s="984" t="s">
        <v>59</v>
      </c>
      <c r="MUO84" s="984" t="s">
        <v>59</v>
      </c>
      <c r="MUP84" s="984" t="s">
        <v>59</v>
      </c>
      <c r="MUQ84" s="984" t="s">
        <v>59</v>
      </c>
      <c r="MUR84" s="984" t="s">
        <v>59</v>
      </c>
      <c r="MUS84" s="984" t="s">
        <v>59</v>
      </c>
      <c r="MUT84" s="984" t="s">
        <v>59</v>
      </c>
      <c r="MUU84" s="984" t="s">
        <v>59</v>
      </c>
      <c r="MUV84" s="984" t="s">
        <v>59</v>
      </c>
      <c r="MUW84" s="984" t="s">
        <v>59</v>
      </c>
      <c r="MUX84" s="984" t="s">
        <v>59</v>
      </c>
      <c r="MUY84" s="984" t="s">
        <v>59</v>
      </c>
      <c r="MUZ84" s="984" t="s">
        <v>59</v>
      </c>
      <c r="MVA84" s="984" t="s">
        <v>59</v>
      </c>
      <c r="MVB84" s="984" t="s">
        <v>59</v>
      </c>
      <c r="MVC84" s="984" t="s">
        <v>59</v>
      </c>
      <c r="MVD84" s="984" t="s">
        <v>59</v>
      </c>
      <c r="MVE84" s="984" t="s">
        <v>59</v>
      </c>
      <c r="MVF84" s="984" t="s">
        <v>59</v>
      </c>
      <c r="MVG84" s="984" t="s">
        <v>59</v>
      </c>
      <c r="MVH84" s="984" t="s">
        <v>59</v>
      </c>
      <c r="MVI84" s="984" t="s">
        <v>59</v>
      </c>
      <c r="MVJ84" s="984" t="s">
        <v>59</v>
      </c>
      <c r="MVK84" s="984" t="s">
        <v>59</v>
      </c>
      <c r="MVL84" s="984" t="s">
        <v>59</v>
      </c>
      <c r="MVM84" s="984" t="s">
        <v>59</v>
      </c>
      <c r="MVN84" s="984" t="s">
        <v>59</v>
      </c>
      <c r="MVO84" s="984" t="s">
        <v>59</v>
      </c>
      <c r="MVP84" s="984" t="s">
        <v>59</v>
      </c>
      <c r="MVQ84" s="984" t="s">
        <v>59</v>
      </c>
      <c r="MVR84" s="984" t="s">
        <v>59</v>
      </c>
      <c r="MVS84" s="984" t="s">
        <v>59</v>
      </c>
      <c r="MVT84" s="984" t="s">
        <v>59</v>
      </c>
      <c r="MVU84" s="984" t="s">
        <v>59</v>
      </c>
      <c r="MVV84" s="984" t="s">
        <v>59</v>
      </c>
      <c r="MVW84" s="984" t="s">
        <v>59</v>
      </c>
      <c r="MVX84" s="984" t="s">
        <v>59</v>
      </c>
      <c r="MVY84" s="984" t="s">
        <v>59</v>
      </c>
      <c r="MVZ84" s="984" t="s">
        <v>59</v>
      </c>
      <c r="MWA84" s="984" t="s">
        <v>59</v>
      </c>
      <c r="MWB84" s="984" t="s">
        <v>59</v>
      </c>
      <c r="MWC84" s="984" t="s">
        <v>59</v>
      </c>
      <c r="MWD84" s="984" t="s">
        <v>59</v>
      </c>
      <c r="MWE84" s="984" t="s">
        <v>59</v>
      </c>
      <c r="MWF84" s="984" t="s">
        <v>59</v>
      </c>
      <c r="MWG84" s="984" t="s">
        <v>59</v>
      </c>
      <c r="MWH84" s="984" t="s">
        <v>59</v>
      </c>
      <c r="MWI84" s="984" t="s">
        <v>59</v>
      </c>
      <c r="MWJ84" s="984" t="s">
        <v>59</v>
      </c>
      <c r="MWK84" s="984" t="s">
        <v>59</v>
      </c>
      <c r="MWL84" s="984" t="s">
        <v>59</v>
      </c>
      <c r="MWM84" s="984" t="s">
        <v>59</v>
      </c>
      <c r="MWN84" s="984" t="s">
        <v>59</v>
      </c>
      <c r="MWO84" s="984" t="s">
        <v>59</v>
      </c>
      <c r="MWP84" s="984" t="s">
        <v>59</v>
      </c>
      <c r="MWQ84" s="984" t="s">
        <v>59</v>
      </c>
      <c r="MWR84" s="984" t="s">
        <v>59</v>
      </c>
      <c r="MWS84" s="984" t="s">
        <v>59</v>
      </c>
      <c r="MWT84" s="984" t="s">
        <v>59</v>
      </c>
      <c r="MWU84" s="984" t="s">
        <v>59</v>
      </c>
      <c r="MWV84" s="984" t="s">
        <v>59</v>
      </c>
      <c r="MWW84" s="984" t="s">
        <v>59</v>
      </c>
      <c r="MWX84" s="984" t="s">
        <v>59</v>
      </c>
      <c r="MWY84" s="984" t="s">
        <v>59</v>
      </c>
      <c r="MWZ84" s="984" t="s">
        <v>59</v>
      </c>
      <c r="MXA84" s="984" t="s">
        <v>59</v>
      </c>
      <c r="MXB84" s="984" t="s">
        <v>59</v>
      </c>
      <c r="MXC84" s="984" t="s">
        <v>59</v>
      </c>
      <c r="MXD84" s="984" t="s">
        <v>59</v>
      </c>
      <c r="MXE84" s="984" t="s">
        <v>59</v>
      </c>
      <c r="MXF84" s="984" t="s">
        <v>59</v>
      </c>
      <c r="MXG84" s="984" t="s">
        <v>59</v>
      </c>
      <c r="MXH84" s="984" t="s">
        <v>59</v>
      </c>
      <c r="MXI84" s="984" t="s">
        <v>59</v>
      </c>
      <c r="MXJ84" s="984" t="s">
        <v>59</v>
      </c>
      <c r="MXK84" s="984" t="s">
        <v>59</v>
      </c>
      <c r="MXL84" s="984" t="s">
        <v>59</v>
      </c>
      <c r="MXM84" s="984" t="s">
        <v>59</v>
      </c>
      <c r="MXN84" s="984" t="s">
        <v>59</v>
      </c>
      <c r="MXO84" s="984" t="s">
        <v>59</v>
      </c>
      <c r="MXP84" s="984" t="s">
        <v>59</v>
      </c>
      <c r="MXQ84" s="984" t="s">
        <v>59</v>
      </c>
      <c r="MXR84" s="984" t="s">
        <v>59</v>
      </c>
      <c r="MXS84" s="984" t="s">
        <v>59</v>
      </c>
      <c r="MXT84" s="984" t="s">
        <v>59</v>
      </c>
      <c r="MXU84" s="984" t="s">
        <v>59</v>
      </c>
      <c r="MXV84" s="984" t="s">
        <v>59</v>
      </c>
      <c r="MXW84" s="984" t="s">
        <v>59</v>
      </c>
      <c r="MXX84" s="984" t="s">
        <v>59</v>
      </c>
      <c r="MXY84" s="984" t="s">
        <v>59</v>
      </c>
      <c r="MXZ84" s="984" t="s">
        <v>59</v>
      </c>
      <c r="MYA84" s="984" t="s">
        <v>59</v>
      </c>
      <c r="MYB84" s="984" t="s">
        <v>59</v>
      </c>
      <c r="MYC84" s="984" t="s">
        <v>59</v>
      </c>
      <c r="MYD84" s="984" t="s">
        <v>59</v>
      </c>
      <c r="MYE84" s="984" t="s">
        <v>59</v>
      </c>
      <c r="MYF84" s="984" t="s">
        <v>59</v>
      </c>
      <c r="MYG84" s="984" t="s">
        <v>59</v>
      </c>
      <c r="MYH84" s="984" t="s">
        <v>59</v>
      </c>
      <c r="MYI84" s="984" t="s">
        <v>59</v>
      </c>
      <c r="MYJ84" s="984" t="s">
        <v>59</v>
      </c>
      <c r="MYK84" s="984" t="s">
        <v>59</v>
      </c>
      <c r="MYL84" s="984" t="s">
        <v>59</v>
      </c>
      <c r="MYM84" s="984" t="s">
        <v>59</v>
      </c>
      <c r="MYN84" s="984" t="s">
        <v>59</v>
      </c>
      <c r="MYO84" s="984" t="s">
        <v>59</v>
      </c>
      <c r="MYP84" s="984" t="s">
        <v>59</v>
      </c>
      <c r="MYQ84" s="984" t="s">
        <v>59</v>
      </c>
      <c r="MYR84" s="984" t="s">
        <v>59</v>
      </c>
      <c r="MYS84" s="984" t="s">
        <v>59</v>
      </c>
      <c r="MYT84" s="984" t="s">
        <v>59</v>
      </c>
      <c r="MYU84" s="984" t="s">
        <v>59</v>
      </c>
      <c r="MYV84" s="984" t="s">
        <v>59</v>
      </c>
      <c r="MYW84" s="984" t="s">
        <v>59</v>
      </c>
      <c r="MYX84" s="984" t="s">
        <v>59</v>
      </c>
      <c r="MYY84" s="984" t="s">
        <v>59</v>
      </c>
      <c r="MYZ84" s="984" t="s">
        <v>59</v>
      </c>
      <c r="MZA84" s="984" t="s">
        <v>59</v>
      </c>
      <c r="MZB84" s="984" t="s">
        <v>59</v>
      </c>
      <c r="MZC84" s="984" t="s">
        <v>59</v>
      </c>
      <c r="MZD84" s="984" t="s">
        <v>59</v>
      </c>
      <c r="MZE84" s="984" t="s">
        <v>59</v>
      </c>
      <c r="MZF84" s="984" t="s">
        <v>59</v>
      </c>
      <c r="MZG84" s="984" t="s">
        <v>59</v>
      </c>
      <c r="MZH84" s="984" t="s">
        <v>59</v>
      </c>
      <c r="MZI84" s="984" t="s">
        <v>59</v>
      </c>
      <c r="MZJ84" s="984" t="s">
        <v>59</v>
      </c>
      <c r="MZK84" s="984" t="s">
        <v>59</v>
      </c>
      <c r="MZL84" s="984" t="s">
        <v>59</v>
      </c>
      <c r="MZM84" s="984" t="s">
        <v>59</v>
      </c>
      <c r="MZN84" s="984" t="s">
        <v>59</v>
      </c>
      <c r="MZO84" s="984" t="s">
        <v>59</v>
      </c>
      <c r="MZP84" s="984" t="s">
        <v>59</v>
      </c>
      <c r="MZQ84" s="984" t="s">
        <v>59</v>
      </c>
      <c r="MZR84" s="984" t="s">
        <v>59</v>
      </c>
      <c r="MZS84" s="984" t="s">
        <v>59</v>
      </c>
      <c r="MZT84" s="984" t="s">
        <v>59</v>
      </c>
      <c r="MZU84" s="984" t="s">
        <v>59</v>
      </c>
      <c r="MZV84" s="984" t="s">
        <v>59</v>
      </c>
      <c r="MZW84" s="984" t="s">
        <v>59</v>
      </c>
      <c r="MZX84" s="984" t="s">
        <v>59</v>
      </c>
      <c r="MZY84" s="984" t="s">
        <v>59</v>
      </c>
      <c r="MZZ84" s="984" t="s">
        <v>59</v>
      </c>
      <c r="NAA84" s="984" t="s">
        <v>59</v>
      </c>
      <c r="NAB84" s="984" t="s">
        <v>59</v>
      </c>
      <c r="NAC84" s="984" t="s">
        <v>59</v>
      </c>
      <c r="NAD84" s="984" t="s">
        <v>59</v>
      </c>
      <c r="NAE84" s="984" t="s">
        <v>59</v>
      </c>
      <c r="NAF84" s="984" t="s">
        <v>59</v>
      </c>
      <c r="NAG84" s="984" t="s">
        <v>59</v>
      </c>
      <c r="NAH84" s="984" t="s">
        <v>59</v>
      </c>
      <c r="NAI84" s="984" t="s">
        <v>59</v>
      </c>
      <c r="NAJ84" s="984" t="s">
        <v>59</v>
      </c>
      <c r="NAK84" s="984" t="s">
        <v>59</v>
      </c>
      <c r="NAL84" s="984" t="s">
        <v>59</v>
      </c>
      <c r="NAM84" s="984" t="s">
        <v>59</v>
      </c>
      <c r="NAN84" s="984" t="s">
        <v>59</v>
      </c>
      <c r="NAO84" s="984" t="s">
        <v>59</v>
      </c>
      <c r="NAP84" s="984" t="s">
        <v>59</v>
      </c>
      <c r="NAQ84" s="984" t="s">
        <v>59</v>
      </c>
      <c r="NAR84" s="984" t="s">
        <v>59</v>
      </c>
      <c r="NAS84" s="984" t="s">
        <v>59</v>
      </c>
      <c r="NAT84" s="984" t="s">
        <v>59</v>
      </c>
      <c r="NAU84" s="984" t="s">
        <v>59</v>
      </c>
      <c r="NAV84" s="984" t="s">
        <v>59</v>
      </c>
      <c r="NAW84" s="984" t="s">
        <v>59</v>
      </c>
      <c r="NAX84" s="984" t="s">
        <v>59</v>
      </c>
      <c r="NAY84" s="984" t="s">
        <v>59</v>
      </c>
      <c r="NAZ84" s="984" t="s">
        <v>59</v>
      </c>
      <c r="NBA84" s="984" t="s">
        <v>59</v>
      </c>
      <c r="NBB84" s="984" t="s">
        <v>59</v>
      </c>
      <c r="NBC84" s="984" t="s">
        <v>59</v>
      </c>
      <c r="NBD84" s="984" t="s">
        <v>59</v>
      </c>
      <c r="NBE84" s="984" t="s">
        <v>59</v>
      </c>
      <c r="NBF84" s="984" t="s">
        <v>59</v>
      </c>
      <c r="NBG84" s="984" t="s">
        <v>59</v>
      </c>
      <c r="NBH84" s="984" t="s">
        <v>59</v>
      </c>
      <c r="NBI84" s="984" t="s">
        <v>59</v>
      </c>
      <c r="NBJ84" s="984" t="s">
        <v>59</v>
      </c>
      <c r="NBK84" s="984" t="s">
        <v>59</v>
      </c>
      <c r="NBL84" s="984" t="s">
        <v>59</v>
      </c>
      <c r="NBM84" s="984" t="s">
        <v>59</v>
      </c>
      <c r="NBN84" s="984" t="s">
        <v>59</v>
      </c>
      <c r="NBO84" s="984" t="s">
        <v>59</v>
      </c>
      <c r="NBP84" s="984" t="s">
        <v>59</v>
      </c>
      <c r="NBQ84" s="984" t="s">
        <v>59</v>
      </c>
      <c r="NBR84" s="984" t="s">
        <v>59</v>
      </c>
      <c r="NBS84" s="984" t="s">
        <v>59</v>
      </c>
      <c r="NBT84" s="984" t="s">
        <v>59</v>
      </c>
      <c r="NBU84" s="984" t="s">
        <v>59</v>
      </c>
      <c r="NBV84" s="984" t="s">
        <v>59</v>
      </c>
      <c r="NBW84" s="984" t="s">
        <v>59</v>
      </c>
      <c r="NBX84" s="984" t="s">
        <v>59</v>
      </c>
      <c r="NBY84" s="984" t="s">
        <v>59</v>
      </c>
      <c r="NBZ84" s="984" t="s">
        <v>59</v>
      </c>
      <c r="NCA84" s="984" t="s">
        <v>59</v>
      </c>
      <c r="NCB84" s="984" t="s">
        <v>59</v>
      </c>
      <c r="NCC84" s="984" t="s">
        <v>59</v>
      </c>
      <c r="NCD84" s="984" t="s">
        <v>59</v>
      </c>
      <c r="NCE84" s="984" t="s">
        <v>59</v>
      </c>
      <c r="NCF84" s="984" t="s">
        <v>59</v>
      </c>
      <c r="NCG84" s="984" t="s">
        <v>59</v>
      </c>
      <c r="NCH84" s="984" t="s">
        <v>59</v>
      </c>
      <c r="NCI84" s="984" t="s">
        <v>59</v>
      </c>
      <c r="NCJ84" s="984" t="s">
        <v>59</v>
      </c>
      <c r="NCK84" s="984" t="s">
        <v>59</v>
      </c>
      <c r="NCL84" s="984" t="s">
        <v>59</v>
      </c>
      <c r="NCM84" s="984" t="s">
        <v>59</v>
      </c>
      <c r="NCN84" s="984" t="s">
        <v>59</v>
      </c>
      <c r="NCO84" s="984" t="s">
        <v>59</v>
      </c>
      <c r="NCP84" s="984" t="s">
        <v>59</v>
      </c>
      <c r="NCQ84" s="984" t="s">
        <v>59</v>
      </c>
      <c r="NCR84" s="984" t="s">
        <v>59</v>
      </c>
      <c r="NCS84" s="984" t="s">
        <v>59</v>
      </c>
      <c r="NCT84" s="984" t="s">
        <v>59</v>
      </c>
      <c r="NCU84" s="984" t="s">
        <v>59</v>
      </c>
      <c r="NCV84" s="984" t="s">
        <v>59</v>
      </c>
      <c r="NCW84" s="984" t="s">
        <v>59</v>
      </c>
      <c r="NCX84" s="984" t="s">
        <v>59</v>
      </c>
      <c r="NCY84" s="984" t="s">
        <v>59</v>
      </c>
      <c r="NCZ84" s="984" t="s">
        <v>59</v>
      </c>
      <c r="NDA84" s="984" t="s">
        <v>59</v>
      </c>
      <c r="NDB84" s="984" t="s">
        <v>59</v>
      </c>
      <c r="NDC84" s="984" t="s">
        <v>59</v>
      </c>
      <c r="NDD84" s="984" t="s">
        <v>59</v>
      </c>
      <c r="NDE84" s="984" t="s">
        <v>59</v>
      </c>
      <c r="NDF84" s="984" t="s">
        <v>59</v>
      </c>
      <c r="NDG84" s="984" t="s">
        <v>59</v>
      </c>
      <c r="NDH84" s="984" t="s">
        <v>59</v>
      </c>
      <c r="NDI84" s="984" t="s">
        <v>59</v>
      </c>
      <c r="NDJ84" s="984" t="s">
        <v>59</v>
      </c>
      <c r="NDK84" s="984" t="s">
        <v>59</v>
      </c>
      <c r="NDL84" s="984" t="s">
        <v>59</v>
      </c>
      <c r="NDM84" s="984" t="s">
        <v>59</v>
      </c>
      <c r="NDN84" s="984" t="s">
        <v>59</v>
      </c>
      <c r="NDO84" s="984" t="s">
        <v>59</v>
      </c>
      <c r="NDP84" s="984" t="s">
        <v>59</v>
      </c>
      <c r="NDQ84" s="984" t="s">
        <v>59</v>
      </c>
      <c r="NDR84" s="984" t="s">
        <v>59</v>
      </c>
      <c r="NDS84" s="984" t="s">
        <v>59</v>
      </c>
      <c r="NDT84" s="984" t="s">
        <v>59</v>
      </c>
      <c r="NDU84" s="984" t="s">
        <v>59</v>
      </c>
      <c r="NDV84" s="984" t="s">
        <v>59</v>
      </c>
      <c r="NDW84" s="984" t="s">
        <v>59</v>
      </c>
      <c r="NDX84" s="984" t="s">
        <v>59</v>
      </c>
      <c r="NDY84" s="984" t="s">
        <v>59</v>
      </c>
      <c r="NDZ84" s="984" t="s">
        <v>59</v>
      </c>
      <c r="NEA84" s="984" t="s">
        <v>59</v>
      </c>
      <c r="NEB84" s="984" t="s">
        <v>59</v>
      </c>
      <c r="NEC84" s="984" t="s">
        <v>59</v>
      </c>
      <c r="NED84" s="984" t="s">
        <v>59</v>
      </c>
      <c r="NEE84" s="984" t="s">
        <v>59</v>
      </c>
      <c r="NEF84" s="984" t="s">
        <v>59</v>
      </c>
      <c r="NEG84" s="984" t="s">
        <v>59</v>
      </c>
      <c r="NEH84" s="984" t="s">
        <v>59</v>
      </c>
      <c r="NEI84" s="984" t="s">
        <v>59</v>
      </c>
      <c r="NEJ84" s="984" t="s">
        <v>59</v>
      </c>
      <c r="NEK84" s="984" t="s">
        <v>59</v>
      </c>
      <c r="NEL84" s="984" t="s">
        <v>59</v>
      </c>
      <c r="NEM84" s="984" t="s">
        <v>59</v>
      </c>
      <c r="NEN84" s="984" t="s">
        <v>59</v>
      </c>
      <c r="NEO84" s="984" t="s">
        <v>59</v>
      </c>
      <c r="NEP84" s="984" t="s">
        <v>59</v>
      </c>
      <c r="NEQ84" s="984" t="s">
        <v>59</v>
      </c>
      <c r="NER84" s="984" t="s">
        <v>59</v>
      </c>
      <c r="NES84" s="984" t="s">
        <v>59</v>
      </c>
      <c r="NET84" s="984" t="s">
        <v>59</v>
      </c>
      <c r="NEU84" s="984" t="s">
        <v>59</v>
      </c>
      <c r="NEV84" s="984" t="s">
        <v>59</v>
      </c>
      <c r="NEW84" s="984" t="s">
        <v>59</v>
      </c>
      <c r="NEX84" s="984" t="s">
        <v>59</v>
      </c>
      <c r="NEY84" s="984" t="s">
        <v>59</v>
      </c>
      <c r="NEZ84" s="984" t="s">
        <v>59</v>
      </c>
      <c r="NFA84" s="984" t="s">
        <v>59</v>
      </c>
      <c r="NFB84" s="984" t="s">
        <v>59</v>
      </c>
      <c r="NFC84" s="984" t="s">
        <v>59</v>
      </c>
      <c r="NFD84" s="984" t="s">
        <v>59</v>
      </c>
      <c r="NFE84" s="984" t="s">
        <v>59</v>
      </c>
      <c r="NFF84" s="984" t="s">
        <v>59</v>
      </c>
      <c r="NFG84" s="984" t="s">
        <v>59</v>
      </c>
      <c r="NFH84" s="984" t="s">
        <v>59</v>
      </c>
      <c r="NFI84" s="984" t="s">
        <v>59</v>
      </c>
      <c r="NFJ84" s="984" t="s">
        <v>59</v>
      </c>
      <c r="NFK84" s="984" t="s">
        <v>59</v>
      </c>
      <c r="NFL84" s="984" t="s">
        <v>59</v>
      </c>
      <c r="NFM84" s="984" t="s">
        <v>59</v>
      </c>
      <c r="NFN84" s="984" t="s">
        <v>59</v>
      </c>
      <c r="NFO84" s="984" t="s">
        <v>59</v>
      </c>
      <c r="NFP84" s="984" t="s">
        <v>59</v>
      </c>
      <c r="NFQ84" s="984" t="s">
        <v>59</v>
      </c>
      <c r="NFR84" s="984" t="s">
        <v>59</v>
      </c>
      <c r="NFS84" s="984" t="s">
        <v>59</v>
      </c>
      <c r="NFT84" s="984" t="s">
        <v>59</v>
      </c>
      <c r="NFU84" s="984" t="s">
        <v>59</v>
      </c>
      <c r="NFV84" s="984" t="s">
        <v>59</v>
      </c>
      <c r="NFW84" s="984" t="s">
        <v>59</v>
      </c>
      <c r="NFX84" s="984" t="s">
        <v>59</v>
      </c>
      <c r="NFY84" s="984" t="s">
        <v>59</v>
      </c>
      <c r="NFZ84" s="984" t="s">
        <v>59</v>
      </c>
      <c r="NGA84" s="984" t="s">
        <v>59</v>
      </c>
      <c r="NGB84" s="984" t="s">
        <v>59</v>
      </c>
      <c r="NGC84" s="984" t="s">
        <v>59</v>
      </c>
      <c r="NGD84" s="984" t="s">
        <v>59</v>
      </c>
      <c r="NGE84" s="984" t="s">
        <v>59</v>
      </c>
      <c r="NGF84" s="984" t="s">
        <v>59</v>
      </c>
      <c r="NGG84" s="984" t="s">
        <v>59</v>
      </c>
      <c r="NGH84" s="984" t="s">
        <v>59</v>
      </c>
      <c r="NGI84" s="984" t="s">
        <v>59</v>
      </c>
      <c r="NGJ84" s="984" t="s">
        <v>59</v>
      </c>
      <c r="NGK84" s="984" t="s">
        <v>59</v>
      </c>
      <c r="NGL84" s="984" t="s">
        <v>59</v>
      </c>
      <c r="NGM84" s="984" t="s">
        <v>59</v>
      </c>
      <c r="NGN84" s="984" t="s">
        <v>59</v>
      </c>
      <c r="NGO84" s="984" t="s">
        <v>59</v>
      </c>
      <c r="NGP84" s="984" t="s">
        <v>59</v>
      </c>
      <c r="NGQ84" s="984" t="s">
        <v>59</v>
      </c>
      <c r="NGR84" s="984" t="s">
        <v>59</v>
      </c>
      <c r="NGS84" s="984" t="s">
        <v>59</v>
      </c>
      <c r="NGT84" s="984" t="s">
        <v>59</v>
      </c>
      <c r="NGU84" s="984" t="s">
        <v>59</v>
      </c>
      <c r="NGV84" s="984" t="s">
        <v>59</v>
      </c>
      <c r="NGW84" s="984" t="s">
        <v>59</v>
      </c>
      <c r="NGX84" s="984" t="s">
        <v>59</v>
      </c>
      <c r="NGY84" s="984" t="s">
        <v>59</v>
      </c>
      <c r="NGZ84" s="984" t="s">
        <v>59</v>
      </c>
      <c r="NHA84" s="984" t="s">
        <v>59</v>
      </c>
      <c r="NHB84" s="984" t="s">
        <v>59</v>
      </c>
      <c r="NHC84" s="984" t="s">
        <v>59</v>
      </c>
      <c r="NHD84" s="984" t="s">
        <v>59</v>
      </c>
      <c r="NHE84" s="984" t="s">
        <v>59</v>
      </c>
      <c r="NHF84" s="984" t="s">
        <v>59</v>
      </c>
      <c r="NHG84" s="984" t="s">
        <v>59</v>
      </c>
      <c r="NHH84" s="984" t="s">
        <v>59</v>
      </c>
      <c r="NHI84" s="984" t="s">
        <v>59</v>
      </c>
      <c r="NHJ84" s="984" t="s">
        <v>59</v>
      </c>
      <c r="NHK84" s="984" t="s">
        <v>59</v>
      </c>
      <c r="NHL84" s="984" t="s">
        <v>59</v>
      </c>
      <c r="NHM84" s="984" t="s">
        <v>59</v>
      </c>
      <c r="NHN84" s="984" t="s">
        <v>59</v>
      </c>
      <c r="NHO84" s="984" t="s">
        <v>59</v>
      </c>
      <c r="NHP84" s="984" t="s">
        <v>59</v>
      </c>
      <c r="NHQ84" s="984" t="s">
        <v>59</v>
      </c>
      <c r="NHR84" s="984" t="s">
        <v>59</v>
      </c>
      <c r="NHS84" s="984" t="s">
        <v>59</v>
      </c>
      <c r="NHT84" s="984" t="s">
        <v>59</v>
      </c>
      <c r="NHU84" s="984" t="s">
        <v>59</v>
      </c>
      <c r="NHV84" s="984" t="s">
        <v>59</v>
      </c>
      <c r="NHW84" s="984" t="s">
        <v>59</v>
      </c>
      <c r="NHX84" s="984" t="s">
        <v>59</v>
      </c>
      <c r="NHY84" s="984" t="s">
        <v>59</v>
      </c>
      <c r="NHZ84" s="984" t="s">
        <v>59</v>
      </c>
      <c r="NIA84" s="984" t="s">
        <v>59</v>
      </c>
      <c r="NIB84" s="984" t="s">
        <v>59</v>
      </c>
      <c r="NIC84" s="984" t="s">
        <v>59</v>
      </c>
      <c r="NID84" s="984" t="s">
        <v>59</v>
      </c>
      <c r="NIE84" s="984" t="s">
        <v>59</v>
      </c>
      <c r="NIF84" s="984" t="s">
        <v>59</v>
      </c>
      <c r="NIG84" s="984" t="s">
        <v>59</v>
      </c>
      <c r="NIH84" s="984" t="s">
        <v>59</v>
      </c>
      <c r="NII84" s="984" t="s">
        <v>59</v>
      </c>
      <c r="NIJ84" s="984" t="s">
        <v>59</v>
      </c>
      <c r="NIK84" s="984" t="s">
        <v>59</v>
      </c>
      <c r="NIL84" s="984" t="s">
        <v>59</v>
      </c>
      <c r="NIM84" s="984" t="s">
        <v>59</v>
      </c>
      <c r="NIN84" s="984" t="s">
        <v>59</v>
      </c>
      <c r="NIO84" s="984" t="s">
        <v>59</v>
      </c>
      <c r="NIP84" s="984" t="s">
        <v>59</v>
      </c>
      <c r="NIQ84" s="984" t="s">
        <v>59</v>
      </c>
      <c r="NIR84" s="984" t="s">
        <v>59</v>
      </c>
      <c r="NIS84" s="984" t="s">
        <v>59</v>
      </c>
      <c r="NIT84" s="984" t="s">
        <v>59</v>
      </c>
      <c r="NIU84" s="984" t="s">
        <v>59</v>
      </c>
      <c r="NIV84" s="984" t="s">
        <v>59</v>
      </c>
      <c r="NIW84" s="984" t="s">
        <v>59</v>
      </c>
      <c r="NIX84" s="984" t="s">
        <v>59</v>
      </c>
      <c r="NIY84" s="984" t="s">
        <v>59</v>
      </c>
      <c r="NIZ84" s="984" t="s">
        <v>59</v>
      </c>
      <c r="NJA84" s="984" t="s">
        <v>59</v>
      </c>
      <c r="NJB84" s="984" t="s">
        <v>59</v>
      </c>
      <c r="NJC84" s="984" t="s">
        <v>59</v>
      </c>
      <c r="NJD84" s="984" t="s">
        <v>59</v>
      </c>
      <c r="NJE84" s="984" t="s">
        <v>59</v>
      </c>
      <c r="NJF84" s="984" t="s">
        <v>59</v>
      </c>
      <c r="NJG84" s="984" t="s">
        <v>59</v>
      </c>
      <c r="NJH84" s="984" t="s">
        <v>59</v>
      </c>
      <c r="NJI84" s="984" t="s">
        <v>59</v>
      </c>
      <c r="NJJ84" s="984" t="s">
        <v>59</v>
      </c>
      <c r="NJK84" s="984" t="s">
        <v>59</v>
      </c>
      <c r="NJL84" s="984" t="s">
        <v>59</v>
      </c>
      <c r="NJM84" s="984" t="s">
        <v>59</v>
      </c>
      <c r="NJN84" s="984" t="s">
        <v>59</v>
      </c>
      <c r="NJO84" s="984" t="s">
        <v>59</v>
      </c>
      <c r="NJP84" s="984" t="s">
        <v>59</v>
      </c>
      <c r="NJQ84" s="984" t="s">
        <v>59</v>
      </c>
      <c r="NJR84" s="984" t="s">
        <v>59</v>
      </c>
      <c r="NJS84" s="984" t="s">
        <v>59</v>
      </c>
      <c r="NJT84" s="984" t="s">
        <v>59</v>
      </c>
      <c r="NJU84" s="984" t="s">
        <v>59</v>
      </c>
      <c r="NJV84" s="984" t="s">
        <v>59</v>
      </c>
      <c r="NJW84" s="984" t="s">
        <v>59</v>
      </c>
      <c r="NJX84" s="984" t="s">
        <v>59</v>
      </c>
      <c r="NJY84" s="984" t="s">
        <v>59</v>
      </c>
      <c r="NJZ84" s="984" t="s">
        <v>59</v>
      </c>
      <c r="NKA84" s="984" t="s">
        <v>59</v>
      </c>
      <c r="NKB84" s="984" t="s">
        <v>59</v>
      </c>
      <c r="NKC84" s="984" t="s">
        <v>59</v>
      </c>
      <c r="NKD84" s="984" t="s">
        <v>59</v>
      </c>
      <c r="NKE84" s="984" t="s">
        <v>59</v>
      </c>
      <c r="NKF84" s="984" t="s">
        <v>59</v>
      </c>
      <c r="NKG84" s="984" t="s">
        <v>59</v>
      </c>
      <c r="NKH84" s="984" t="s">
        <v>59</v>
      </c>
      <c r="NKI84" s="984" t="s">
        <v>59</v>
      </c>
      <c r="NKJ84" s="984" t="s">
        <v>59</v>
      </c>
      <c r="NKK84" s="984" t="s">
        <v>59</v>
      </c>
      <c r="NKL84" s="984" t="s">
        <v>59</v>
      </c>
      <c r="NKM84" s="984" t="s">
        <v>59</v>
      </c>
      <c r="NKN84" s="984" t="s">
        <v>59</v>
      </c>
      <c r="NKO84" s="984" t="s">
        <v>59</v>
      </c>
      <c r="NKP84" s="984" t="s">
        <v>59</v>
      </c>
      <c r="NKQ84" s="984" t="s">
        <v>59</v>
      </c>
      <c r="NKR84" s="984" t="s">
        <v>59</v>
      </c>
      <c r="NKS84" s="984" t="s">
        <v>59</v>
      </c>
      <c r="NKT84" s="984" t="s">
        <v>59</v>
      </c>
      <c r="NKU84" s="984" t="s">
        <v>59</v>
      </c>
      <c r="NKV84" s="984" t="s">
        <v>59</v>
      </c>
      <c r="NKW84" s="984" t="s">
        <v>59</v>
      </c>
      <c r="NKX84" s="984" t="s">
        <v>59</v>
      </c>
      <c r="NKY84" s="984" t="s">
        <v>59</v>
      </c>
      <c r="NKZ84" s="984" t="s">
        <v>59</v>
      </c>
      <c r="NLA84" s="984" t="s">
        <v>59</v>
      </c>
      <c r="NLB84" s="984" t="s">
        <v>59</v>
      </c>
      <c r="NLC84" s="984" t="s">
        <v>59</v>
      </c>
      <c r="NLD84" s="984" t="s">
        <v>59</v>
      </c>
      <c r="NLE84" s="984" t="s">
        <v>59</v>
      </c>
      <c r="NLF84" s="984" t="s">
        <v>59</v>
      </c>
      <c r="NLG84" s="984" t="s">
        <v>59</v>
      </c>
      <c r="NLH84" s="984" t="s">
        <v>59</v>
      </c>
      <c r="NLI84" s="984" t="s">
        <v>59</v>
      </c>
      <c r="NLJ84" s="984" t="s">
        <v>59</v>
      </c>
      <c r="NLK84" s="984" t="s">
        <v>59</v>
      </c>
      <c r="NLL84" s="984" t="s">
        <v>59</v>
      </c>
      <c r="NLM84" s="984" t="s">
        <v>59</v>
      </c>
      <c r="NLN84" s="984" t="s">
        <v>59</v>
      </c>
      <c r="NLO84" s="984" t="s">
        <v>59</v>
      </c>
      <c r="NLP84" s="984" t="s">
        <v>59</v>
      </c>
      <c r="NLQ84" s="984" t="s">
        <v>59</v>
      </c>
      <c r="NLR84" s="984" t="s">
        <v>59</v>
      </c>
      <c r="NLS84" s="984" t="s">
        <v>59</v>
      </c>
      <c r="NLT84" s="984" t="s">
        <v>59</v>
      </c>
      <c r="NLU84" s="984" t="s">
        <v>59</v>
      </c>
      <c r="NLV84" s="984" t="s">
        <v>59</v>
      </c>
      <c r="NLW84" s="984" t="s">
        <v>59</v>
      </c>
      <c r="NLX84" s="984" t="s">
        <v>59</v>
      </c>
      <c r="NLY84" s="984" t="s">
        <v>59</v>
      </c>
      <c r="NLZ84" s="984" t="s">
        <v>59</v>
      </c>
      <c r="NMA84" s="984" t="s">
        <v>59</v>
      </c>
      <c r="NMB84" s="984" t="s">
        <v>59</v>
      </c>
      <c r="NMC84" s="984" t="s">
        <v>59</v>
      </c>
      <c r="NMD84" s="984" t="s">
        <v>59</v>
      </c>
      <c r="NME84" s="984" t="s">
        <v>59</v>
      </c>
      <c r="NMF84" s="984" t="s">
        <v>59</v>
      </c>
      <c r="NMG84" s="984" t="s">
        <v>59</v>
      </c>
      <c r="NMH84" s="984" t="s">
        <v>59</v>
      </c>
      <c r="NMI84" s="984" t="s">
        <v>59</v>
      </c>
      <c r="NMJ84" s="984" t="s">
        <v>59</v>
      </c>
      <c r="NMK84" s="984" t="s">
        <v>59</v>
      </c>
      <c r="NML84" s="984" t="s">
        <v>59</v>
      </c>
      <c r="NMM84" s="984" t="s">
        <v>59</v>
      </c>
      <c r="NMN84" s="984" t="s">
        <v>59</v>
      </c>
      <c r="NMO84" s="984" t="s">
        <v>59</v>
      </c>
      <c r="NMP84" s="984" t="s">
        <v>59</v>
      </c>
      <c r="NMQ84" s="984" t="s">
        <v>59</v>
      </c>
      <c r="NMR84" s="984" t="s">
        <v>59</v>
      </c>
      <c r="NMS84" s="984" t="s">
        <v>59</v>
      </c>
      <c r="NMT84" s="984" t="s">
        <v>59</v>
      </c>
      <c r="NMU84" s="984" t="s">
        <v>59</v>
      </c>
      <c r="NMV84" s="984" t="s">
        <v>59</v>
      </c>
      <c r="NMW84" s="984" t="s">
        <v>59</v>
      </c>
      <c r="NMX84" s="984" t="s">
        <v>59</v>
      </c>
      <c r="NMY84" s="984" t="s">
        <v>59</v>
      </c>
      <c r="NMZ84" s="984" t="s">
        <v>59</v>
      </c>
      <c r="NNA84" s="984" t="s">
        <v>59</v>
      </c>
      <c r="NNB84" s="984" t="s">
        <v>59</v>
      </c>
      <c r="NNC84" s="984" t="s">
        <v>59</v>
      </c>
      <c r="NND84" s="984" t="s">
        <v>59</v>
      </c>
      <c r="NNE84" s="984" t="s">
        <v>59</v>
      </c>
      <c r="NNF84" s="984" t="s">
        <v>59</v>
      </c>
      <c r="NNG84" s="984" t="s">
        <v>59</v>
      </c>
      <c r="NNH84" s="984" t="s">
        <v>59</v>
      </c>
      <c r="NNI84" s="984" t="s">
        <v>59</v>
      </c>
      <c r="NNJ84" s="984" t="s">
        <v>59</v>
      </c>
      <c r="NNK84" s="984" t="s">
        <v>59</v>
      </c>
      <c r="NNL84" s="984" t="s">
        <v>59</v>
      </c>
      <c r="NNM84" s="984" t="s">
        <v>59</v>
      </c>
      <c r="NNN84" s="984" t="s">
        <v>59</v>
      </c>
      <c r="NNO84" s="984" t="s">
        <v>59</v>
      </c>
      <c r="NNP84" s="984" t="s">
        <v>59</v>
      </c>
      <c r="NNQ84" s="984" t="s">
        <v>59</v>
      </c>
      <c r="NNR84" s="984" t="s">
        <v>59</v>
      </c>
      <c r="NNS84" s="984" t="s">
        <v>59</v>
      </c>
      <c r="NNT84" s="984" t="s">
        <v>59</v>
      </c>
      <c r="NNU84" s="984" t="s">
        <v>59</v>
      </c>
      <c r="NNV84" s="984" t="s">
        <v>59</v>
      </c>
      <c r="NNW84" s="984" t="s">
        <v>59</v>
      </c>
      <c r="NNX84" s="984" t="s">
        <v>59</v>
      </c>
      <c r="NNY84" s="984" t="s">
        <v>59</v>
      </c>
      <c r="NNZ84" s="984" t="s">
        <v>59</v>
      </c>
      <c r="NOA84" s="984" t="s">
        <v>59</v>
      </c>
      <c r="NOB84" s="984" t="s">
        <v>59</v>
      </c>
      <c r="NOC84" s="984" t="s">
        <v>59</v>
      </c>
      <c r="NOD84" s="984" t="s">
        <v>59</v>
      </c>
      <c r="NOE84" s="984" t="s">
        <v>59</v>
      </c>
      <c r="NOF84" s="984" t="s">
        <v>59</v>
      </c>
      <c r="NOG84" s="984" t="s">
        <v>59</v>
      </c>
      <c r="NOH84" s="984" t="s">
        <v>59</v>
      </c>
      <c r="NOI84" s="984" t="s">
        <v>59</v>
      </c>
      <c r="NOJ84" s="984" t="s">
        <v>59</v>
      </c>
      <c r="NOK84" s="984" t="s">
        <v>59</v>
      </c>
      <c r="NOL84" s="984" t="s">
        <v>59</v>
      </c>
      <c r="NOM84" s="984" t="s">
        <v>59</v>
      </c>
      <c r="NON84" s="984" t="s">
        <v>59</v>
      </c>
      <c r="NOO84" s="984" t="s">
        <v>59</v>
      </c>
      <c r="NOP84" s="984" t="s">
        <v>59</v>
      </c>
      <c r="NOQ84" s="984" t="s">
        <v>59</v>
      </c>
      <c r="NOR84" s="984" t="s">
        <v>59</v>
      </c>
      <c r="NOS84" s="984" t="s">
        <v>59</v>
      </c>
      <c r="NOT84" s="984" t="s">
        <v>59</v>
      </c>
      <c r="NOU84" s="984" t="s">
        <v>59</v>
      </c>
      <c r="NOV84" s="984" t="s">
        <v>59</v>
      </c>
      <c r="NOW84" s="984" t="s">
        <v>59</v>
      </c>
      <c r="NOX84" s="984" t="s">
        <v>59</v>
      </c>
      <c r="NOY84" s="984" t="s">
        <v>59</v>
      </c>
      <c r="NOZ84" s="984" t="s">
        <v>59</v>
      </c>
      <c r="NPA84" s="984" t="s">
        <v>59</v>
      </c>
      <c r="NPB84" s="984" t="s">
        <v>59</v>
      </c>
      <c r="NPC84" s="984" t="s">
        <v>59</v>
      </c>
      <c r="NPD84" s="984" t="s">
        <v>59</v>
      </c>
      <c r="NPE84" s="984" t="s">
        <v>59</v>
      </c>
      <c r="NPF84" s="984" t="s">
        <v>59</v>
      </c>
      <c r="NPG84" s="984" t="s">
        <v>59</v>
      </c>
      <c r="NPH84" s="984" t="s">
        <v>59</v>
      </c>
      <c r="NPI84" s="984" t="s">
        <v>59</v>
      </c>
      <c r="NPJ84" s="984" t="s">
        <v>59</v>
      </c>
      <c r="NPK84" s="984" t="s">
        <v>59</v>
      </c>
      <c r="NPL84" s="984" t="s">
        <v>59</v>
      </c>
      <c r="NPM84" s="984" t="s">
        <v>59</v>
      </c>
      <c r="NPN84" s="984" t="s">
        <v>59</v>
      </c>
      <c r="NPO84" s="984" t="s">
        <v>59</v>
      </c>
      <c r="NPP84" s="984" t="s">
        <v>59</v>
      </c>
      <c r="NPQ84" s="984" t="s">
        <v>59</v>
      </c>
      <c r="NPR84" s="984" t="s">
        <v>59</v>
      </c>
      <c r="NPS84" s="984" t="s">
        <v>59</v>
      </c>
      <c r="NPT84" s="984" t="s">
        <v>59</v>
      </c>
      <c r="NPU84" s="984" t="s">
        <v>59</v>
      </c>
      <c r="NPV84" s="984" t="s">
        <v>59</v>
      </c>
      <c r="NPW84" s="984" t="s">
        <v>59</v>
      </c>
      <c r="NPX84" s="984" t="s">
        <v>59</v>
      </c>
      <c r="NPY84" s="984" t="s">
        <v>59</v>
      </c>
      <c r="NPZ84" s="984" t="s">
        <v>59</v>
      </c>
      <c r="NQA84" s="984" t="s">
        <v>59</v>
      </c>
      <c r="NQB84" s="984" t="s">
        <v>59</v>
      </c>
      <c r="NQC84" s="984" t="s">
        <v>59</v>
      </c>
      <c r="NQD84" s="984" t="s">
        <v>59</v>
      </c>
      <c r="NQE84" s="984" t="s">
        <v>59</v>
      </c>
      <c r="NQF84" s="984" t="s">
        <v>59</v>
      </c>
      <c r="NQG84" s="984" t="s">
        <v>59</v>
      </c>
      <c r="NQH84" s="984" t="s">
        <v>59</v>
      </c>
      <c r="NQI84" s="984" t="s">
        <v>59</v>
      </c>
      <c r="NQJ84" s="984" t="s">
        <v>59</v>
      </c>
      <c r="NQK84" s="984" t="s">
        <v>59</v>
      </c>
      <c r="NQL84" s="984" t="s">
        <v>59</v>
      </c>
      <c r="NQM84" s="984" t="s">
        <v>59</v>
      </c>
      <c r="NQN84" s="984" t="s">
        <v>59</v>
      </c>
      <c r="NQO84" s="984" t="s">
        <v>59</v>
      </c>
      <c r="NQP84" s="984" t="s">
        <v>59</v>
      </c>
      <c r="NQQ84" s="984" t="s">
        <v>59</v>
      </c>
      <c r="NQR84" s="984" t="s">
        <v>59</v>
      </c>
      <c r="NQS84" s="984" t="s">
        <v>59</v>
      </c>
      <c r="NQT84" s="984" t="s">
        <v>59</v>
      </c>
      <c r="NQU84" s="984" t="s">
        <v>59</v>
      </c>
      <c r="NQV84" s="984" t="s">
        <v>59</v>
      </c>
      <c r="NQW84" s="984" t="s">
        <v>59</v>
      </c>
      <c r="NQX84" s="984" t="s">
        <v>59</v>
      </c>
      <c r="NQY84" s="984" t="s">
        <v>59</v>
      </c>
      <c r="NQZ84" s="984" t="s">
        <v>59</v>
      </c>
      <c r="NRA84" s="984" t="s">
        <v>59</v>
      </c>
      <c r="NRB84" s="984" t="s">
        <v>59</v>
      </c>
      <c r="NRC84" s="984" t="s">
        <v>59</v>
      </c>
      <c r="NRD84" s="984" t="s">
        <v>59</v>
      </c>
      <c r="NRE84" s="984" t="s">
        <v>59</v>
      </c>
      <c r="NRF84" s="984" t="s">
        <v>59</v>
      </c>
      <c r="NRG84" s="984" t="s">
        <v>59</v>
      </c>
      <c r="NRH84" s="984" t="s">
        <v>59</v>
      </c>
      <c r="NRI84" s="984" t="s">
        <v>59</v>
      </c>
      <c r="NRJ84" s="984" t="s">
        <v>59</v>
      </c>
      <c r="NRK84" s="984" t="s">
        <v>59</v>
      </c>
      <c r="NRL84" s="984" t="s">
        <v>59</v>
      </c>
      <c r="NRM84" s="984" t="s">
        <v>59</v>
      </c>
      <c r="NRN84" s="984" t="s">
        <v>59</v>
      </c>
      <c r="NRO84" s="984" t="s">
        <v>59</v>
      </c>
      <c r="NRP84" s="984" t="s">
        <v>59</v>
      </c>
      <c r="NRQ84" s="984" t="s">
        <v>59</v>
      </c>
      <c r="NRR84" s="984" t="s">
        <v>59</v>
      </c>
      <c r="NRS84" s="984" t="s">
        <v>59</v>
      </c>
      <c r="NRT84" s="984" t="s">
        <v>59</v>
      </c>
      <c r="NRU84" s="984" t="s">
        <v>59</v>
      </c>
      <c r="NRV84" s="984" t="s">
        <v>59</v>
      </c>
      <c r="NRW84" s="984" t="s">
        <v>59</v>
      </c>
      <c r="NRX84" s="984" t="s">
        <v>59</v>
      </c>
      <c r="NRY84" s="984" t="s">
        <v>59</v>
      </c>
      <c r="NRZ84" s="984" t="s">
        <v>59</v>
      </c>
      <c r="NSA84" s="984" t="s">
        <v>59</v>
      </c>
      <c r="NSB84" s="984" t="s">
        <v>59</v>
      </c>
      <c r="NSC84" s="984" t="s">
        <v>59</v>
      </c>
      <c r="NSD84" s="984" t="s">
        <v>59</v>
      </c>
      <c r="NSE84" s="984" t="s">
        <v>59</v>
      </c>
      <c r="NSF84" s="984" t="s">
        <v>59</v>
      </c>
      <c r="NSG84" s="984" t="s">
        <v>59</v>
      </c>
      <c r="NSH84" s="984" t="s">
        <v>59</v>
      </c>
      <c r="NSI84" s="984" t="s">
        <v>59</v>
      </c>
      <c r="NSJ84" s="984" t="s">
        <v>59</v>
      </c>
      <c r="NSK84" s="984" t="s">
        <v>59</v>
      </c>
      <c r="NSL84" s="984" t="s">
        <v>59</v>
      </c>
      <c r="NSM84" s="984" t="s">
        <v>59</v>
      </c>
      <c r="NSN84" s="984" t="s">
        <v>59</v>
      </c>
      <c r="NSO84" s="984" t="s">
        <v>59</v>
      </c>
      <c r="NSP84" s="984" t="s">
        <v>59</v>
      </c>
      <c r="NSQ84" s="984" t="s">
        <v>59</v>
      </c>
      <c r="NSR84" s="984" t="s">
        <v>59</v>
      </c>
      <c r="NSS84" s="984" t="s">
        <v>59</v>
      </c>
      <c r="NST84" s="984" t="s">
        <v>59</v>
      </c>
      <c r="NSU84" s="984" t="s">
        <v>59</v>
      </c>
      <c r="NSV84" s="984" t="s">
        <v>59</v>
      </c>
      <c r="NSW84" s="984" t="s">
        <v>59</v>
      </c>
      <c r="NSX84" s="984" t="s">
        <v>59</v>
      </c>
      <c r="NSY84" s="984" t="s">
        <v>59</v>
      </c>
      <c r="NSZ84" s="984" t="s">
        <v>59</v>
      </c>
      <c r="NTA84" s="984" t="s">
        <v>59</v>
      </c>
      <c r="NTB84" s="984" t="s">
        <v>59</v>
      </c>
      <c r="NTC84" s="984" t="s">
        <v>59</v>
      </c>
      <c r="NTD84" s="984" t="s">
        <v>59</v>
      </c>
      <c r="NTE84" s="984" t="s">
        <v>59</v>
      </c>
      <c r="NTF84" s="984" t="s">
        <v>59</v>
      </c>
      <c r="NTG84" s="984" t="s">
        <v>59</v>
      </c>
      <c r="NTH84" s="984" t="s">
        <v>59</v>
      </c>
      <c r="NTI84" s="984" t="s">
        <v>59</v>
      </c>
      <c r="NTJ84" s="984" t="s">
        <v>59</v>
      </c>
      <c r="NTK84" s="984" t="s">
        <v>59</v>
      </c>
      <c r="NTL84" s="984" t="s">
        <v>59</v>
      </c>
      <c r="NTM84" s="984" t="s">
        <v>59</v>
      </c>
      <c r="NTN84" s="984" t="s">
        <v>59</v>
      </c>
      <c r="NTO84" s="984" t="s">
        <v>59</v>
      </c>
      <c r="NTP84" s="984" t="s">
        <v>59</v>
      </c>
      <c r="NTQ84" s="984" t="s">
        <v>59</v>
      </c>
      <c r="NTR84" s="984" t="s">
        <v>59</v>
      </c>
      <c r="NTS84" s="984" t="s">
        <v>59</v>
      </c>
      <c r="NTT84" s="984" t="s">
        <v>59</v>
      </c>
      <c r="NTU84" s="984" t="s">
        <v>59</v>
      </c>
      <c r="NTV84" s="984" t="s">
        <v>59</v>
      </c>
      <c r="NTW84" s="984" t="s">
        <v>59</v>
      </c>
      <c r="NTX84" s="984" t="s">
        <v>59</v>
      </c>
      <c r="NTY84" s="984" t="s">
        <v>59</v>
      </c>
      <c r="NTZ84" s="984" t="s">
        <v>59</v>
      </c>
      <c r="NUA84" s="984" t="s">
        <v>59</v>
      </c>
      <c r="NUB84" s="984" t="s">
        <v>59</v>
      </c>
      <c r="NUC84" s="984" t="s">
        <v>59</v>
      </c>
      <c r="NUD84" s="984" t="s">
        <v>59</v>
      </c>
      <c r="NUE84" s="984" t="s">
        <v>59</v>
      </c>
      <c r="NUF84" s="984" t="s">
        <v>59</v>
      </c>
      <c r="NUG84" s="984" t="s">
        <v>59</v>
      </c>
      <c r="NUH84" s="984" t="s">
        <v>59</v>
      </c>
      <c r="NUI84" s="984" t="s">
        <v>59</v>
      </c>
      <c r="NUJ84" s="984" t="s">
        <v>59</v>
      </c>
      <c r="NUK84" s="984" t="s">
        <v>59</v>
      </c>
      <c r="NUL84" s="984" t="s">
        <v>59</v>
      </c>
      <c r="NUM84" s="984" t="s">
        <v>59</v>
      </c>
      <c r="NUN84" s="984" t="s">
        <v>59</v>
      </c>
      <c r="NUO84" s="984" t="s">
        <v>59</v>
      </c>
      <c r="NUP84" s="984" t="s">
        <v>59</v>
      </c>
      <c r="NUQ84" s="984" t="s">
        <v>59</v>
      </c>
      <c r="NUR84" s="984" t="s">
        <v>59</v>
      </c>
      <c r="NUS84" s="984" t="s">
        <v>59</v>
      </c>
      <c r="NUT84" s="984" t="s">
        <v>59</v>
      </c>
      <c r="NUU84" s="984" t="s">
        <v>59</v>
      </c>
      <c r="NUV84" s="984" t="s">
        <v>59</v>
      </c>
      <c r="NUW84" s="984" t="s">
        <v>59</v>
      </c>
      <c r="NUX84" s="984" t="s">
        <v>59</v>
      </c>
      <c r="NUY84" s="984" t="s">
        <v>59</v>
      </c>
      <c r="NUZ84" s="984" t="s">
        <v>59</v>
      </c>
      <c r="NVA84" s="984" t="s">
        <v>59</v>
      </c>
      <c r="NVB84" s="984" t="s">
        <v>59</v>
      </c>
      <c r="NVC84" s="984" t="s">
        <v>59</v>
      </c>
      <c r="NVD84" s="984" t="s">
        <v>59</v>
      </c>
      <c r="NVE84" s="984" t="s">
        <v>59</v>
      </c>
      <c r="NVF84" s="984" t="s">
        <v>59</v>
      </c>
      <c r="NVG84" s="984" t="s">
        <v>59</v>
      </c>
      <c r="NVH84" s="984" t="s">
        <v>59</v>
      </c>
      <c r="NVI84" s="984" t="s">
        <v>59</v>
      </c>
      <c r="NVJ84" s="984" t="s">
        <v>59</v>
      </c>
      <c r="NVK84" s="984" t="s">
        <v>59</v>
      </c>
      <c r="NVL84" s="984" t="s">
        <v>59</v>
      </c>
      <c r="NVM84" s="984" t="s">
        <v>59</v>
      </c>
      <c r="NVN84" s="984" t="s">
        <v>59</v>
      </c>
      <c r="NVO84" s="984" t="s">
        <v>59</v>
      </c>
      <c r="NVP84" s="984" t="s">
        <v>59</v>
      </c>
      <c r="NVQ84" s="984" t="s">
        <v>59</v>
      </c>
      <c r="NVR84" s="984" t="s">
        <v>59</v>
      </c>
      <c r="NVS84" s="984" t="s">
        <v>59</v>
      </c>
      <c r="NVT84" s="984" t="s">
        <v>59</v>
      </c>
      <c r="NVU84" s="984" t="s">
        <v>59</v>
      </c>
      <c r="NVV84" s="984" t="s">
        <v>59</v>
      </c>
      <c r="NVW84" s="984" t="s">
        <v>59</v>
      </c>
      <c r="NVX84" s="984" t="s">
        <v>59</v>
      </c>
      <c r="NVY84" s="984" t="s">
        <v>59</v>
      </c>
      <c r="NVZ84" s="984" t="s">
        <v>59</v>
      </c>
      <c r="NWA84" s="984" t="s">
        <v>59</v>
      </c>
      <c r="NWB84" s="984" t="s">
        <v>59</v>
      </c>
      <c r="NWC84" s="984" t="s">
        <v>59</v>
      </c>
      <c r="NWD84" s="984" t="s">
        <v>59</v>
      </c>
      <c r="NWE84" s="984" t="s">
        <v>59</v>
      </c>
      <c r="NWF84" s="984" t="s">
        <v>59</v>
      </c>
      <c r="NWG84" s="984" t="s">
        <v>59</v>
      </c>
      <c r="NWH84" s="984" t="s">
        <v>59</v>
      </c>
      <c r="NWI84" s="984" t="s">
        <v>59</v>
      </c>
      <c r="NWJ84" s="984" t="s">
        <v>59</v>
      </c>
      <c r="NWK84" s="984" t="s">
        <v>59</v>
      </c>
      <c r="NWL84" s="984" t="s">
        <v>59</v>
      </c>
      <c r="NWM84" s="984" t="s">
        <v>59</v>
      </c>
      <c r="NWN84" s="984" t="s">
        <v>59</v>
      </c>
      <c r="NWO84" s="984" t="s">
        <v>59</v>
      </c>
      <c r="NWP84" s="984" t="s">
        <v>59</v>
      </c>
      <c r="NWQ84" s="984" t="s">
        <v>59</v>
      </c>
      <c r="NWR84" s="984" t="s">
        <v>59</v>
      </c>
      <c r="NWS84" s="984" t="s">
        <v>59</v>
      </c>
      <c r="NWT84" s="984" t="s">
        <v>59</v>
      </c>
      <c r="NWU84" s="984" t="s">
        <v>59</v>
      </c>
      <c r="NWV84" s="984" t="s">
        <v>59</v>
      </c>
      <c r="NWW84" s="984" t="s">
        <v>59</v>
      </c>
      <c r="NWX84" s="984" t="s">
        <v>59</v>
      </c>
      <c r="NWY84" s="984" t="s">
        <v>59</v>
      </c>
      <c r="NWZ84" s="984" t="s">
        <v>59</v>
      </c>
      <c r="NXA84" s="984" t="s">
        <v>59</v>
      </c>
      <c r="NXB84" s="984" t="s">
        <v>59</v>
      </c>
      <c r="NXC84" s="984" t="s">
        <v>59</v>
      </c>
      <c r="NXD84" s="984" t="s">
        <v>59</v>
      </c>
      <c r="NXE84" s="984" t="s">
        <v>59</v>
      </c>
      <c r="NXF84" s="984" t="s">
        <v>59</v>
      </c>
      <c r="NXG84" s="984" t="s">
        <v>59</v>
      </c>
      <c r="NXH84" s="984" t="s">
        <v>59</v>
      </c>
      <c r="NXI84" s="984" t="s">
        <v>59</v>
      </c>
      <c r="NXJ84" s="984" t="s">
        <v>59</v>
      </c>
      <c r="NXK84" s="984" t="s">
        <v>59</v>
      </c>
      <c r="NXL84" s="984" t="s">
        <v>59</v>
      </c>
      <c r="NXM84" s="984" t="s">
        <v>59</v>
      </c>
      <c r="NXN84" s="984" t="s">
        <v>59</v>
      </c>
      <c r="NXO84" s="984" t="s">
        <v>59</v>
      </c>
      <c r="NXP84" s="984" t="s">
        <v>59</v>
      </c>
      <c r="NXQ84" s="984" t="s">
        <v>59</v>
      </c>
      <c r="NXR84" s="984" t="s">
        <v>59</v>
      </c>
      <c r="NXS84" s="984" t="s">
        <v>59</v>
      </c>
      <c r="NXT84" s="984" t="s">
        <v>59</v>
      </c>
      <c r="NXU84" s="984" t="s">
        <v>59</v>
      </c>
      <c r="NXV84" s="984" t="s">
        <v>59</v>
      </c>
      <c r="NXW84" s="984" t="s">
        <v>59</v>
      </c>
      <c r="NXX84" s="984" t="s">
        <v>59</v>
      </c>
      <c r="NXY84" s="984" t="s">
        <v>59</v>
      </c>
      <c r="NXZ84" s="984" t="s">
        <v>59</v>
      </c>
      <c r="NYA84" s="984" t="s">
        <v>59</v>
      </c>
      <c r="NYB84" s="984" t="s">
        <v>59</v>
      </c>
      <c r="NYC84" s="984" t="s">
        <v>59</v>
      </c>
      <c r="NYD84" s="984" t="s">
        <v>59</v>
      </c>
      <c r="NYE84" s="984" t="s">
        <v>59</v>
      </c>
      <c r="NYF84" s="984" t="s">
        <v>59</v>
      </c>
      <c r="NYG84" s="984" t="s">
        <v>59</v>
      </c>
      <c r="NYH84" s="984" t="s">
        <v>59</v>
      </c>
      <c r="NYI84" s="984" t="s">
        <v>59</v>
      </c>
      <c r="NYJ84" s="984" t="s">
        <v>59</v>
      </c>
      <c r="NYK84" s="984" t="s">
        <v>59</v>
      </c>
      <c r="NYL84" s="984" t="s">
        <v>59</v>
      </c>
      <c r="NYM84" s="984" t="s">
        <v>59</v>
      </c>
      <c r="NYN84" s="984" t="s">
        <v>59</v>
      </c>
      <c r="NYO84" s="984" t="s">
        <v>59</v>
      </c>
      <c r="NYP84" s="984" t="s">
        <v>59</v>
      </c>
      <c r="NYQ84" s="984" t="s">
        <v>59</v>
      </c>
      <c r="NYR84" s="984" t="s">
        <v>59</v>
      </c>
      <c r="NYS84" s="984" t="s">
        <v>59</v>
      </c>
      <c r="NYT84" s="984" t="s">
        <v>59</v>
      </c>
      <c r="NYU84" s="984" t="s">
        <v>59</v>
      </c>
      <c r="NYV84" s="984" t="s">
        <v>59</v>
      </c>
      <c r="NYW84" s="984" t="s">
        <v>59</v>
      </c>
      <c r="NYX84" s="984" t="s">
        <v>59</v>
      </c>
      <c r="NYY84" s="984" t="s">
        <v>59</v>
      </c>
      <c r="NYZ84" s="984" t="s">
        <v>59</v>
      </c>
      <c r="NZA84" s="984" t="s">
        <v>59</v>
      </c>
      <c r="NZB84" s="984" t="s">
        <v>59</v>
      </c>
      <c r="NZC84" s="984" t="s">
        <v>59</v>
      </c>
      <c r="NZD84" s="984" t="s">
        <v>59</v>
      </c>
      <c r="NZE84" s="984" t="s">
        <v>59</v>
      </c>
      <c r="NZF84" s="984" t="s">
        <v>59</v>
      </c>
      <c r="NZG84" s="984" t="s">
        <v>59</v>
      </c>
      <c r="NZH84" s="984" t="s">
        <v>59</v>
      </c>
      <c r="NZI84" s="984" t="s">
        <v>59</v>
      </c>
      <c r="NZJ84" s="984" t="s">
        <v>59</v>
      </c>
      <c r="NZK84" s="984" t="s">
        <v>59</v>
      </c>
      <c r="NZL84" s="984" t="s">
        <v>59</v>
      </c>
      <c r="NZM84" s="984" t="s">
        <v>59</v>
      </c>
      <c r="NZN84" s="984" t="s">
        <v>59</v>
      </c>
      <c r="NZO84" s="984" t="s">
        <v>59</v>
      </c>
      <c r="NZP84" s="984" t="s">
        <v>59</v>
      </c>
      <c r="NZQ84" s="984" t="s">
        <v>59</v>
      </c>
      <c r="NZR84" s="984" t="s">
        <v>59</v>
      </c>
      <c r="NZS84" s="984" t="s">
        <v>59</v>
      </c>
      <c r="NZT84" s="984" t="s">
        <v>59</v>
      </c>
      <c r="NZU84" s="984" t="s">
        <v>59</v>
      </c>
      <c r="NZV84" s="984" t="s">
        <v>59</v>
      </c>
      <c r="NZW84" s="984" t="s">
        <v>59</v>
      </c>
      <c r="NZX84" s="984" t="s">
        <v>59</v>
      </c>
      <c r="NZY84" s="984" t="s">
        <v>59</v>
      </c>
      <c r="NZZ84" s="984" t="s">
        <v>59</v>
      </c>
      <c r="OAA84" s="984" t="s">
        <v>59</v>
      </c>
      <c r="OAB84" s="984" t="s">
        <v>59</v>
      </c>
      <c r="OAC84" s="984" t="s">
        <v>59</v>
      </c>
      <c r="OAD84" s="984" t="s">
        <v>59</v>
      </c>
      <c r="OAE84" s="984" t="s">
        <v>59</v>
      </c>
      <c r="OAF84" s="984" t="s">
        <v>59</v>
      </c>
      <c r="OAG84" s="984" t="s">
        <v>59</v>
      </c>
      <c r="OAH84" s="984" t="s">
        <v>59</v>
      </c>
      <c r="OAI84" s="984" t="s">
        <v>59</v>
      </c>
      <c r="OAJ84" s="984" t="s">
        <v>59</v>
      </c>
      <c r="OAK84" s="984" t="s">
        <v>59</v>
      </c>
      <c r="OAL84" s="984" t="s">
        <v>59</v>
      </c>
      <c r="OAM84" s="984" t="s">
        <v>59</v>
      </c>
      <c r="OAN84" s="984" t="s">
        <v>59</v>
      </c>
      <c r="OAO84" s="984" t="s">
        <v>59</v>
      </c>
      <c r="OAP84" s="984" t="s">
        <v>59</v>
      </c>
      <c r="OAQ84" s="984" t="s">
        <v>59</v>
      </c>
      <c r="OAR84" s="984" t="s">
        <v>59</v>
      </c>
      <c r="OAS84" s="984" t="s">
        <v>59</v>
      </c>
      <c r="OAT84" s="984" t="s">
        <v>59</v>
      </c>
      <c r="OAU84" s="984" t="s">
        <v>59</v>
      </c>
      <c r="OAV84" s="984" t="s">
        <v>59</v>
      </c>
      <c r="OAW84" s="984" t="s">
        <v>59</v>
      </c>
      <c r="OAX84" s="984" t="s">
        <v>59</v>
      </c>
      <c r="OAY84" s="984" t="s">
        <v>59</v>
      </c>
      <c r="OAZ84" s="984" t="s">
        <v>59</v>
      </c>
      <c r="OBA84" s="984" t="s">
        <v>59</v>
      </c>
      <c r="OBB84" s="984" t="s">
        <v>59</v>
      </c>
      <c r="OBC84" s="984" t="s">
        <v>59</v>
      </c>
      <c r="OBD84" s="984" t="s">
        <v>59</v>
      </c>
      <c r="OBE84" s="984" t="s">
        <v>59</v>
      </c>
      <c r="OBF84" s="984" t="s">
        <v>59</v>
      </c>
      <c r="OBG84" s="984" t="s">
        <v>59</v>
      </c>
      <c r="OBH84" s="984" t="s">
        <v>59</v>
      </c>
      <c r="OBI84" s="984" t="s">
        <v>59</v>
      </c>
      <c r="OBJ84" s="984" t="s">
        <v>59</v>
      </c>
      <c r="OBK84" s="984" t="s">
        <v>59</v>
      </c>
      <c r="OBL84" s="984" t="s">
        <v>59</v>
      </c>
      <c r="OBM84" s="984" t="s">
        <v>59</v>
      </c>
      <c r="OBN84" s="984" t="s">
        <v>59</v>
      </c>
      <c r="OBO84" s="984" t="s">
        <v>59</v>
      </c>
      <c r="OBP84" s="984" t="s">
        <v>59</v>
      </c>
      <c r="OBQ84" s="984" t="s">
        <v>59</v>
      </c>
      <c r="OBR84" s="984" t="s">
        <v>59</v>
      </c>
      <c r="OBS84" s="984" t="s">
        <v>59</v>
      </c>
      <c r="OBT84" s="984" t="s">
        <v>59</v>
      </c>
      <c r="OBU84" s="984" t="s">
        <v>59</v>
      </c>
      <c r="OBV84" s="984" t="s">
        <v>59</v>
      </c>
      <c r="OBW84" s="984" t="s">
        <v>59</v>
      </c>
      <c r="OBX84" s="984" t="s">
        <v>59</v>
      </c>
      <c r="OBY84" s="984" t="s">
        <v>59</v>
      </c>
      <c r="OBZ84" s="984" t="s">
        <v>59</v>
      </c>
      <c r="OCA84" s="984" t="s">
        <v>59</v>
      </c>
      <c r="OCB84" s="984" t="s">
        <v>59</v>
      </c>
      <c r="OCC84" s="984" t="s">
        <v>59</v>
      </c>
      <c r="OCD84" s="984" t="s">
        <v>59</v>
      </c>
      <c r="OCE84" s="984" t="s">
        <v>59</v>
      </c>
      <c r="OCF84" s="984" t="s">
        <v>59</v>
      </c>
      <c r="OCG84" s="984" t="s">
        <v>59</v>
      </c>
      <c r="OCH84" s="984" t="s">
        <v>59</v>
      </c>
      <c r="OCI84" s="984" t="s">
        <v>59</v>
      </c>
      <c r="OCJ84" s="984" t="s">
        <v>59</v>
      </c>
      <c r="OCK84" s="984" t="s">
        <v>59</v>
      </c>
      <c r="OCL84" s="984" t="s">
        <v>59</v>
      </c>
      <c r="OCM84" s="984" t="s">
        <v>59</v>
      </c>
      <c r="OCN84" s="984" t="s">
        <v>59</v>
      </c>
      <c r="OCO84" s="984" t="s">
        <v>59</v>
      </c>
      <c r="OCP84" s="984" t="s">
        <v>59</v>
      </c>
      <c r="OCQ84" s="984" t="s">
        <v>59</v>
      </c>
      <c r="OCR84" s="984" t="s">
        <v>59</v>
      </c>
      <c r="OCS84" s="984" t="s">
        <v>59</v>
      </c>
      <c r="OCT84" s="984" t="s">
        <v>59</v>
      </c>
      <c r="OCU84" s="984" t="s">
        <v>59</v>
      </c>
      <c r="OCV84" s="984" t="s">
        <v>59</v>
      </c>
      <c r="OCW84" s="984" t="s">
        <v>59</v>
      </c>
      <c r="OCX84" s="984" t="s">
        <v>59</v>
      </c>
      <c r="OCY84" s="984" t="s">
        <v>59</v>
      </c>
      <c r="OCZ84" s="984" t="s">
        <v>59</v>
      </c>
      <c r="ODA84" s="984" t="s">
        <v>59</v>
      </c>
      <c r="ODB84" s="984" t="s">
        <v>59</v>
      </c>
      <c r="ODC84" s="984" t="s">
        <v>59</v>
      </c>
      <c r="ODD84" s="984" t="s">
        <v>59</v>
      </c>
      <c r="ODE84" s="984" t="s">
        <v>59</v>
      </c>
      <c r="ODF84" s="984" t="s">
        <v>59</v>
      </c>
      <c r="ODG84" s="984" t="s">
        <v>59</v>
      </c>
      <c r="ODH84" s="984" t="s">
        <v>59</v>
      </c>
      <c r="ODI84" s="984" t="s">
        <v>59</v>
      </c>
      <c r="ODJ84" s="984" t="s">
        <v>59</v>
      </c>
      <c r="ODK84" s="984" t="s">
        <v>59</v>
      </c>
      <c r="ODL84" s="984" t="s">
        <v>59</v>
      </c>
      <c r="ODM84" s="984" t="s">
        <v>59</v>
      </c>
      <c r="ODN84" s="984" t="s">
        <v>59</v>
      </c>
      <c r="ODO84" s="984" t="s">
        <v>59</v>
      </c>
      <c r="ODP84" s="984" t="s">
        <v>59</v>
      </c>
      <c r="ODQ84" s="984" t="s">
        <v>59</v>
      </c>
      <c r="ODR84" s="984" t="s">
        <v>59</v>
      </c>
      <c r="ODS84" s="984" t="s">
        <v>59</v>
      </c>
      <c r="ODT84" s="984" t="s">
        <v>59</v>
      </c>
      <c r="ODU84" s="984" t="s">
        <v>59</v>
      </c>
      <c r="ODV84" s="984" t="s">
        <v>59</v>
      </c>
      <c r="ODW84" s="984" t="s">
        <v>59</v>
      </c>
      <c r="ODX84" s="984" t="s">
        <v>59</v>
      </c>
      <c r="ODY84" s="984" t="s">
        <v>59</v>
      </c>
      <c r="ODZ84" s="984" t="s">
        <v>59</v>
      </c>
      <c r="OEA84" s="984" t="s">
        <v>59</v>
      </c>
      <c r="OEB84" s="984" t="s">
        <v>59</v>
      </c>
      <c r="OEC84" s="984" t="s">
        <v>59</v>
      </c>
      <c r="OED84" s="984" t="s">
        <v>59</v>
      </c>
      <c r="OEE84" s="984" t="s">
        <v>59</v>
      </c>
      <c r="OEF84" s="984" t="s">
        <v>59</v>
      </c>
      <c r="OEG84" s="984" t="s">
        <v>59</v>
      </c>
      <c r="OEH84" s="984" t="s">
        <v>59</v>
      </c>
      <c r="OEI84" s="984" t="s">
        <v>59</v>
      </c>
      <c r="OEJ84" s="984" t="s">
        <v>59</v>
      </c>
      <c r="OEK84" s="984" t="s">
        <v>59</v>
      </c>
      <c r="OEL84" s="984" t="s">
        <v>59</v>
      </c>
      <c r="OEM84" s="984" t="s">
        <v>59</v>
      </c>
      <c r="OEN84" s="984" t="s">
        <v>59</v>
      </c>
      <c r="OEO84" s="984" t="s">
        <v>59</v>
      </c>
      <c r="OEP84" s="984" t="s">
        <v>59</v>
      </c>
      <c r="OEQ84" s="984" t="s">
        <v>59</v>
      </c>
      <c r="OER84" s="984" t="s">
        <v>59</v>
      </c>
      <c r="OES84" s="984" t="s">
        <v>59</v>
      </c>
      <c r="OET84" s="984" t="s">
        <v>59</v>
      </c>
      <c r="OEU84" s="984" t="s">
        <v>59</v>
      </c>
      <c r="OEV84" s="984" t="s">
        <v>59</v>
      </c>
      <c r="OEW84" s="984" t="s">
        <v>59</v>
      </c>
      <c r="OEX84" s="984" t="s">
        <v>59</v>
      </c>
      <c r="OEY84" s="984" t="s">
        <v>59</v>
      </c>
      <c r="OEZ84" s="984" t="s">
        <v>59</v>
      </c>
      <c r="OFA84" s="984" t="s">
        <v>59</v>
      </c>
      <c r="OFB84" s="984" t="s">
        <v>59</v>
      </c>
      <c r="OFC84" s="984" t="s">
        <v>59</v>
      </c>
      <c r="OFD84" s="984" t="s">
        <v>59</v>
      </c>
      <c r="OFE84" s="984" t="s">
        <v>59</v>
      </c>
      <c r="OFF84" s="984" t="s">
        <v>59</v>
      </c>
      <c r="OFG84" s="984" t="s">
        <v>59</v>
      </c>
      <c r="OFH84" s="984" t="s">
        <v>59</v>
      </c>
      <c r="OFI84" s="984" t="s">
        <v>59</v>
      </c>
      <c r="OFJ84" s="984" t="s">
        <v>59</v>
      </c>
      <c r="OFK84" s="984" t="s">
        <v>59</v>
      </c>
      <c r="OFL84" s="984" t="s">
        <v>59</v>
      </c>
      <c r="OFM84" s="984" t="s">
        <v>59</v>
      </c>
      <c r="OFN84" s="984" t="s">
        <v>59</v>
      </c>
      <c r="OFO84" s="984" t="s">
        <v>59</v>
      </c>
      <c r="OFP84" s="984" t="s">
        <v>59</v>
      </c>
      <c r="OFQ84" s="984" t="s">
        <v>59</v>
      </c>
      <c r="OFR84" s="984" t="s">
        <v>59</v>
      </c>
      <c r="OFS84" s="984" t="s">
        <v>59</v>
      </c>
      <c r="OFT84" s="984" t="s">
        <v>59</v>
      </c>
      <c r="OFU84" s="984" t="s">
        <v>59</v>
      </c>
      <c r="OFV84" s="984" t="s">
        <v>59</v>
      </c>
      <c r="OFW84" s="984" t="s">
        <v>59</v>
      </c>
      <c r="OFX84" s="984" t="s">
        <v>59</v>
      </c>
      <c r="OFY84" s="984" t="s">
        <v>59</v>
      </c>
      <c r="OFZ84" s="984" t="s">
        <v>59</v>
      </c>
      <c r="OGA84" s="984" t="s">
        <v>59</v>
      </c>
      <c r="OGB84" s="984" t="s">
        <v>59</v>
      </c>
      <c r="OGC84" s="984" t="s">
        <v>59</v>
      </c>
      <c r="OGD84" s="984" t="s">
        <v>59</v>
      </c>
      <c r="OGE84" s="984" t="s">
        <v>59</v>
      </c>
      <c r="OGF84" s="984" t="s">
        <v>59</v>
      </c>
      <c r="OGG84" s="984" t="s">
        <v>59</v>
      </c>
      <c r="OGH84" s="984" t="s">
        <v>59</v>
      </c>
      <c r="OGI84" s="984" t="s">
        <v>59</v>
      </c>
      <c r="OGJ84" s="984" t="s">
        <v>59</v>
      </c>
      <c r="OGK84" s="984" t="s">
        <v>59</v>
      </c>
      <c r="OGL84" s="984" t="s">
        <v>59</v>
      </c>
      <c r="OGM84" s="984" t="s">
        <v>59</v>
      </c>
      <c r="OGN84" s="984" t="s">
        <v>59</v>
      </c>
      <c r="OGO84" s="984" t="s">
        <v>59</v>
      </c>
      <c r="OGP84" s="984" t="s">
        <v>59</v>
      </c>
      <c r="OGQ84" s="984" t="s">
        <v>59</v>
      </c>
      <c r="OGR84" s="984" t="s">
        <v>59</v>
      </c>
      <c r="OGS84" s="984" t="s">
        <v>59</v>
      </c>
      <c r="OGT84" s="984" t="s">
        <v>59</v>
      </c>
      <c r="OGU84" s="984" t="s">
        <v>59</v>
      </c>
      <c r="OGV84" s="984" t="s">
        <v>59</v>
      </c>
      <c r="OGW84" s="984" t="s">
        <v>59</v>
      </c>
      <c r="OGX84" s="984" t="s">
        <v>59</v>
      </c>
      <c r="OGY84" s="984" t="s">
        <v>59</v>
      </c>
      <c r="OGZ84" s="984" t="s">
        <v>59</v>
      </c>
      <c r="OHA84" s="984" t="s">
        <v>59</v>
      </c>
      <c r="OHB84" s="984" t="s">
        <v>59</v>
      </c>
      <c r="OHC84" s="984" t="s">
        <v>59</v>
      </c>
      <c r="OHD84" s="984" t="s">
        <v>59</v>
      </c>
      <c r="OHE84" s="984" t="s">
        <v>59</v>
      </c>
      <c r="OHF84" s="984" t="s">
        <v>59</v>
      </c>
      <c r="OHG84" s="984" t="s">
        <v>59</v>
      </c>
      <c r="OHH84" s="984" t="s">
        <v>59</v>
      </c>
      <c r="OHI84" s="984" t="s">
        <v>59</v>
      </c>
      <c r="OHJ84" s="984" t="s">
        <v>59</v>
      </c>
      <c r="OHK84" s="984" t="s">
        <v>59</v>
      </c>
      <c r="OHL84" s="984" t="s">
        <v>59</v>
      </c>
      <c r="OHM84" s="984" t="s">
        <v>59</v>
      </c>
      <c r="OHN84" s="984" t="s">
        <v>59</v>
      </c>
      <c r="OHO84" s="984" t="s">
        <v>59</v>
      </c>
      <c r="OHP84" s="984" t="s">
        <v>59</v>
      </c>
      <c r="OHQ84" s="984" t="s">
        <v>59</v>
      </c>
      <c r="OHR84" s="984" t="s">
        <v>59</v>
      </c>
      <c r="OHS84" s="984" t="s">
        <v>59</v>
      </c>
      <c r="OHT84" s="984" t="s">
        <v>59</v>
      </c>
      <c r="OHU84" s="984" t="s">
        <v>59</v>
      </c>
      <c r="OHV84" s="984" t="s">
        <v>59</v>
      </c>
      <c r="OHW84" s="984" t="s">
        <v>59</v>
      </c>
      <c r="OHX84" s="984" t="s">
        <v>59</v>
      </c>
      <c r="OHY84" s="984" t="s">
        <v>59</v>
      </c>
      <c r="OHZ84" s="984" t="s">
        <v>59</v>
      </c>
      <c r="OIA84" s="984" t="s">
        <v>59</v>
      </c>
      <c r="OIB84" s="984" t="s">
        <v>59</v>
      </c>
      <c r="OIC84" s="984" t="s">
        <v>59</v>
      </c>
      <c r="OID84" s="984" t="s">
        <v>59</v>
      </c>
      <c r="OIE84" s="984" t="s">
        <v>59</v>
      </c>
      <c r="OIF84" s="984" t="s">
        <v>59</v>
      </c>
      <c r="OIG84" s="984" t="s">
        <v>59</v>
      </c>
      <c r="OIH84" s="984" t="s">
        <v>59</v>
      </c>
      <c r="OII84" s="984" t="s">
        <v>59</v>
      </c>
      <c r="OIJ84" s="984" t="s">
        <v>59</v>
      </c>
      <c r="OIK84" s="984" t="s">
        <v>59</v>
      </c>
      <c r="OIL84" s="984" t="s">
        <v>59</v>
      </c>
      <c r="OIM84" s="984" t="s">
        <v>59</v>
      </c>
      <c r="OIN84" s="984" t="s">
        <v>59</v>
      </c>
      <c r="OIO84" s="984" t="s">
        <v>59</v>
      </c>
      <c r="OIP84" s="984" t="s">
        <v>59</v>
      </c>
      <c r="OIQ84" s="984" t="s">
        <v>59</v>
      </c>
      <c r="OIR84" s="984" t="s">
        <v>59</v>
      </c>
      <c r="OIS84" s="984" t="s">
        <v>59</v>
      </c>
      <c r="OIT84" s="984" t="s">
        <v>59</v>
      </c>
      <c r="OIU84" s="984" t="s">
        <v>59</v>
      </c>
      <c r="OIV84" s="984" t="s">
        <v>59</v>
      </c>
      <c r="OIW84" s="984" t="s">
        <v>59</v>
      </c>
      <c r="OIX84" s="984" t="s">
        <v>59</v>
      </c>
      <c r="OIY84" s="984" t="s">
        <v>59</v>
      </c>
      <c r="OIZ84" s="984" t="s">
        <v>59</v>
      </c>
      <c r="OJA84" s="984" t="s">
        <v>59</v>
      </c>
      <c r="OJB84" s="984" t="s">
        <v>59</v>
      </c>
      <c r="OJC84" s="984" t="s">
        <v>59</v>
      </c>
      <c r="OJD84" s="984" t="s">
        <v>59</v>
      </c>
      <c r="OJE84" s="984" t="s">
        <v>59</v>
      </c>
      <c r="OJF84" s="984" t="s">
        <v>59</v>
      </c>
      <c r="OJG84" s="984" t="s">
        <v>59</v>
      </c>
      <c r="OJH84" s="984" t="s">
        <v>59</v>
      </c>
      <c r="OJI84" s="984" t="s">
        <v>59</v>
      </c>
      <c r="OJJ84" s="984" t="s">
        <v>59</v>
      </c>
      <c r="OJK84" s="984" t="s">
        <v>59</v>
      </c>
      <c r="OJL84" s="984" t="s">
        <v>59</v>
      </c>
      <c r="OJM84" s="984" t="s">
        <v>59</v>
      </c>
      <c r="OJN84" s="984" t="s">
        <v>59</v>
      </c>
      <c r="OJO84" s="984" t="s">
        <v>59</v>
      </c>
      <c r="OJP84" s="984" t="s">
        <v>59</v>
      </c>
      <c r="OJQ84" s="984" t="s">
        <v>59</v>
      </c>
      <c r="OJR84" s="984" t="s">
        <v>59</v>
      </c>
      <c r="OJS84" s="984" t="s">
        <v>59</v>
      </c>
      <c r="OJT84" s="984" t="s">
        <v>59</v>
      </c>
      <c r="OJU84" s="984" t="s">
        <v>59</v>
      </c>
      <c r="OJV84" s="984" t="s">
        <v>59</v>
      </c>
      <c r="OJW84" s="984" t="s">
        <v>59</v>
      </c>
      <c r="OJX84" s="984" t="s">
        <v>59</v>
      </c>
      <c r="OJY84" s="984" t="s">
        <v>59</v>
      </c>
      <c r="OJZ84" s="984" t="s">
        <v>59</v>
      </c>
      <c r="OKA84" s="984" t="s">
        <v>59</v>
      </c>
      <c r="OKB84" s="984" t="s">
        <v>59</v>
      </c>
      <c r="OKC84" s="984" t="s">
        <v>59</v>
      </c>
      <c r="OKD84" s="984" t="s">
        <v>59</v>
      </c>
      <c r="OKE84" s="984" t="s">
        <v>59</v>
      </c>
      <c r="OKF84" s="984" t="s">
        <v>59</v>
      </c>
      <c r="OKG84" s="984" t="s">
        <v>59</v>
      </c>
      <c r="OKH84" s="984" t="s">
        <v>59</v>
      </c>
      <c r="OKI84" s="984" t="s">
        <v>59</v>
      </c>
      <c r="OKJ84" s="984" t="s">
        <v>59</v>
      </c>
      <c r="OKK84" s="984" t="s">
        <v>59</v>
      </c>
      <c r="OKL84" s="984" t="s">
        <v>59</v>
      </c>
      <c r="OKM84" s="984" t="s">
        <v>59</v>
      </c>
      <c r="OKN84" s="984" t="s">
        <v>59</v>
      </c>
      <c r="OKO84" s="984" t="s">
        <v>59</v>
      </c>
      <c r="OKP84" s="984" t="s">
        <v>59</v>
      </c>
      <c r="OKQ84" s="984" t="s">
        <v>59</v>
      </c>
      <c r="OKR84" s="984" t="s">
        <v>59</v>
      </c>
      <c r="OKS84" s="984" t="s">
        <v>59</v>
      </c>
      <c r="OKT84" s="984" t="s">
        <v>59</v>
      </c>
      <c r="OKU84" s="984" t="s">
        <v>59</v>
      </c>
      <c r="OKV84" s="984" t="s">
        <v>59</v>
      </c>
      <c r="OKW84" s="984" t="s">
        <v>59</v>
      </c>
      <c r="OKX84" s="984" t="s">
        <v>59</v>
      </c>
      <c r="OKY84" s="984" t="s">
        <v>59</v>
      </c>
      <c r="OKZ84" s="984" t="s">
        <v>59</v>
      </c>
      <c r="OLA84" s="984" t="s">
        <v>59</v>
      </c>
      <c r="OLB84" s="984" t="s">
        <v>59</v>
      </c>
      <c r="OLC84" s="984" t="s">
        <v>59</v>
      </c>
      <c r="OLD84" s="984" t="s">
        <v>59</v>
      </c>
      <c r="OLE84" s="984" t="s">
        <v>59</v>
      </c>
      <c r="OLF84" s="984" t="s">
        <v>59</v>
      </c>
      <c r="OLG84" s="984" t="s">
        <v>59</v>
      </c>
      <c r="OLH84" s="984" t="s">
        <v>59</v>
      </c>
      <c r="OLI84" s="984" t="s">
        <v>59</v>
      </c>
      <c r="OLJ84" s="984" t="s">
        <v>59</v>
      </c>
      <c r="OLK84" s="984" t="s">
        <v>59</v>
      </c>
      <c r="OLL84" s="984" t="s">
        <v>59</v>
      </c>
      <c r="OLM84" s="984" t="s">
        <v>59</v>
      </c>
      <c r="OLN84" s="984" t="s">
        <v>59</v>
      </c>
      <c r="OLO84" s="984" t="s">
        <v>59</v>
      </c>
      <c r="OLP84" s="984" t="s">
        <v>59</v>
      </c>
      <c r="OLQ84" s="984" t="s">
        <v>59</v>
      </c>
      <c r="OLR84" s="984" t="s">
        <v>59</v>
      </c>
      <c r="OLS84" s="984" t="s">
        <v>59</v>
      </c>
      <c r="OLT84" s="984" t="s">
        <v>59</v>
      </c>
      <c r="OLU84" s="984" t="s">
        <v>59</v>
      </c>
      <c r="OLV84" s="984" t="s">
        <v>59</v>
      </c>
      <c r="OLW84" s="984" t="s">
        <v>59</v>
      </c>
      <c r="OLX84" s="984" t="s">
        <v>59</v>
      </c>
      <c r="OLY84" s="984" t="s">
        <v>59</v>
      </c>
      <c r="OLZ84" s="984" t="s">
        <v>59</v>
      </c>
      <c r="OMA84" s="984" t="s">
        <v>59</v>
      </c>
      <c r="OMB84" s="984" t="s">
        <v>59</v>
      </c>
      <c r="OMC84" s="984" t="s">
        <v>59</v>
      </c>
      <c r="OMD84" s="984" t="s">
        <v>59</v>
      </c>
      <c r="OME84" s="984" t="s">
        <v>59</v>
      </c>
      <c r="OMF84" s="984" t="s">
        <v>59</v>
      </c>
      <c r="OMG84" s="984" t="s">
        <v>59</v>
      </c>
      <c r="OMH84" s="984" t="s">
        <v>59</v>
      </c>
      <c r="OMI84" s="984" t="s">
        <v>59</v>
      </c>
      <c r="OMJ84" s="984" t="s">
        <v>59</v>
      </c>
      <c r="OMK84" s="984" t="s">
        <v>59</v>
      </c>
      <c r="OML84" s="984" t="s">
        <v>59</v>
      </c>
      <c r="OMM84" s="984" t="s">
        <v>59</v>
      </c>
      <c r="OMN84" s="984" t="s">
        <v>59</v>
      </c>
      <c r="OMO84" s="984" t="s">
        <v>59</v>
      </c>
      <c r="OMP84" s="984" t="s">
        <v>59</v>
      </c>
      <c r="OMQ84" s="984" t="s">
        <v>59</v>
      </c>
      <c r="OMR84" s="984" t="s">
        <v>59</v>
      </c>
      <c r="OMS84" s="984" t="s">
        <v>59</v>
      </c>
      <c r="OMT84" s="984" t="s">
        <v>59</v>
      </c>
      <c r="OMU84" s="984" t="s">
        <v>59</v>
      </c>
      <c r="OMV84" s="984" t="s">
        <v>59</v>
      </c>
      <c r="OMW84" s="984" t="s">
        <v>59</v>
      </c>
      <c r="OMX84" s="984" t="s">
        <v>59</v>
      </c>
      <c r="OMY84" s="984" t="s">
        <v>59</v>
      </c>
      <c r="OMZ84" s="984" t="s">
        <v>59</v>
      </c>
      <c r="ONA84" s="984" t="s">
        <v>59</v>
      </c>
      <c r="ONB84" s="984" t="s">
        <v>59</v>
      </c>
      <c r="ONC84" s="984" t="s">
        <v>59</v>
      </c>
      <c r="OND84" s="984" t="s">
        <v>59</v>
      </c>
      <c r="ONE84" s="984" t="s">
        <v>59</v>
      </c>
      <c r="ONF84" s="984" t="s">
        <v>59</v>
      </c>
      <c r="ONG84" s="984" t="s">
        <v>59</v>
      </c>
      <c r="ONH84" s="984" t="s">
        <v>59</v>
      </c>
      <c r="ONI84" s="984" t="s">
        <v>59</v>
      </c>
      <c r="ONJ84" s="984" t="s">
        <v>59</v>
      </c>
      <c r="ONK84" s="984" t="s">
        <v>59</v>
      </c>
      <c r="ONL84" s="984" t="s">
        <v>59</v>
      </c>
      <c r="ONM84" s="984" t="s">
        <v>59</v>
      </c>
      <c r="ONN84" s="984" t="s">
        <v>59</v>
      </c>
      <c r="ONO84" s="984" t="s">
        <v>59</v>
      </c>
      <c r="ONP84" s="984" t="s">
        <v>59</v>
      </c>
      <c r="ONQ84" s="984" t="s">
        <v>59</v>
      </c>
      <c r="ONR84" s="984" t="s">
        <v>59</v>
      </c>
      <c r="ONS84" s="984" t="s">
        <v>59</v>
      </c>
      <c r="ONT84" s="984" t="s">
        <v>59</v>
      </c>
      <c r="ONU84" s="984" t="s">
        <v>59</v>
      </c>
      <c r="ONV84" s="984" t="s">
        <v>59</v>
      </c>
      <c r="ONW84" s="984" t="s">
        <v>59</v>
      </c>
      <c r="ONX84" s="984" t="s">
        <v>59</v>
      </c>
      <c r="ONY84" s="984" t="s">
        <v>59</v>
      </c>
      <c r="ONZ84" s="984" t="s">
        <v>59</v>
      </c>
      <c r="OOA84" s="984" t="s">
        <v>59</v>
      </c>
      <c r="OOB84" s="984" t="s">
        <v>59</v>
      </c>
      <c r="OOC84" s="984" t="s">
        <v>59</v>
      </c>
      <c r="OOD84" s="984" t="s">
        <v>59</v>
      </c>
      <c r="OOE84" s="984" t="s">
        <v>59</v>
      </c>
      <c r="OOF84" s="984" t="s">
        <v>59</v>
      </c>
      <c r="OOG84" s="984" t="s">
        <v>59</v>
      </c>
      <c r="OOH84" s="984" t="s">
        <v>59</v>
      </c>
      <c r="OOI84" s="984" t="s">
        <v>59</v>
      </c>
      <c r="OOJ84" s="984" t="s">
        <v>59</v>
      </c>
      <c r="OOK84" s="984" t="s">
        <v>59</v>
      </c>
      <c r="OOL84" s="984" t="s">
        <v>59</v>
      </c>
      <c r="OOM84" s="984" t="s">
        <v>59</v>
      </c>
      <c r="OON84" s="984" t="s">
        <v>59</v>
      </c>
      <c r="OOO84" s="984" t="s">
        <v>59</v>
      </c>
      <c r="OOP84" s="984" t="s">
        <v>59</v>
      </c>
      <c r="OOQ84" s="984" t="s">
        <v>59</v>
      </c>
      <c r="OOR84" s="984" t="s">
        <v>59</v>
      </c>
      <c r="OOS84" s="984" t="s">
        <v>59</v>
      </c>
      <c r="OOT84" s="984" t="s">
        <v>59</v>
      </c>
      <c r="OOU84" s="984" t="s">
        <v>59</v>
      </c>
      <c r="OOV84" s="984" t="s">
        <v>59</v>
      </c>
      <c r="OOW84" s="984" t="s">
        <v>59</v>
      </c>
      <c r="OOX84" s="984" t="s">
        <v>59</v>
      </c>
      <c r="OOY84" s="984" t="s">
        <v>59</v>
      </c>
      <c r="OOZ84" s="984" t="s">
        <v>59</v>
      </c>
      <c r="OPA84" s="984" t="s">
        <v>59</v>
      </c>
      <c r="OPB84" s="984" t="s">
        <v>59</v>
      </c>
      <c r="OPC84" s="984" t="s">
        <v>59</v>
      </c>
      <c r="OPD84" s="984" t="s">
        <v>59</v>
      </c>
      <c r="OPE84" s="984" t="s">
        <v>59</v>
      </c>
      <c r="OPF84" s="984" t="s">
        <v>59</v>
      </c>
      <c r="OPG84" s="984" t="s">
        <v>59</v>
      </c>
      <c r="OPH84" s="984" t="s">
        <v>59</v>
      </c>
      <c r="OPI84" s="984" t="s">
        <v>59</v>
      </c>
      <c r="OPJ84" s="984" t="s">
        <v>59</v>
      </c>
      <c r="OPK84" s="984" t="s">
        <v>59</v>
      </c>
      <c r="OPL84" s="984" t="s">
        <v>59</v>
      </c>
      <c r="OPM84" s="984" t="s">
        <v>59</v>
      </c>
      <c r="OPN84" s="984" t="s">
        <v>59</v>
      </c>
      <c r="OPO84" s="984" t="s">
        <v>59</v>
      </c>
      <c r="OPP84" s="984" t="s">
        <v>59</v>
      </c>
      <c r="OPQ84" s="984" t="s">
        <v>59</v>
      </c>
      <c r="OPR84" s="984" t="s">
        <v>59</v>
      </c>
      <c r="OPS84" s="984" t="s">
        <v>59</v>
      </c>
      <c r="OPT84" s="984" t="s">
        <v>59</v>
      </c>
      <c r="OPU84" s="984" t="s">
        <v>59</v>
      </c>
      <c r="OPV84" s="984" t="s">
        <v>59</v>
      </c>
      <c r="OPW84" s="984" t="s">
        <v>59</v>
      </c>
      <c r="OPX84" s="984" t="s">
        <v>59</v>
      </c>
      <c r="OPY84" s="984" t="s">
        <v>59</v>
      </c>
      <c r="OPZ84" s="984" t="s">
        <v>59</v>
      </c>
      <c r="OQA84" s="984" t="s">
        <v>59</v>
      </c>
      <c r="OQB84" s="984" t="s">
        <v>59</v>
      </c>
      <c r="OQC84" s="984" t="s">
        <v>59</v>
      </c>
      <c r="OQD84" s="984" t="s">
        <v>59</v>
      </c>
      <c r="OQE84" s="984" t="s">
        <v>59</v>
      </c>
      <c r="OQF84" s="984" t="s">
        <v>59</v>
      </c>
      <c r="OQG84" s="984" t="s">
        <v>59</v>
      </c>
      <c r="OQH84" s="984" t="s">
        <v>59</v>
      </c>
      <c r="OQI84" s="984" t="s">
        <v>59</v>
      </c>
      <c r="OQJ84" s="984" t="s">
        <v>59</v>
      </c>
      <c r="OQK84" s="984" t="s">
        <v>59</v>
      </c>
      <c r="OQL84" s="984" t="s">
        <v>59</v>
      </c>
      <c r="OQM84" s="984" t="s">
        <v>59</v>
      </c>
      <c r="OQN84" s="984" t="s">
        <v>59</v>
      </c>
      <c r="OQO84" s="984" t="s">
        <v>59</v>
      </c>
      <c r="OQP84" s="984" t="s">
        <v>59</v>
      </c>
      <c r="OQQ84" s="984" t="s">
        <v>59</v>
      </c>
      <c r="OQR84" s="984" t="s">
        <v>59</v>
      </c>
      <c r="OQS84" s="984" t="s">
        <v>59</v>
      </c>
      <c r="OQT84" s="984" t="s">
        <v>59</v>
      </c>
      <c r="OQU84" s="984" t="s">
        <v>59</v>
      </c>
      <c r="OQV84" s="984" t="s">
        <v>59</v>
      </c>
      <c r="OQW84" s="984" t="s">
        <v>59</v>
      </c>
      <c r="OQX84" s="984" t="s">
        <v>59</v>
      </c>
      <c r="OQY84" s="984" t="s">
        <v>59</v>
      </c>
      <c r="OQZ84" s="984" t="s">
        <v>59</v>
      </c>
      <c r="ORA84" s="984" t="s">
        <v>59</v>
      </c>
      <c r="ORB84" s="984" t="s">
        <v>59</v>
      </c>
      <c r="ORC84" s="984" t="s">
        <v>59</v>
      </c>
      <c r="ORD84" s="984" t="s">
        <v>59</v>
      </c>
      <c r="ORE84" s="984" t="s">
        <v>59</v>
      </c>
      <c r="ORF84" s="984" t="s">
        <v>59</v>
      </c>
      <c r="ORG84" s="984" t="s">
        <v>59</v>
      </c>
      <c r="ORH84" s="984" t="s">
        <v>59</v>
      </c>
      <c r="ORI84" s="984" t="s">
        <v>59</v>
      </c>
      <c r="ORJ84" s="984" t="s">
        <v>59</v>
      </c>
      <c r="ORK84" s="984" t="s">
        <v>59</v>
      </c>
      <c r="ORL84" s="984" t="s">
        <v>59</v>
      </c>
      <c r="ORM84" s="984" t="s">
        <v>59</v>
      </c>
      <c r="ORN84" s="984" t="s">
        <v>59</v>
      </c>
      <c r="ORO84" s="984" t="s">
        <v>59</v>
      </c>
      <c r="ORP84" s="984" t="s">
        <v>59</v>
      </c>
      <c r="ORQ84" s="984" t="s">
        <v>59</v>
      </c>
      <c r="ORR84" s="984" t="s">
        <v>59</v>
      </c>
      <c r="ORS84" s="984" t="s">
        <v>59</v>
      </c>
      <c r="ORT84" s="984" t="s">
        <v>59</v>
      </c>
      <c r="ORU84" s="984" t="s">
        <v>59</v>
      </c>
      <c r="ORV84" s="984" t="s">
        <v>59</v>
      </c>
      <c r="ORW84" s="984" t="s">
        <v>59</v>
      </c>
      <c r="ORX84" s="984" t="s">
        <v>59</v>
      </c>
      <c r="ORY84" s="984" t="s">
        <v>59</v>
      </c>
      <c r="ORZ84" s="984" t="s">
        <v>59</v>
      </c>
      <c r="OSA84" s="984" t="s">
        <v>59</v>
      </c>
      <c r="OSB84" s="984" t="s">
        <v>59</v>
      </c>
      <c r="OSC84" s="984" t="s">
        <v>59</v>
      </c>
      <c r="OSD84" s="984" t="s">
        <v>59</v>
      </c>
      <c r="OSE84" s="984" t="s">
        <v>59</v>
      </c>
      <c r="OSF84" s="984" t="s">
        <v>59</v>
      </c>
      <c r="OSG84" s="984" t="s">
        <v>59</v>
      </c>
      <c r="OSH84" s="984" t="s">
        <v>59</v>
      </c>
      <c r="OSI84" s="984" t="s">
        <v>59</v>
      </c>
      <c r="OSJ84" s="984" t="s">
        <v>59</v>
      </c>
      <c r="OSK84" s="984" t="s">
        <v>59</v>
      </c>
      <c r="OSL84" s="984" t="s">
        <v>59</v>
      </c>
      <c r="OSM84" s="984" t="s">
        <v>59</v>
      </c>
      <c r="OSN84" s="984" t="s">
        <v>59</v>
      </c>
      <c r="OSO84" s="984" t="s">
        <v>59</v>
      </c>
      <c r="OSP84" s="984" t="s">
        <v>59</v>
      </c>
      <c r="OSQ84" s="984" t="s">
        <v>59</v>
      </c>
      <c r="OSR84" s="984" t="s">
        <v>59</v>
      </c>
      <c r="OSS84" s="984" t="s">
        <v>59</v>
      </c>
      <c r="OST84" s="984" t="s">
        <v>59</v>
      </c>
      <c r="OSU84" s="984" t="s">
        <v>59</v>
      </c>
      <c r="OSV84" s="984" t="s">
        <v>59</v>
      </c>
      <c r="OSW84" s="984" t="s">
        <v>59</v>
      </c>
      <c r="OSX84" s="984" t="s">
        <v>59</v>
      </c>
      <c r="OSY84" s="984" t="s">
        <v>59</v>
      </c>
      <c r="OSZ84" s="984" t="s">
        <v>59</v>
      </c>
      <c r="OTA84" s="984" t="s">
        <v>59</v>
      </c>
      <c r="OTB84" s="984" t="s">
        <v>59</v>
      </c>
      <c r="OTC84" s="984" t="s">
        <v>59</v>
      </c>
      <c r="OTD84" s="984" t="s">
        <v>59</v>
      </c>
      <c r="OTE84" s="984" t="s">
        <v>59</v>
      </c>
      <c r="OTF84" s="984" t="s">
        <v>59</v>
      </c>
      <c r="OTG84" s="984" t="s">
        <v>59</v>
      </c>
      <c r="OTH84" s="984" t="s">
        <v>59</v>
      </c>
      <c r="OTI84" s="984" t="s">
        <v>59</v>
      </c>
      <c r="OTJ84" s="984" t="s">
        <v>59</v>
      </c>
      <c r="OTK84" s="984" t="s">
        <v>59</v>
      </c>
      <c r="OTL84" s="984" t="s">
        <v>59</v>
      </c>
      <c r="OTM84" s="984" t="s">
        <v>59</v>
      </c>
      <c r="OTN84" s="984" t="s">
        <v>59</v>
      </c>
      <c r="OTO84" s="984" t="s">
        <v>59</v>
      </c>
      <c r="OTP84" s="984" t="s">
        <v>59</v>
      </c>
      <c r="OTQ84" s="984" t="s">
        <v>59</v>
      </c>
      <c r="OTR84" s="984" t="s">
        <v>59</v>
      </c>
      <c r="OTS84" s="984" t="s">
        <v>59</v>
      </c>
      <c r="OTT84" s="984" t="s">
        <v>59</v>
      </c>
      <c r="OTU84" s="984" t="s">
        <v>59</v>
      </c>
      <c r="OTV84" s="984" t="s">
        <v>59</v>
      </c>
      <c r="OTW84" s="984" t="s">
        <v>59</v>
      </c>
      <c r="OTX84" s="984" t="s">
        <v>59</v>
      </c>
      <c r="OTY84" s="984" t="s">
        <v>59</v>
      </c>
      <c r="OTZ84" s="984" t="s">
        <v>59</v>
      </c>
      <c r="OUA84" s="984" t="s">
        <v>59</v>
      </c>
      <c r="OUB84" s="984" t="s">
        <v>59</v>
      </c>
      <c r="OUC84" s="984" t="s">
        <v>59</v>
      </c>
      <c r="OUD84" s="984" t="s">
        <v>59</v>
      </c>
      <c r="OUE84" s="984" t="s">
        <v>59</v>
      </c>
      <c r="OUF84" s="984" t="s">
        <v>59</v>
      </c>
      <c r="OUG84" s="984" t="s">
        <v>59</v>
      </c>
      <c r="OUH84" s="984" t="s">
        <v>59</v>
      </c>
      <c r="OUI84" s="984" t="s">
        <v>59</v>
      </c>
      <c r="OUJ84" s="984" t="s">
        <v>59</v>
      </c>
      <c r="OUK84" s="984" t="s">
        <v>59</v>
      </c>
      <c r="OUL84" s="984" t="s">
        <v>59</v>
      </c>
      <c r="OUM84" s="984" t="s">
        <v>59</v>
      </c>
      <c r="OUN84" s="984" t="s">
        <v>59</v>
      </c>
      <c r="OUO84" s="984" t="s">
        <v>59</v>
      </c>
      <c r="OUP84" s="984" t="s">
        <v>59</v>
      </c>
      <c r="OUQ84" s="984" t="s">
        <v>59</v>
      </c>
      <c r="OUR84" s="984" t="s">
        <v>59</v>
      </c>
      <c r="OUS84" s="984" t="s">
        <v>59</v>
      </c>
      <c r="OUT84" s="984" t="s">
        <v>59</v>
      </c>
      <c r="OUU84" s="984" t="s">
        <v>59</v>
      </c>
      <c r="OUV84" s="984" t="s">
        <v>59</v>
      </c>
      <c r="OUW84" s="984" t="s">
        <v>59</v>
      </c>
      <c r="OUX84" s="984" t="s">
        <v>59</v>
      </c>
      <c r="OUY84" s="984" t="s">
        <v>59</v>
      </c>
      <c r="OUZ84" s="984" t="s">
        <v>59</v>
      </c>
      <c r="OVA84" s="984" t="s">
        <v>59</v>
      </c>
      <c r="OVB84" s="984" t="s">
        <v>59</v>
      </c>
      <c r="OVC84" s="984" t="s">
        <v>59</v>
      </c>
      <c r="OVD84" s="984" t="s">
        <v>59</v>
      </c>
      <c r="OVE84" s="984" t="s">
        <v>59</v>
      </c>
      <c r="OVF84" s="984" t="s">
        <v>59</v>
      </c>
      <c r="OVG84" s="984" t="s">
        <v>59</v>
      </c>
      <c r="OVH84" s="984" t="s">
        <v>59</v>
      </c>
      <c r="OVI84" s="984" t="s">
        <v>59</v>
      </c>
      <c r="OVJ84" s="984" t="s">
        <v>59</v>
      </c>
      <c r="OVK84" s="984" t="s">
        <v>59</v>
      </c>
      <c r="OVL84" s="984" t="s">
        <v>59</v>
      </c>
      <c r="OVM84" s="984" t="s">
        <v>59</v>
      </c>
      <c r="OVN84" s="984" t="s">
        <v>59</v>
      </c>
      <c r="OVO84" s="984" t="s">
        <v>59</v>
      </c>
      <c r="OVP84" s="984" t="s">
        <v>59</v>
      </c>
      <c r="OVQ84" s="984" t="s">
        <v>59</v>
      </c>
      <c r="OVR84" s="984" t="s">
        <v>59</v>
      </c>
      <c r="OVS84" s="984" t="s">
        <v>59</v>
      </c>
      <c r="OVT84" s="984" t="s">
        <v>59</v>
      </c>
      <c r="OVU84" s="984" t="s">
        <v>59</v>
      </c>
      <c r="OVV84" s="984" t="s">
        <v>59</v>
      </c>
      <c r="OVW84" s="984" t="s">
        <v>59</v>
      </c>
      <c r="OVX84" s="984" t="s">
        <v>59</v>
      </c>
      <c r="OVY84" s="984" t="s">
        <v>59</v>
      </c>
      <c r="OVZ84" s="984" t="s">
        <v>59</v>
      </c>
      <c r="OWA84" s="984" t="s">
        <v>59</v>
      </c>
      <c r="OWB84" s="984" t="s">
        <v>59</v>
      </c>
      <c r="OWC84" s="984" t="s">
        <v>59</v>
      </c>
      <c r="OWD84" s="984" t="s">
        <v>59</v>
      </c>
      <c r="OWE84" s="984" t="s">
        <v>59</v>
      </c>
      <c r="OWF84" s="984" t="s">
        <v>59</v>
      </c>
      <c r="OWG84" s="984" t="s">
        <v>59</v>
      </c>
      <c r="OWH84" s="984" t="s">
        <v>59</v>
      </c>
      <c r="OWI84" s="984" t="s">
        <v>59</v>
      </c>
      <c r="OWJ84" s="984" t="s">
        <v>59</v>
      </c>
      <c r="OWK84" s="984" t="s">
        <v>59</v>
      </c>
      <c r="OWL84" s="984" t="s">
        <v>59</v>
      </c>
      <c r="OWM84" s="984" t="s">
        <v>59</v>
      </c>
      <c r="OWN84" s="984" t="s">
        <v>59</v>
      </c>
      <c r="OWO84" s="984" t="s">
        <v>59</v>
      </c>
      <c r="OWP84" s="984" t="s">
        <v>59</v>
      </c>
      <c r="OWQ84" s="984" t="s">
        <v>59</v>
      </c>
      <c r="OWR84" s="984" t="s">
        <v>59</v>
      </c>
      <c r="OWS84" s="984" t="s">
        <v>59</v>
      </c>
      <c r="OWT84" s="984" t="s">
        <v>59</v>
      </c>
      <c r="OWU84" s="984" t="s">
        <v>59</v>
      </c>
      <c r="OWV84" s="984" t="s">
        <v>59</v>
      </c>
      <c r="OWW84" s="984" t="s">
        <v>59</v>
      </c>
      <c r="OWX84" s="984" t="s">
        <v>59</v>
      </c>
      <c r="OWY84" s="984" t="s">
        <v>59</v>
      </c>
      <c r="OWZ84" s="984" t="s">
        <v>59</v>
      </c>
      <c r="OXA84" s="984" t="s">
        <v>59</v>
      </c>
      <c r="OXB84" s="984" t="s">
        <v>59</v>
      </c>
      <c r="OXC84" s="984" t="s">
        <v>59</v>
      </c>
      <c r="OXD84" s="984" t="s">
        <v>59</v>
      </c>
      <c r="OXE84" s="984" t="s">
        <v>59</v>
      </c>
      <c r="OXF84" s="984" t="s">
        <v>59</v>
      </c>
      <c r="OXG84" s="984" t="s">
        <v>59</v>
      </c>
      <c r="OXH84" s="984" t="s">
        <v>59</v>
      </c>
      <c r="OXI84" s="984" t="s">
        <v>59</v>
      </c>
      <c r="OXJ84" s="984" t="s">
        <v>59</v>
      </c>
      <c r="OXK84" s="984" t="s">
        <v>59</v>
      </c>
      <c r="OXL84" s="984" t="s">
        <v>59</v>
      </c>
      <c r="OXM84" s="984" t="s">
        <v>59</v>
      </c>
      <c r="OXN84" s="984" t="s">
        <v>59</v>
      </c>
      <c r="OXO84" s="984" t="s">
        <v>59</v>
      </c>
      <c r="OXP84" s="984" t="s">
        <v>59</v>
      </c>
      <c r="OXQ84" s="984" t="s">
        <v>59</v>
      </c>
      <c r="OXR84" s="984" t="s">
        <v>59</v>
      </c>
      <c r="OXS84" s="984" t="s">
        <v>59</v>
      </c>
      <c r="OXT84" s="984" t="s">
        <v>59</v>
      </c>
      <c r="OXU84" s="984" t="s">
        <v>59</v>
      </c>
      <c r="OXV84" s="984" t="s">
        <v>59</v>
      </c>
      <c r="OXW84" s="984" t="s">
        <v>59</v>
      </c>
      <c r="OXX84" s="984" t="s">
        <v>59</v>
      </c>
      <c r="OXY84" s="984" t="s">
        <v>59</v>
      </c>
      <c r="OXZ84" s="984" t="s">
        <v>59</v>
      </c>
      <c r="OYA84" s="984" t="s">
        <v>59</v>
      </c>
      <c r="OYB84" s="984" t="s">
        <v>59</v>
      </c>
      <c r="OYC84" s="984" t="s">
        <v>59</v>
      </c>
      <c r="OYD84" s="984" t="s">
        <v>59</v>
      </c>
      <c r="OYE84" s="984" t="s">
        <v>59</v>
      </c>
      <c r="OYF84" s="984" t="s">
        <v>59</v>
      </c>
      <c r="OYG84" s="984" t="s">
        <v>59</v>
      </c>
      <c r="OYH84" s="984" t="s">
        <v>59</v>
      </c>
      <c r="OYI84" s="984" t="s">
        <v>59</v>
      </c>
      <c r="OYJ84" s="984" t="s">
        <v>59</v>
      </c>
      <c r="OYK84" s="984" t="s">
        <v>59</v>
      </c>
      <c r="OYL84" s="984" t="s">
        <v>59</v>
      </c>
      <c r="OYM84" s="984" t="s">
        <v>59</v>
      </c>
      <c r="OYN84" s="984" t="s">
        <v>59</v>
      </c>
      <c r="OYO84" s="984" t="s">
        <v>59</v>
      </c>
      <c r="OYP84" s="984" t="s">
        <v>59</v>
      </c>
      <c r="OYQ84" s="984" t="s">
        <v>59</v>
      </c>
      <c r="OYR84" s="984" t="s">
        <v>59</v>
      </c>
      <c r="OYS84" s="984" t="s">
        <v>59</v>
      </c>
      <c r="OYT84" s="984" t="s">
        <v>59</v>
      </c>
      <c r="OYU84" s="984" t="s">
        <v>59</v>
      </c>
      <c r="OYV84" s="984" t="s">
        <v>59</v>
      </c>
      <c r="OYW84" s="984" t="s">
        <v>59</v>
      </c>
      <c r="OYX84" s="984" t="s">
        <v>59</v>
      </c>
      <c r="OYY84" s="984" t="s">
        <v>59</v>
      </c>
      <c r="OYZ84" s="984" t="s">
        <v>59</v>
      </c>
      <c r="OZA84" s="984" t="s">
        <v>59</v>
      </c>
      <c r="OZB84" s="984" t="s">
        <v>59</v>
      </c>
      <c r="OZC84" s="984" t="s">
        <v>59</v>
      </c>
      <c r="OZD84" s="984" t="s">
        <v>59</v>
      </c>
      <c r="OZE84" s="984" t="s">
        <v>59</v>
      </c>
      <c r="OZF84" s="984" t="s">
        <v>59</v>
      </c>
      <c r="OZG84" s="984" t="s">
        <v>59</v>
      </c>
      <c r="OZH84" s="984" t="s">
        <v>59</v>
      </c>
      <c r="OZI84" s="984" t="s">
        <v>59</v>
      </c>
      <c r="OZJ84" s="984" t="s">
        <v>59</v>
      </c>
      <c r="OZK84" s="984" t="s">
        <v>59</v>
      </c>
      <c r="OZL84" s="984" t="s">
        <v>59</v>
      </c>
      <c r="OZM84" s="984" t="s">
        <v>59</v>
      </c>
      <c r="OZN84" s="984" t="s">
        <v>59</v>
      </c>
      <c r="OZO84" s="984" t="s">
        <v>59</v>
      </c>
      <c r="OZP84" s="984" t="s">
        <v>59</v>
      </c>
      <c r="OZQ84" s="984" t="s">
        <v>59</v>
      </c>
      <c r="OZR84" s="984" t="s">
        <v>59</v>
      </c>
      <c r="OZS84" s="984" t="s">
        <v>59</v>
      </c>
      <c r="OZT84" s="984" t="s">
        <v>59</v>
      </c>
      <c r="OZU84" s="984" t="s">
        <v>59</v>
      </c>
      <c r="OZV84" s="984" t="s">
        <v>59</v>
      </c>
      <c r="OZW84" s="984" t="s">
        <v>59</v>
      </c>
      <c r="OZX84" s="984" t="s">
        <v>59</v>
      </c>
      <c r="OZY84" s="984" t="s">
        <v>59</v>
      </c>
      <c r="OZZ84" s="984" t="s">
        <v>59</v>
      </c>
      <c r="PAA84" s="984" t="s">
        <v>59</v>
      </c>
      <c r="PAB84" s="984" t="s">
        <v>59</v>
      </c>
      <c r="PAC84" s="984" t="s">
        <v>59</v>
      </c>
      <c r="PAD84" s="984" t="s">
        <v>59</v>
      </c>
      <c r="PAE84" s="984" t="s">
        <v>59</v>
      </c>
      <c r="PAF84" s="984" t="s">
        <v>59</v>
      </c>
      <c r="PAG84" s="984" t="s">
        <v>59</v>
      </c>
      <c r="PAH84" s="984" t="s">
        <v>59</v>
      </c>
      <c r="PAI84" s="984" t="s">
        <v>59</v>
      </c>
      <c r="PAJ84" s="984" t="s">
        <v>59</v>
      </c>
      <c r="PAK84" s="984" t="s">
        <v>59</v>
      </c>
      <c r="PAL84" s="984" t="s">
        <v>59</v>
      </c>
      <c r="PAM84" s="984" t="s">
        <v>59</v>
      </c>
      <c r="PAN84" s="984" t="s">
        <v>59</v>
      </c>
      <c r="PAO84" s="984" t="s">
        <v>59</v>
      </c>
      <c r="PAP84" s="984" t="s">
        <v>59</v>
      </c>
      <c r="PAQ84" s="984" t="s">
        <v>59</v>
      </c>
      <c r="PAR84" s="984" t="s">
        <v>59</v>
      </c>
      <c r="PAS84" s="984" t="s">
        <v>59</v>
      </c>
      <c r="PAT84" s="984" t="s">
        <v>59</v>
      </c>
      <c r="PAU84" s="984" t="s">
        <v>59</v>
      </c>
      <c r="PAV84" s="984" t="s">
        <v>59</v>
      </c>
      <c r="PAW84" s="984" t="s">
        <v>59</v>
      </c>
      <c r="PAX84" s="984" t="s">
        <v>59</v>
      </c>
      <c r="PAY84" s="984" t="s">
        <v>59</v>
      </c>
      <c r="PAZ84" s="984" t="s">
        <v>59</v>
      </c>
      <c r="PBA84" s="984" t="s">
        <v>59</v>
      </c>
      <c r="PBB84" s="984" t="s">
        <v>59</v>
      </c>
      <c r="PBC84" s="984" t="s">
        <v>59</v>
      </c>
      <c r="PBD84" s="984" t="s">
        <v>59</v>
      </c>
      <c r="PBE84" s="984" t="s">
        <v>59</v>
      </c>
      <c r="PBF84" s="984" t="s">
        <v>59</v>
      </c>
      <c r="PBG84" s="984" t="s">
        <v>59</v>
      </c>
      <c r="PBH84" s="984" t="s">
        <v>59</v>
      </c>
      <c r="PBI84" s="984" t="s">
        <v>59</v>
      </c>
      <c r="PBJ84" s="984" t="s">
        <v>59</v>
      </c>
      <c r="PBK84" s="984" t="s">
        <v>59</v>
      </c>
      <c r="PBL84" s="984" t="s">
        <v>59</v>
      </c>
      <c r="PBM84" s="984" t="s">
        <v>59</v>
      </c>
      <c r="PBN84" s="984" t="s">
        <v>59</v>
      </c>
      <c r="PBO84" s="984" t="s">
        <v>59</v>
      </c>
      <c r="PBP84" s="984" t="s">
        <v>59</v>
      </c>
      <c r="PBQ84" s="984" t="s">
        <v>59</v>
      </c>
      <c r="PBR84" s="984" t="s">
        <v>59</v>
      </c>
      <c r="PBS84" s="984" t="s">
        <v>59</v>
      </c>
      <c r="PBT84" s="984" t="s">
        <v>59</v>
      </c>
      <c r="PBU84" s="984" t="s">
        <v>59</v>
      </c>
      <c r="PBV84" s="984" t="s">
        <v>59</v>
      </c>
      <c r="PBW84" s="984" t="s">
        <v>59</v>
      </c>
      <c r="PBX84" s="984" t="s">
        <v>59</v>
      </c>
      <c r="PBY84" s="984" t="s">
        <v>59</v>
      </c>
      <c r="PBZ84" s="984" t="s">
        <v>59</v>
      </c>
      <c r="PCA84" s="984" t="s">
        <v>59</v>
      </c>
      <c r="PCB84" s="984" t="s">
        <v>59</v>
      </c>
      <c r="PCC84" s="984" t="s">
        <v>59</v>
      </c>
      <c r="PCD84" s="984" t="s">
        <v>59</v>
      </c>
      <c r="PCE84" s="984" t="s">
        <v>59</v>
      </c>
      <c r="PCF84" s="984" t="s">
        <v>59</v>
      </c>
      <c r="PCG84" s="984" t="s">
        <v>59</v>
      </c>
      <c r="PCH84" s="984" t="s">
        <v>59</v>
      </c>
      <c r="PCI84" s="984" t="s">
        <v>59</v>
      </c>
      <c r="PCJ84" s="984" t="s">
        <v>59</v>
      </c>
      <c r="PCK84" s="984" t="s">
        <v>59</v>
      </c>
      <c r="PCL84" s="984" t="s">
        <v>59</v>
      </c>
      <c r="PCM84" s="984" t="s">
        <v>59</v>
      </c>
      <c r="PCN84" s="984" t="s">
        <v>59</v>
      </c>
      <c r="PCO84" s="984" t="s">
        <v>59</v>
      </c>
      <c r="PCP84" s="984" t="s">
        <v>59</v>
      </c>
      <c r="PCQ84" s="984" t="s">
        <v>59</v>
      </c>
      <c r="PCR84" s="984" t="s">
        <v>59</v>
      </c>
      <c r="PCS84" s="984" t="s">
        <v>59</v>
      </c>
      <c r="PCT84" s="984" t="s">
        <v>59</v>
      </c>
      <c r="PCU84" s="984" t="s">
        <v>59</v>
      </c>
      <c r="PCV84" s="984" t="s">
        <v>59</v>
      </c>
      <c r="PCW84" s="984" t="s">
        <v>59</v>
      </c>
      <c r="PCX84" s="984" t="s">
        <v>59</v>
      </c>
      <c r="PCY84" s="984" t="s">
        <v>59</v>
      </c>
      <c r="PCZ84" s="984" t="s">
        <v>59</v>
      </c>
      <c r="PDA84" s="984" t="s">
        <v>59</v>
      </c>
      <c r="PDB84" s="984" t="s">
        <v>59</v>
      </c>
      <c r="PDC84" s="984" t="s">
        <v>59</v>
      </c>
      <c r="PDD84" s="984" t="s">
        <v>59</v>
      </c>
      <c r="PDE84" s="984" t="s">
        <v>59</v>
      </c>
      <c r="PDF84" s="984" t="s">
        <v>59</v>
      </c>
      <c r="PDG84" s="984" t="s">
        <v>59</v>
      </c>
      <c r="PDH84" s="984" t="s">
        <v>59</v>
      </c>
      <c r="PDI84" s="984" t="s">
        <v>59</v>
      </c>
      <c r="PDJ84" s="984" t="s">
        <v>59</v>
      </c>
      <c r="PDK84" s="984" t="s">
        <v>59</v>
      </c>
      <c r="PDL84" s="984" t="s">
        <v>59</v>
      </c>
      <c r="PDM84" s="984" t="s">
        <v>59</v>
      </c>
      <c r="PDN84" s="984" t="s">
        <v>59</v>
      </c>
      <c r="PDO84" s="984" t="s">
        <v>59</v>
      </c>
      <c r="PDP84" s="984" t="s">
        <v>59</v>
      </c>
      <c r="PDQ84" s="984" t="s">
        <v>59</v>
      </c>
      <c r="PDR84" s="984" t="s">
        <v>59</v>
      </c>
      <c r="PDS84" s="984" t="s">
        <v>59</v>
      </c>
      <c r="PDT84" s="984" t="s">
        <v>59</v>
      </c>
      <c r="PDU84" s="984" t="s">
        <v>59</v>
      </c>
      <c r="PDV84" s="984" t="s">
        <v>59</v>
      </c>
      <c r="PDW84" s="984" t="s">
        <v>59</v>
      </c>
      <c r="PDX84" s="984" t="s">
        <v>59</v>
      </c>
      <c r="PDY84" s="984" t="s">
        <v>59</v>
      </c>
      <c r="PDZ84" s="984" t="s">
        <v>59</v>
      </c>
      <c r="PEA84" s="984" t="s">
        <v>59</v>
      </c>
      <c r="PEB84" s="984" t="s">
        <v>59</v>
      </c>
      <c r="PEC84" s="984" t="s">
        <v>59</v>
      </c>
      <c r="PED84" s="984" t="s">
        <v>59</v>
      </c>
      <c r="PEE84" s="984" t="s">
        <v>59</v>
      </c>
      <c r="PEF84" s="984" t="s">
        <v>59</v>
      </c>
      <c r="PEG84" s="984" t="s">
        <v>59</v>
      </c>
      <c r="PEH84" s="984" t="s">
        <v>59</v>
      </c>
      <c r="PEI84" s="984" t="s">
        <v>59</v>
      </c>
      <c r="PEJ84" s="984" t="s">
        <v>59</v>
      </c>
      <c r="PEK84" s="984" t="s">
        <v>59</v>
      </c>
      <c r="PEL84" s="984" t="s">
        <v>59</v>
      </c>
      <c r="PEM84" s="984" t="s">
        <v>59</v>
      </c>
      <c r="PEN84" s="984" t="s">
        <v>59</v>
      </c>
      <c r="PEO84" s="984" t="s">
        <v>59</v>
      </c>
      <c r="PEP84" s="984" t="s">
        <v>59</v>
      </c>
      <c r="PEQ84" s="984" t="s">
        <v>59</v>
      </c>
      <c r="PER84" s="984" t="s">
        <v>59</v>
      </c>
      <c r="PES84" s="984" t="s">
        <v>59</v>
      </c>
      <c r="PET84" s="984" t="s">
        <v>59</v>
      </c>
      <c r="PEU84" s="984" t="s">
        <v>59</v>
      </c>
      <c r="PEV84" s="984" t="s">
        <v>59</v>
      </c>
      <c r="PEW84" s="984" t="s">
        <v>59</v>
      </c>
      <c r="PEX84" s="984" t="s">
        <v>59</v>
      </c>
      <c r="PEY84" s="984" t="s">
        <v>59</v>
      </c>
      <c r="PEZ84" s="984" t="s">
        <v>59</v>
      </c>
      <c r="PFA84" s="984" t="s">
        <v>59</v>
      </c>
      <c r="PFB84" s="984" t="s">
        <v>59</v>
      </c>
      <c r="PFC84" s="984" t="s">
        <v>59</v>
      </c>
      <c r="PFD84" s="984" t="s">
        <v>59</v>
      </c>
      <c r="PFE84" s="984" t="s">
        <v>59</v>
      </c>
      <c r="PFF84" s="984" t="s">
        <v>59</v>
      </c>
      <c r="PFG84" s="984" t="s">
        <v>59</v>
      </c>
      <c r="PFH84" s="984" t="s">
        <v>59</v>
      </c>
      <c r="PFI84" s="984" t="s">
        <v>59</v>
      </c>
      <c r="PFJ84" s="984" t="s">
        <v>59</v>
      </c>
      <c r="PFK84" s="984" t="s">
        <v>59</v>
      </c>
      <c r="PFL84" s="984" t="s">
        <v>59</v>
      </c>
      <c r="PFM84" s="984" t="s">
        <v>59</v>
      </c>
      <c r="PFN84" s="984" t="s">
        <v>59</v>
      </c>
      <c r="PFO84" s="984" t="s">
        <v>59</v>
      </c>
      <c r="PFP84" s="984" t="s">
        <v>59</v>
      </c>
      <c r="PFQ84" s="984" t="s">
        <v>59</v>
      </c>
      <c r="PFR84" s="984" t="s">
        <v>59</v>
      </c>
      <c r="PFS84" s="984" t="s">
        <v>59</v>
      </c>
      <c r="PFT84" s="984" t="s">
        <v>59</v>
      </c>
      <c r="PFU84" s="984" t="s">
        <v>59</v>
      </c>
      <c r="PFV84" s="984" t="s">
        <v>59</v>
      </c>
      <c r="PFW84" s="984" t="s">
        <v>59</v>
      </c>
      <c r="PFX84" s="984" t="s">
        <v>59</v>
      </c>
      <c r="PFY84" s="984" t="s">
        <v>59</v>
      </c>
      <c r="PFZ84" s="984" t="s">
        <v>59</v>
      </c>
      <c r="PGA84" s="984" t="s">
        <v>59</v>
      </c>
      <c r="PGB84" s="984" t="s">
        <v>59</v>
      </c>
      <c r="PGC84" s="984" t="s">
        <v>59</v>
      </c>
      <c r="PGD84" s="984" t="s">
        <v>59</v>
      </c>
      <c r="PGE84" s="984" t="s">
        <v>59</v>
      </c>
      <c r="PGF84" s="984" t="s">
        <v>59</v>
      </c>
      <c r="PGG84" s="984" t="s">
        <v>59</v>
      </c>
      <c r="PGH84" s="984" t="s">
        <v>59</v>
      </c>
      <c r="PGI84" s="984" t="s">
        <v>59</v>
      </c>
      <c r="PGJ84" s="984" t="s">
        <v>59</v>
      </c>
      <c r="PGK84" s="984" t="s">
        <v>59</v>
      </c>
      <c r="PGL84" s="984" t="s">
        <v>59</v>
      </c>
      <c r="PGM84" s="984" t="s">
        <v>59</v>
      </c>
      <c r="PGN84" s="984" t="s">
        <v>59</v>
      </c>
      <c r="PGO84" s="984" t="s">
        <v>59</v>
      </c>
      <c r="PGP84" s="984" t="s">
        <v>59</v>
      </c>
      <c r="PGQ84" s="984" t="s">
        <v>59</v>
      </c>
      <c r="PGR84" s="984" t="s">
        <v>59</v>
      </c>
      <c r="PGS84" s="984" t="s">
        <v>59</v>
      </c>
      <c r="PGT84" s="984" t="s">
        <v>59</v>
      </c>
      <c r="PGU84" s="984" t="s">
        <v>59</v>
      </c>
      <c r="PGV84" s="984" t="s">
        <v>59</v>
      </c>
      <c r="PGW84" s="984" t="s">
        <v>59</v>
      </c>
      <c r="PGX84" s="984" t="s">
        <v>59</v>
      </c>
      <c r="PGY84" s="984" t="s">
        <v>59</v>
      </c>
      <c r="PGZ84" s="984" t="s">
        <v>59</v>
      </c>
      <c r="PHA84" s="984" t="s">
        <v>59</v>
      </c>
      <c r="PHB84" s="984" t="s">
        <v>59</v>
      </c>
      <c r="PHC84" s="984" t="s">
        <v>59</v>
      </c>
      <c r="PHD84" s="984" t="s">
        <v>59</v>
      </c>
      <c r="PHE84" s="984" t="s">
        <v>59</v>
      </c>
      <c r="PHF84" s="984" t="s">
        <v>59</v>
      </c>
      <c r="PHG84" s="984" t="s">
        <v>59</v>
      </c>
      <c r="PHH84" s="984" t="s">
        <v>59</v>
      </c>
      <c r="PHI84" s="984" t="s">
        <v>59</v>
      </c>
      <c r="PHJ84" s="984" t="s">
        <v>59</v>
      </c>
      <c r="PHK84" s="984" t="s">
        <v>59</v>
      </c>
      <c r="PHL84" s="984" t="s">
        <v>59</v>
      </c>
      <c r="PHM84" s="984" t="s">
        <v>59</v>
      </c>
      <c r="PHN84" s="984" t="s">
        <v>59</v>
      </c>
      <c r="PHO84" s="984" t="s">
        <v>59</v>
      </c>
      <c r="PHP84" s="984" t="s">
        <v>59</v>
      </c>
      <c r="PHQ84" s="984" t="s">
        <v>59</v>
      </c>
      <c r="PHR84" s="984" t="s">
        <v>59</v>
      </c>
      <c r="PHS84" s="984" t="s">
        <v>59</v>
      </c>
      <c r="PHT84" s="984" t="s">
        <v>59</v>
      </c>
      <c r="PHU84" s="984" t="s">
        <v>59</v>
      </c>
      <c r="PHV84" s="984" t="s">
        <v>59</v>
      </c>
      <c r="PHW84" s="984" t="s">
        <v>59</v>
      </c>
      <c r="PHX84" s="984" t="s">
        <v>59</v>
      </c>
      <c r="PHY84" s="984" t="s">
        <v>59</v>
      </c>
      <c r="PHZ84" s="984" t="s">
        <v>59</v>
      </c>
      <c r="PIA84" s="984" t="s">
        <v>59</v>
      </c>
      <c r="PIB84" s="984" t="s">
        <v>59</v>
      </c>
      <c r="PIC84" s="984" t="s">
        <v>59</v>
      </c>
      <c r="PID84" s="984" t="s">
        <v>59</v>
      </c>
      <c r="PIE84" s="984" t="s">
        <v>59</v>
      </c>
      <c r="PIF84" s="984" t="s">
        <v>59</v>
      </c>
      <c r="PIG84" s="984" t="s">
        <v>59</v>
      </c>
      <c r="PIH84" s="984" t="s">
        <v>59</v>
      </c>
      <c r="PII84" s="984" t="s">
        <v>59</v>
      </c>
      <c r="PIJ84" s="984" t="s">
        <v>59</v>
      </c>
      <c r="PIK84" s="984" t="s">
        <v>59</v>
      </c>
      <c r="PIL84" s="984" t="s">
        <v>59</v>
      </c>
      <c r="PIM84" s="984" t="s">
        <v>59</v>
      </c>
      <c r="PIN84" s="984" t="s">
        <v>59</v>
      </c>
      <c r="PIO84" s="984" t="s">
        <v>59</v>
      </c>
      <c r="PIP84" s="984" t="s">
        <v>59</v>
      </c>
      <c r="PIQ84" s="984" t="s">
        <v>59</v>
      </c>
      <c r="PIR84" s="984" t="s">
        <v>59</v>
      </c>
      <c r="PIS84" s="984" t="s">
        <v>59</v>
      </c>
      <c r="PIT84" s="984" t="s">
        <v>59</v>
      </c>
      <c r="PIU84" s="984" t="s">
        <v>59</v>
      </c>
      <c r="PIV84" s="984" t="s">
        <v>59</v>
      </c>
      <c r="PIW84" s="984" t="s">
        <v>59</v>
      </c>
      <c r="PIX84" s="984" t="s">
        <v>59</v>
      </c>
      <c r="PIY84" s="984" t="s">
        <v>59</v>
      </c>
      <c r="PIZ84" s="984" t="s">
        <v>59</v>
      </c>
      <c r="PJA84" s="984" t="s">
        <v>59</v>
      </c>
      <c r="PJB84" s="984" t="s">
        <v>59</v>
      </c>
      <c r="PJC84" s="984" t="s">
        <v>59</v>
      </c>
      <c r="PJD84" s="984" t="s">
        <v>59</v>
      </c>
      <c r="PJE84" s="984" t="s">
        <v>59</v>
      </c>
      <c r="PJF84" s="984" t="s">
        <v>59</v>
      </c>
      <c r="PJG84" s="984" t="s">
        <v>59</v>
      </c>
      <c r="PJH84" s="984" t="s">
        <v>59</v>
      </c>
      <c r="PJI84" s="984" t="s">
        <v>59</v>
      </c>
      <c r="PJJ84" s="984" t="s">
        <v>59</v>
      </c>
      <c r="PJK84" s="984" t="s">
        <v>59</v>
      </c>
      <c r="PJL84" s="984" t="s">
        <v>59</v>
      </c>
      <c r="PJM84" s="984" t="s">
        <v>59</v>
      </c>
      <c r="PJN84" s="984" t="s">
        <v>59</v>
      </c>
      <c r="PJO84" s="984" t="s">
        <v>59</v>
      </c>
      <c r="PJP84" s="984" t="s">
        <v>59</v>
      </c>
      <c r="PJQ84" s="984" t="s">
        <v>59</v>
      </c>
      <c r="PJR84" s="984" t="s">
        <v>59</v>
      </c>
      <c r="PJS84" s="984" t="s">
        <v>59</v>
      </c>
      <c r="PJT84" s="984" t="s">
        <v>59</v>
      </c>
      <c r="PJU84" s="984" t="s">
        <v>59</v>
      </c>
      <c r="PJV84" s="984" t="s">
        <v>59</v>
      </c>
      <c r="PJW84" s="984" t="s">
        <v>59</v>
      </c>
      <c r="PJX84" s="984" t="s">
        <v>59</v>
      </c>
      <c r="PJY84" s="984" t="s">
        <v>59</v>
      </c>
      <c r="PJZ84" s="984" t="s">
        <v>59</v>
      </c>
      <c r="PKA84" s="984" t="s">
        <v>59</v>
      </c>
      <c r="PKB84" s="984" t="s">
        <v>59</v>
      </c>
      <c r="PKC84" s="984" t="s">
        <v>59</v>
      </c>
      <c r="PKD84" s="984" t="s">
        <v>59</v>
      </c>
      <c r="PKE84" s="984" t="s">
        <v>59</v>
      </c>
      <c r="PKF84" s="984" t="s">
        <v>59</v>
      </c>
      <c r="PKG84" s="984" t="s">
        <v>59</v>
      </c>
      <c r="PKH84" s="984" t="s">
        <v>59</v>
      </c>
      <c r="PKI84" s="984" t="s">
        <v>59</v>
      </c>
      <c r="PKJ84" s="984" t="s">
        <v>59</v>
      </c>
      <c r="PKK84" s="984" t="s">
        <v>59</v>
      </c>
      <c r="PKL84" s="984" t="s">
        <v>59</v>
      </c>
      <c r="PKM84" s="984" t="s">
        <v>59</v>
      </c>
      <c r="PKN84" s="984" t="s">
        <v>59</v>
      </c>
      <c r="PKO84" s="984" t="s">
        <v>59</v>
      </c>
      <c r="PKP84" s="984" t="s">
        <v>59</v>
      </c>
      <c r="PKQ84" s="984" t="s">
        <v>59</v>
      </c>
      <c r="PKR84" s="984" t="s">
        <v>59</v>
      </c>
      <c r="PKS84" s="984" t="s">
        <v>59</v>
      </c>
      <c r="PKT84" s="984" t="s">
        <v>59</v>
      </c>
      <c r="PKU84" s="984" t="s">
        <v>59</v>
      </c>
      <c r="PKV84" s="984" t="s">
        <v>59</v>
      </c>
      <c r="PKW84" s="984" t="s">
        <v>59</v>
      </c>
      <c r="PKX84" s="984" t="s">
        <v>59</v>
      </c>
      <c r="PKY84" s="984" t="s">
        <v>59</v>
      </c>
      <c r="PKZ84" s="984" t="s">
        <v>59</v>
      </c>
      <c r="PLA84" s="984" t="s">
        <v>59</v>
      </c>
      <c r="PLB84" s="984" t="s">
        <v>59</v>
      </c>
      <c r="PLC84" s="984" t="s">
        <v>59</v>
      </c>
      <c r="PLD84" s="984" t="s">
        <v>59</v>
      </c>
      <c r="PLE84" s="984" t="s">
        <v>59</v>
      </c>
      <c r="PLF84" s="984" t="s">
        <v>59</v>
      </c>
      <c r="PLG84" s="984" t="s">
        <v>59</v>
      </c>
      <c r="PLH84" s="984" t="s">
        <v>59</v>
      </c>
      <c r="PLI84" s="984" t="s">
        <v>59</v>
      </c>
      <c r="PLJ84" s="984" t="s">
        <v>59</v>
      </c>
      <c r="PLK84" s="984" t="s">
        <v>59</v>
      </c>
      <c r="PLL84" s="984" t="s">
        <v>59</v>
      </c>
      <c r="PLM84" s="984" t="s">
        <v>59</v>
      </c>
      <c r="PLN84" s="984" t="s">
        <v>59</v>
      </c>
      <c r="PLO84" s="984" t="s">
        <v>59</v>
      </c>
      <c r="PLP84" s="984" t="s">
        <v>59</v>
      </c>
      <c r="PLQ84" s="984" t="s">
        <v>59</v>
      </c>
      <c r="PLR84" s="984" t="s">
        <v>59</v>
      </c>
      <c r="PLS84" s="984" t="s">
        <v>59</v>
      </c>
      <c r="PLT84" s="984" t="s">
        <v>59</v>
      </c>
      <c r="PLU84" s="984" t="s">
        <v>59</v>
      </c>
      <c r="PLV84" s="984" t="s">
        <v>59</v>
      </c>
      <c r="PLW84" s="984" t="s">
        <v>59</v>
      </c>
      <c r="PLX84" s="984" t="s">
        <v>59</v>
      </c>
      <c r="PLY84" s="984" t="s">
        <v>59</v>
      </c>
      <c r="PLZ84" s="984" t="s">
        <v>59</v>
      </c>
      <c r="PMA84" s="984" t="s">
        <v>59</v>
      </c>
      <c r="PMB84" s="984" t="s">
        <v>59</v>
      </c>
      <c r="PMC84" s="984" t="s">
        <v>59</v>
      </c>
      <c r="PMD84" s="984" t="s">
        <v>59</v>
      </c>
      <c r="PME84" s="984" t="s">
        <v>59</v>
      </c>
      <c r="PMF84" s="984" t="s">
        <v>59</v>
      </c>
      <c r="PMG84" s="984" t="s">
        <v>59</v>
      </c>
      <c r="PMH84" s="984" t="s">
        <v>59</v>
      </c>
      <c r="PMI84" s="984" t="s">
        <v>59</v>
      </c>
      <c r="PMJ84" s="984" t="s">
        <v>59</v>
      </c>
      <c r="PMK84" s="984" t="s">
        <v>59</v>
      </c>
      <c r="PML84" s="984" t="s">
        <v>59</v>
      </c>
      <c r="PMM84" s="984" t="s">
        <v>59</v>
      </c>
      <c r="PMN84" s="984" t="s">
        <v>59</v>
      </c>
      <c r="PMO84" s="984" t="s">
        <v>59</v>
      </c>
      <c r="PMP84" s="984" t="s">
        <v>59</v>
      </c>
      <c r="PMQ84" s="984" t="s">
        <v>59</v>
      </c>
      <c r="PMR84" s="984" t="s">
        <v>59</v>
      </c>
      <c r="PMS84" s="984" t="s">
        <v>59</v>
      </c>
      <c r="PMT84" s="984" t="s">
        <v>59</v>
      </c>
      <c r="PMU84" s="984" t="s">
        <v>59</v>
      </c>
      <c r="PMV84" s="984" t="s">
        <v>59</v>
      </c>
      <c r="PMW84" s="984" t="s">
        <v>59</v>
      </c>
      <c r="PMX84" s="984" t="s">
        <v>59</v>
      </c>
      <c r="PMY84" s="984" t="s">
        <v>59</v>
      </c>
      <c r="PMZ84" s="984" t="s">
        <v>59</v>
      </c>
      <c r="PNA84" s="984" t="s">
        <v>59</v>
      </c>
      <c r="PNB84" s="984" t="s">
        <v>59</v>
      </c>
      <c r="PNC84" s="984" t="s">
        <v>59</v>
      </c>
      <c r="PND84" s="984" t="s">
        <v>59</v>
      </c>
      <c r="PNE84" s="984" t="s">
        <v>59</v>
      </c>
      <c r="PNF84" s="984" t="s">
        <v>59</v>
      </c>
      <c r="PNG84" s="984" t="s">
        <v>59</v>
      </c>
      <c r="PNH84" s="984" t="s">
        <v>59</v>
      </c>
      <c r="PNI84" s="984" t="s">
        <v>59</v>
      </c>
      <c r="PNJ84" s="984" t="s">
        <v>59</v>
      </c>
      <c r="PNK84" s="984" t="s">
        <v>59</v>
      </c>
      <c r="PNL84" s="984" t="s">
        <v>59</v>
      </c>
      <c r="PNM84" s="984" t="s">
        <v>59</v>
      </c>
      <c r="PNN84" s="984" t="s">
        <v>59</v>
      </c>
      <c r="PNO84" s="984" t="s">
        <v>59</v>
      </c>
      <c r="PNP84" s="984" t="s">
        <v>59</v>
      </c>
      <c r="PNQ84" s="984" t="s">
        <v>59</v>
      </c>
      <c r="PNR84" s="984" t="s">
        <v>59</v>
      </c>
      <c r="PNS84" s="984" t="s">
        <v>59</v>
      </c>
      <c r="PNT84" s="984" t="s">
        <v>59</v>
      </c>
      <c r="PNU84" s="984" t="s">
        <v>59</v>
      </c>
      <c r="PNV84" s="984" t="s">
        <v>59</v>
      </c>
      <c r="PNW84" s="984" t="s">
        <v>59</v>
      </c>
      <c r="PNX84" s="984" t="s">
        <v>59</v>
      </c>
      <c r="PNY84" s="984" t="s">
        <v>59</v>
      </c>
      <c r="PNZ84" s="984" t="s">
        <v>59</v>
      </c>
      <c r="POA84" s="984" t="s">
        <v>59</v>
      </c>
      <c r="POB84" s="984" t="s">
        <v>59</v>
      </c>
      <c r="POC84" s="984" t="s">
        <v>59</v>
      </c>
      <c r="POD84" s="984" t="s">
        <v>59</v>
      </c>
      <c r="POE84" s="984" t="s">
        <v>59</v>
      </c>
      <c r="POF84" s="984" t="s">
        <v>59</v>
      </c>
      <c r="POG84" s="984" t="s">
        <v>59</v>
      </c>
      <c r="POH84" s="984" t="s">
        <v>59</v>
      </c>
      <c r="POI84" s="984" t="s">
        <v>59</v>
      </c>
      <c r="POJ84" s="984" t="s">
        <v>59</v>
      </c>
      <c r="POK84" s="984" t="s">
        <v>59</v>
      </c>
      <c r="POL84" s="984" t="s">
        <v>59</v>
      </c>
      <c r="POM84" s="984" t="s">
        <v>59</v>
      </c>
      <c r="PON84" s="984" t="s">
        <v>59</v>
      </c>
      <c r="POO84" s="984" t="s">
        <v>59</v>
      </c>
      <c r="POP84" s="984" t="s">
        <v>59</v>
      </c>
      <c r="POQ84" s="984" t="s">
        <v>59</v>
      </c>
      <c r="POR84" s="984" t="s">
        <v>59</v>
      </c>
      <c r="POS84" s="984" t="s">
        <v>59</v>
      </c>
      <c r="POT84" s="984" t="s">
        <v>59</v>
      </c>
      <c r="POU84" s="984" t="s">
        <v>59</v>
      </c>
      <c r="POV84" s="984" t="s">
        <v>59</v>
      </c>
      <c r="POW84" s="984" t="s">
        <v>59</v>
      </c>
      <c r="POX84" s="984" t="s">
        <v>59</v>
      </c>
      <c r="POY84" s="984" t="s">
        <v>59</v>
      </c>
      <c r="POZ84" s="984" t="s">
        <v>59</v>
      </c>
      <c r="PPA84" s="984" t="s">
        <v>59</v>
      </c>
      <c r="PPB84" s="984" t="s">
        <v>59</v>
      </c>
      <c r="PPC84" s="984" t="s">
        <v>59</v>
      </c>
      <c r="PPD84" s="984" t="s">
        <v>59</v>
      </c>
      <c r="PPE84" s="984" t="s">
        <v>59</v>
      </c>
      <c r="PPF84" s="984" t="s">
        <v>59</v>
      </c>
      <c r="PPG84" s="984" t="s">
        <v>59</v>
      </c>
      <c r="PPH84" s="984" t="s">
        <v>59</v>
      </c>
      <c r="PPI84" s="984" t="s">
        <v>59</v>
      </c>
      <c r="PPJ84" s="984" t="s">
        <v>59</v>
      </c>
      <c r="PPK84" s="984" t="s">
        <v>59</v>
      </c>
      <c r="PPL84" s="984" t="s">
        <v>59</v>
      </c>
      <c r="PPM84" s="984" t="s">
        <v>59</v>
      </c>
      <c r="PPN84" s="984" t="s">
        <v>59</v>
      </c>
      <c r="PPO84" s="984" t="s">
        <v>59</v>
      </c>
      <c r="PPP84" s="984" t="s">
        <v>59</v>
      </c>
      <c r="PPQ84" s="984" t="s">
        <v>59</v>
      </c>
      <c r="PPR84" s="984" t="s">
        <v>59</v>
      </c>
      <c r="PPS84" s="984" t="s">
        <v>59</v>
      </c>
      <c r="PPT84" s="984" t="s">
        <v>59</v>
      </c>
      <c r="PPU84" s="984" t="s">
        <v>59</v>
      </c>
      <c r="PPV84" s="984" t="s">
        <v>59</v>
      </c>
      <c r="PPW84" s="984" t="s">
        <v>59</v>
      </c>
      <c r="PPX84" s="984" t="s">
        <v>59</v>
      </c>
      <c r="PPY84" s="984" t="s">
        <v>59</v>
      </c>
      <c r="PPZ84" s="984" t="s">
        <v>59</v>
      </c>
      <c r="PQA84" s="984" t="s">
        <v>59</v>
      </c>
      <c r="PQB84" s="984" t="s">
        <v>59</v>
      </c>
      <c r="PQC84" s="984" t="s">
        <v>59</v>
      </c>
      <c r="PQD84" s="984" t="s">
        <v>59</v>
      </c>
      <c r="PQE84" s="984" t="s">
        <v>59</v>
      </c>
      <c r="PQF84" s="984" t="s">
        <v>59</v>
      </c>
      <c r="PQG84" s="984" t="s">
        <v>59</v>
      </c>
      <c r="PQH84" s="984" t="s">
        <v>59</v>
      </c>
      <c r="PQI84" s="984" t="s">
        <v>59</v>
      </c>
      <c r="PQJ84" s="984" t="s">
        <v>59</v>
      </c>
      <c r="PQK84" s="984" t="s">
        <v>59</v>
      </c>
      <c r="PQL84" s="984" t="s">
        <v>59</v>
      </c>
      <c r="PQM84" s="984" t="s">
        <v>59</v>
      </c>
      <c r="PQN84" s="984" t="s">
        <v>59</v>
      </c>
      <c r="PQO84" s="984" t="s">
        <v>59</v>
      </c>
      <c r="PQP84" s="984" t="s">
        <v>59</v>
      </c>
      <c r="PQQ84" s="984" t="s">
        <v>59</v>
      </c>
      <c r="PQR84" s="984" t="s">
        <v>59</v>
      </c>
      <c r="PQS84" s="984" t="s">
        <v>59</v>
      </c>
      <c r="PQT84" s="984" t="s">
        <v>59</v>
      </c>
      <c r="PQU84" s="984" t="s">
        <v>59</v>
      </c>
      <c r="PQV84" s="984" t="s">
        <v>59</v>
      </c>
      <c r="PQW84" s="984" t="s">
        <v>59</v>
      </c>
      <c r="PQX84" s="984" t="s">
        <v>59</v>
      </c>
      <c r="PQY84" s="984" t="s">
        <v>59</v>
      </c>
      <c r="PQZ84" s="984" t="s">
        <v>59</v>
      </c>
      <c r="PRA84" s="984" t="s">
        <v>59</v>
      </c>
      <c r="PRB84" s="984" t="s">
        <v>59</v>
      </c>
      <c r="PRC84" s="984" t="s">
        <v>59</v>
      </c>
      <c r="PRD84" s="984" t="s">
        <v>59</v>
      </c>
      <c r="PRE84" s="984" t="s">
        <v>59</v>
      </c>
      <c r="PRF84" s="984" t="s">
        <v>59</v>
      </c>
      <c r="PRG84" s="984" t="s">
        <v>59</v>
      </c>
      <c r="PRH84" s="984" t="s">
        <v>59</v>
      </c>
      <c r="PRI84" s="984" t="s">
        <v>59</v>
      </c>
      <c r="PRJ84" s="984" t="s">
        <v>59</v>
      </c>
      <c r="PRK84" s="984" t="s">
        <v>59</v>
      </c>
      <c r="PRL84" s="984" t="s">
        <v>59</v>
      </c>
      <c r="PRM84" s="984" t="s">
        <v>59</v>
      </c>
      <c r="PRN84" s="984" t="s">
        <v>59</v>
      </c>
      <c r="PRO84" s="984" t="s">
        <v>59</v>
      </c>
      <c r="PRP84" s="984" t="s">
        <v>59</v>
      </c>
      <c r="PRQ84" s="984" t="s">
        <v>59</v>
      </c>
      <c r="PRR84" s="984" t="s">
        <v>59</v>
      </c>
      <c r="PRS84" s="984" t="s">
        <v>59</v>
      </c>
      <c r="PRT84" s="984" t="s">
        <v>59</v>
      </c>
      <c r="PRU84" s="984" t="s">
        <v>59</v>
      </c>
      <c r="PRV84" s="984" t="s">
        <v>59</v>
      </c>
      <c r="PRW84" s="984" t="s">
        <v>59</v>
      </c>
      <c r="PRX84" s="984" t="s">
        <v>59</v>
      </c>
      <c r="PRY84" s="984" t="s">
        <v>59</v>
      </c>
      <c r="PRZ84" s="984" t="s">
        <v>59</v>
      </c>
      <c r="PSA84" s="984" t="s">
        <v>59</v>
      </c>
      <c r="PSB84" s="984" t="s">
        <v>59</v>
      </c>
      <c r="PSC84" s="984" t="s">
        <v>59</v>
      </c>
      <c r="PSD84" s="984" t="s">
        <v>59</v>
      </c>
      <c r="PSE84" s="984" t="s">
        <v>59</v>
      </c>
      <c r="PSF84" s="984" t="s">
        <v>59</v>
      </c>
      <c r="PSG84" s="984" t="s">
        <v>59</v>
      </c>
      <c r="PSH84" s="984" t="s">
        <v>59</v>
      </c>
      <c r="PSI84" s="984" t="s">
        <v>59</v>
      </c>
      <c r="PSJ84" s="984" t="s">
        <v>59</v>
      </c>
      <c r="PSK84" s="984" t="s">
        <v>59</v>
      </c>
      <c r="PSL84" s="984" t="s">
        <v>59</v>
      </c>
      <c r="PSM84" s="984" t="s">
        <v>59</v>
      </c>
      <c r="PSN84" s="984" t="s">
        <v>59</v>
      </c>
      <c r="PSO84" s="984" t="s">
        <v>59</v>
      </c>
      <c r="PSP84" s="984" t="s">
        <v>59</v>
      </c>
      <c r="PSQ84" s="984" t="s">
        <v>59</v>
      </c>
      <c r="PSR84" s="984" t="s">
        <v>59</v>
      </c>
      <c r="PSS84" s="984" t="s">
        <v>59</v>
      </c>
      <c r="PST84" s="984" t="s">
        <v>59</v>
      </c>
      <c r="PSU84" s="984" t="s">
        <v>59</v>
      </c>
      <c r="PSV84" s="984" t="s">
        <v>59</v>
      </c>
      <c r="PSW84" s="984" t="s">
        <v>59</v>
      </c>
      <c r="PSX84" s="984" t="s">
        <v>59</v>
      </c>
      <c r="PSY84" s="984" t="s">
        <v>59</v>
      </c>
      <c r="PSZ84" s="984" t="s">
        <v>59</v>
      </c>
      <c r="PTA84" s="984" t="s">
        <v>59</v>
      </c>
      <c r="PTB84" s="984" t="s">
        <v>59</v>
      </c>
      <c r="PTC84" s="984" t="s">
        <v>59</v>
      </c>
      <c r="PTD84" s="984" t="s">
        <v>59</v>
      </c>
      <c r="PTE84" s="984" t="s">
        <v>59</v>
      </c>
      <c r="PTF84" s="984" t="s">
        <v>59</v>
      </c>
      <c r="PTG84" s="984" t="s">
        <v>59</v>
      </c>
      <c r="PTH84" s="984" t="s">
        <v>59</v>
      </c>
      <c r="PTI84" s="984" t="s">
        <v>59</v>
      </c>
      <c r="PTJ84" s="984" t="s">
        <v>59</v>
      </c>
      <c r="PTK84" s="984" t="s">
        <v>59</v>
      </c>
      <c r="PTL84" s="984" t="s">
        <v>59</v>
      </c>
      <c r="PTM84" s="984" t="s">
        <v>59</v>
      </c>
      <c r="PTN84" s="984" t="s">
        <v>59</v>
      </c>
      <c r="PTO84" s="984" t="s">
        <v>59</v>
      </c>
      <c r="PTP84" s="984" t="s">
        <v>59</v>
      </c>
      <c r="PTQ84" s="984" t="s">
        <v>59</v>
      </c>
      <c r="PTR84" s="984" t="s">
        <v>59</v>
      </c>
      <c r="PTS84" s="984" t="s">
        <v>59</v>
      </c>
      <c r="PTT84" s="984" t="s">
        <v>59</v>
      </c>
      <c r="PTU84" s="984" t="s">
        <v>59</v>
      </c>
      <c r="PTV84" s="984" t="s">
        <v>59</v>
      </c>
      <c r="PTW84" s="984" t="s">
        <v>59</v>
      </c>
      <c r="PTX84" s="984" t="s">
        <v>59</v>
      </c>
      <c r="PTY84" s="984" t="s">
        <v>59</v>
      </c>
      <c r="PTZ84" s="984" t="s">
        <v>59</v>
      </c>
      <c r="PUA84" s="984" t="s">
        <v>59</v>
      </c>
      <c r="PUB84" s="984" t="s">
        <v>59</v>
      </c>
      <c r="PUC84" s="984" t="s">
        <v>59</v>
      </c>
      <c r="PUD84" s="984" t="s">
        <v>59</v>
      </c>
      <c r="PUE84" s="984" t="s">
        <v>59</v>
      </c>
      <c r="PUF84" s="984" t="s">
        <v>59</v>
      </c>
      <c r="PUG84" s="984" t="s">
        <v>59</v>
      </c>
      <c r="PUH84" s="984" t="s">
        <v>59</v>
      </c>
      <c r="PUI84" s="984" t="s">
        <v>59</v>
      </c>
      <c r="PUJ84" s="984" t="s">
        <v>59</v>
      </c>
      <c r="PUK84" s="984" t="s">
        <v>59</v>
      </c>
      <c r="PUL84" s="984" t="s">
        <v>59</v>
      </c>
      <c r="PUM84" s="984" t="s">
        <v>59</v>
      </c>
      <c r="PUN84" s="984" t="s">
        <v>59</v>
      </c>
      <c r="PUO84" s="984" t="s">
        <v>59</v>
      </c>
      <c r="PUP84" s="984" t="s">
        <v>59</v>
      </c>
      <c r="PUQ84" s="984" t="s">
        <v>59</v>
      </c>
      <c r="PUR84" s="984" t="s">
        <v>59</v>
      </c>
      <c r="PUS84" s="984" t="s">
        <v>59</v>
      </c>
      <c r="PUT84" s="984" t="s">
        <v>59</v>
      </c>
      <c r="PUU84" s="984" t="s">
        <v>59</v>
      </c>
      <c r="PUV84" s="984" t="s">
        <v>59</v>
      </c>
      <c r="PUW84" s="984" t="s">
        <v>59</v>
      </c>
      <c r="PUX84" s="984" t="s">
        <v>59</v>
      </c>
      <c r="PUY84" s="984" t="s">
        <v>59</v>
      </c>
      <c r="PUZ84" s="984" t="s">
        <v>59</v>
      </c>
      <c r="PVA84" s="984" t="s">
        <v>59</v>
      </c>
      <c r="PVB84" s="984" t="s">
        <v>59</v>
      </c>
      <c r="PVC84" s="984" t="s">
        <v>59</v>
      </c>
      <c r="PVD84" s="984" t="s">
        <v>59</v>
      </c>
      <c r="PVE84" s="984" t="s">
        <v>59</v>
      </c>
      <c r="PVF84" s="984" t="s">
        <v>59</v>
      </c>
      <c r="PVG84" s="984" t="s">
        <v>59</v>
      </c>
      <c r="PVH84" s="984" t="s">
        <v>59</v>
      </c>
      <c r="PVI84" s="984" t="s">
        <v>59</v>
      </c>
      <c r="PVJ84" s="984" t="s">
        <v>59</v>
      </c>
      <c r="PVK84" s="984" t="s">
        <v>59</v>
      </c>
      <c r="PVL84" s="984" t="s">
        <v>59</v>
      </c>
      <c r="PVM84" s="984" t="s">
        <v>59</v>
      </c>
      <c r="PVN84" s="984" t="s">
        <v>59</v>
      </c>
      <c r="PVO84" s="984" t="s">
        <v>59</v>
      </c>
      <c r="PVP84" s="984" t="s">
        <v>59</v>
      </c>
      <c r="PVQ84" s="984" t="s">
        <v>59</v>
      </c>
      <c r="PVR84" s="984" t="s">
        <v>59</v>
      </c>
      <c r="PVS84" s="984" t="s">
        <v>59</v>
      </c>
      <c r="PVT84" s="984" t="s">
        <v>59</v>
      </c>
      <c r="PVU84" s="984" t="s">
        <v>59</v>
      </c>
      <c r="PVV84" s="984" t="s">
        <v>59</v>
      </c>
      <c r="PVW84" s="984" t="s">
        <v>59</v>
      </c>
      <c r="PVX84" s="984" t="s">
        <v>59</v>
      </c>
      <c r="PVY84" s="984" t="s">
        <v>59</v>
      </c>
      <c r="PVZ84" s="984" t="s">
        <v>59</v>
      </c>
      <c r="PWA84" s="984" t="s">
        <v>59</v>
      </c>
      <c r="PWB84" s="984" t="s">
        <v>59</v>
      </c>
      <c r="PWC84" s="984" t="s">
        <v>59</v>
      </c>
      <c r="PWD84" s="984" t="s">
        <v>59</v>
      </c>
      <c r="PWE84" s="984" t="s">
        <v>59</v>
      </c>
      <c r="PWF84" s="984" t="s">
        <v>59</v>
      </c>
      <c r="PWG84" s="984" t="s">
        <v>59</v>
      </c>
      <c r="PWH84" s="984" t="s">
        <v>59</v>
      </c>
      <c r="PWI84" s="984" t="s">
        <v>59</v>
      </c>
      <c r="PWJ84" s="984" t="s">
        <v>59</v>
      </c>
      <c r="PWK84" s="984" t="s">
        <v>59</v>
      </c>
      <c r="PWL84" s="984" t="s">
        <v>59</v>
      </c>
      <c r="PWM84" s="984" t="s">
        <v>59</v>
      </c>
      <c r="PWN84" s="984" t="s">
        <v>59</v>
      </c>
      <c r="PWO84" s="984" t="s">
        <v>59</v>
      </c>
      <c r="PWP84" s="984" t="s">
        <v>59</v>
      </c>
      <c r="PWQ84" s="984" t="s">
        <v>59</v>
      </c>
      <c r="PWR84" s="984" t="s">
        <v>59</v>
      </c>
      <c r="PWS84" s="984" t="s">
        <v>59</v>
      </c>
      <c r="PWT84" s="984" t="s">
        <v>59</v>
      </c>
      <c r="PWU84" s="984" t="s">
        <v>59</v>
      </c>
      <c r="PWV84" s="984" t="s">
        <v>59</v>
      </c>
      <c r="PWW84" s="984" t="s">
        <v>59</v>
      </c>
      <c r="PWX84" s="984" t="s">
        <v>59</v>
      </c>
      <c r="PWY84" s="984" t="s">
        <v>59</v>
      </c>
      <c r="PWZ84" s="984" t="s">
        <v>59</v>
      </c>
      <c r="PXA84" s="984" t="s">
        <v>59</v>
      </c>
      <c r="PXB84" s="984" t="s">
        <v>59</v>
      </c>
      <c r="PXC84" s="984" t="s">
        <v>59</v>
      </c>
      <c r="PXD84" s="984" t="s">
        <v>59</v>
      </c>
      <c r="PXE84" s="984" t="s">
        <v>59</v>
      </c>
      <c r="PXF84" s="984" t="s">
        <v>59</v>
      </c>
      <c r="PXG84" s="984" t="s">
        <v>59</v>
      </c>
      <c r="PXH84" s="984" t="s">
        <v>59</v>
      </c>
      <c r="PXI84" s="984" t="s">
        <v>59</v>
      </c>
      <c r="PXJ84" s="984" t="s">
        <v>59</v>
      </c>
      <c r="PXK84" s="984" t="s">
        <v>59</v>
      </c>
      <c r="PXL84" s="984" t="s">
        <v>59</v>
      </c>
      <c r="PXM84" s="984" t="s">
        <v>59</v>
      </c>
      <c r="PXN84" s="984" t="s">
        <v>59</v>
      </c>
      <c r="PXO84" s="984" t="s">
        <v>59</v>
      </c>
      <c r="PXP84" s="984" t="s">
        <v>59</v>
      </c>
      <c r="PXQ84" s="984" t="s">
        <v>59</v>
      </c>
      <c r="PXR84" s="984" t="s">
        <v>59</v>
      </c>
      <c r="PXS84" s="984" t="s">
        <v>59</v>
      </c>
      <c r="PXT84" s="984" t="s">
        <v>59</v>
      </c>
      <c r="PXU84" s="984" t="s">
        <v>59</v>
      </c>
      <c r="PXV84" s="984" t="s">
        <v>59</v>
      </c>
      <c r="PXW84" s="984" t="s">
        <v>59</v>
      </c>
      <c r="PXX84" s="984" t="s">
        <v>59</v>
      </c>
      <c r="PXY84" s="984" t="s">
        <v>59</v>
      </c>
      <c r="PXZ84" s="984" t="s">
        <v>59</v>
      </c>
      <c r="PYA84" s="984" t="s">
        <v>59</v>
      </c>
      <c r="PYB84" s="984" t="s">
        <v>59</v>
      </c>
      <c r="PYC84" s="984" t="s">
        <v>59</v>
      </c>
      <c r="PYD84" s="984" t="s">
        <v>59</v>
      </c>
      <c r="PYE84" s="984" t="s">
        <v>59</v>
      </c>
      <c r="PYF84" s="984" t="s">
        <v>59</v>
      </c>
      <c r="PYG84" s="984" t="s">
        <v>59</v>
      </c>
      <c r="PYH84" s="984" t="s">
        <v>59</v>
      </c>
      <c r="PYI84" s="984" t="s">
        <v>59</v>
      </c>
      <c r="PYJ84" s="984" t="s">
        <v>59</v>
      </c>
      <c r="PYK84" s="984" t="s">
        <v>59</v>
      </c>
      <c r="PYL84" s="984" t="s">
        <v>59</v>
      </c>
      <c r="PYM84" s="984" t="s">
        <v>59</v>
      </c>
      <c r="PYN84" s="984" t="s">
        <v>59</v>
      </c>
      <c r="PYO84" s="984" t="s">
        <v>59</v>
      </c>
      <c r="PYP84" s="984" t="s">
        <v>59</v>
      </c>
      <c r="PYQ84" s="984" t="s">
        <v>59</v>
      </c>
      <c r="PYR84" s="984" t="s">
        <v>59</v>
      </c>
      <c r="PYS84" s="984" t="s">
        <v>59</v>
      </c>
      <c r="PYT84" s="984" t="s">
        <v>59</v>
      </c>
      <c r="PYU84" s="984" t="s">
        <v>59</v>
      </c>
      <c r="PYV84" s="984" t="s">
        <v>59</v>
      </c>
      <c r="PYW84" s="984" t="s">
        <v>59</v>
      </c>
      <c r="PYX84" s="984" t="s">
        <v>59</v>
      </c>
      <c r="PYY84" s="984" t="s">
        <v>59</v>
      </c>
      <c r="PYZ84" s="984" t="s">
        <v>59</v>
      </c>
      <c r="PZA84" s="984" t="s">
        <v>59</v>
      </c>
      <c r="PZB84" s="984" t="s">
        <v>59</v>
      </c>
      <c r="PZC84" s="984" t="s">
        <v>59</v>
      </c>
      <c r="PZD84" s="984" t="s">
        <v>59</v>
      </c>
      <c r="PZE84" s="984" t="s">
        <v>59</v>
      </c>
      <c r="PZF84" s="984" t="s">
        <v>59</v>
      </c>
      <c r="PZG84" s="984" t="s">
        <v>59</v>
      </c>
      <c r="PZH84" s="984" t="s">
        <v>59</v>
      </c>
      <c r="PZI84" s="984" t="s">
        <v>59</v>
      </c>
      <c r="PZJ84" s="984" t="s">
        <v>59</v>
      </c>
      <c r="PZK84" s="984" t="s">
        <v>59</v>
      </c>
      <c r="PZL84" s="984" t="s">
        <v>59</v>
      </c>
      <c r="PZM84" s="984" t="s">
        <v>59</v>
      </c>
      <c r="PZN84" s="984" t="s">
        <v>59</v>
      </c>
      <c r="PZO84" s="984" t="s">
        <v>59</v>
      </c>
      <c r="PZP84" s="984" t="s">
        <v>59</v>
      </c>
      <c r="PZQ84" s="984" t="s">
        <v>59</v>
      </c>
      <c r="PZR84" s="984" t="s">
        <v>59</v>
      </c>
      <c r="PZS84" s="984" t="s">
        <v>59</v>
      </c>
      <c r="PZT84" s="984" t="s">
        <v>59</v>
      </c>
      <c r="PZU84" s="984" t="s">
        <v>59</v>
      </c>
      <c r="PZV84" s="984" t="s">
        <v>59</v>
      </c>
      <c r="PZW84" s="984" t="s">
        <v>59</v>
      </c>
      <c r="PZX84" s="984" t="s">
        <v>59</v>
      </c>
      <c r="PZY84" s="984" t="s">
        <v>59</v>
      </c>
      <c r="PZZ84" s="984" t="s">
        <v>59</v>
      </c>
      <c r="QAA84" s="984" t="s">
        <v>59</v>
      </c>
      <c r="QAB84" s="984" t="s">
        <v>59</v>
      </c>
      <c r="QAC84" s="984" t="s">
        <v>59</v>
      </c>
      <c r="QAD84" s="984" t="s">
        <v>59</v>
      </c>
      <c r="QAE84" s="984" t="s">
        <v>59</v>
      </c>
      <c r="QAF84" s="984" t="s">
        <v>59</v>
      </c>
      <c r="QAG84" s="984" t="s">
        <v>59</v>
      </c>
      <c r="QAH84" s="984" t="s">
        <v>59</v>
      </c>
      <c r="QAI84" s="984" t="s">
        <v>59</v>
      </c>
      <c r="QAJ84" s="984" t="s">
        <v>59</v>
      </c>
      <c r="QAK84" s="984" t="s">
        <v>59</v>
      </c>
      <c r="QAL84" s="984" t="s">
        <v>59</v>
      </c>
      <c r="QAM84" s="984" t="s">
        <v>59</v>
      </c>
      <c r="QAN84" s="984" t="s">
        <v>59</v>
      </c>
      <c r="QAO84" s="984" t="s">
        <v>59</v>
      </c>
      <c r="QAP84" s="984" t="s">
        <v>59</v>
      </c>
      <c r="QAQ84" s="984" t="s">
        <v>59</v>
      </c>
      <c r="QAR84" s="984" t="s">
        <v>59</v>
      </c>
      <c r="QAS84" s="984" t="s">
        <v>59</v>
      </c>
      <c r="QAT84" s="984" t="s">
        <v>59</v>
      </c>
      <c r="QAU84" s="984" t="s">
        <v>59</v>
      </c>
      <c r="QAV84" s="984" t="s">
        <v>59</v>
      </c>
      <c r="QAW84" s="984" t="s">
        <v>59</v>
      </c>
      <c r="QAX84" s="984" t="s">
        <v>59</v>
      </c>
      <c r="QAY84" s="984" t="s">
        <v>59</v>
      </c>
      <c r="QAZ84" s="984" t="s">
        <v>59</v>
      </c>
      <c r="QBA84" s="984" t="s">
        <v>59</v>
      </c>
      <c r="QBB84" s="984" t="s">
        <v>59</v>
      </c>
      <c r="QBC84" s="984" t="s">
        <v>59</v>
      </c>
      <c r="QBD84" s="984" t="s">
        <v>59</v>
      </c>
      <c r="QBE84" s="984" t="s">
        <v>59</v>
      </c>
      <c r="QBF84" s="984" t="s">
        <v>59</v>
      </c>
      <c r="QBG84" s="984" t="s">
        <v>59</v>
      </c>
      <c r="QBH84" s="984" t="s">
        <v>59</v>
      </c>
      <c r="QBI84" s="984" t="s">
        <v>59</v>
      </c>
      <c r="QBJ84" s="984" t="s">
        <v>59</v>
      </c>
      <c r="QBK84" s="984" t="s">
        <v>59</v>
      </c>
      <c r="QBL84" s="984" t="s">
        <v>59</v>
      </c>
      <c r="QBM84" s="984" t="s">
        <v>59</v>
      </c>
      <c r="QBN84" s="984" t="s">
        <v>59</v>
      </c>
      <c r="QBO84" s="984" t="s">
        <v>59</v>
      </c>
      <c r="QBP84" s="984" t="s">
        <v>59</v>
      </c>
      <c r="QBQ84" s="984" t="s">
        <v>59</v>
      </c>
      <c r="QBR84" s="984" t="s">
        <v>59</v>
      </c>
      <c r="QBS84" s="984" t="s">
        <v>59</v>
      </c>
      <c r="QBT84" s="984" t="s">
        <v>59</v>
      </c>
      <c r="QBU84" s="984" t="s">
        <v>59</v>
      </c>
      <c r="QBV84" s="984" t="s">
        <v>59</v>
      </c>
      <c r="QBW84" s="984" t="s">
        <v>59</v>
      </c>
      <c r="QBX84" s="984" t="s">
        <v>59</v>
      </c>
      <c r="QBY84" s="984" t="s">
        <v>59</v>
      </c>
      <c r="QBZ84" s="984" t="s">
        <v>59</v>
      </c>
      <c r="QCA84" s="984" t="s">
        <v>59</v>
      </c>
      <c r="QCB84" s="984" t="s">
        <v>59</v>
      </c>
      <c r="QCC84" s="984" t="s">
        <v>59</v>
      </c>
      <c r="QCD84" s="984" t="s">
        <v>59</v>
      </c>
      <c r="QCE84" s="984" t="s">
        <v>59</v>
      </c>
      <c r="QCF84" s="984" t="s">
        <v>59</v>
      </c>
      <c r="QCG84" s="984" t="s">
        <v>59</v>
      </c>
      <c r="QCH84" s="984" t="s">
        <v>59</v>
      </c>
      <c r="QCI84" s="984" t="s">
        <v>59</v>
      </c>
      <c r="QCJ84" s="984" t="s">
        <v>59</v>
      </c>
      <c r="QCK84" s="984" t="s">
        <v>59</v>
      </c>
      <c r="QCL84" s="984" t="s">
        <v>59</v>
      </c>
      <c r="QCM84" s="984" t="s">
        <v>59</v>
      </c>
      <c r="QCN84" s="984" t="s">
        <v>59</v>
      </c>
      <c r="QCO84" s="984" t="s">
        <v>59</v>
      </c>
      <c r="QCP84" s="984" t="s">
        <v>59</v>
      </c>
      <c r="QCQ84" s="984" t="s">
        <v>59</v>
      </c>
      <c r="QCR84" s="984" t="s">
        <v>59</v>
      </c>
      <c r="QCS84" s="984" t="s">
        <v>59</v>
      </c>
      <c r="QCT84" s="984" t="s">
        <v>59</v>
      </c>
      <c r="QCU84" s="984" t="s">
        <v>59</v>
      </c>
      <c r="QCV84" s="984" t="s">
        <v>59</v>
      </c>
      <c r="QCW84" s="984" t="s">
        <v>59</v>
      </c>
      <c r="QCX84" s="984" t="s">
        <v>59</v>
      </c>
      <c r="QCY84" s="984" t="s">
        <v>59</v>
      </c>
      <c r="QCZ84" s="984" t="s">
        <v>59</v>
      </c>
      <c r="QDA84" s="984" t="s">
        <v>59</v>
      </c>
      <c r="QDB84" s="984" t="s">
        <v>59</v>
      </c>
      <c r="QDC84" s="984" t="s">
        <v>59</v>
      </c>
      <c r="QDD84" s="984" t="s">
        <v>59</v>
      </c>
      <c r="QDE84" s="984" t="s">
        <v>59</v>
      </c>
      <c r="QDF84" s="984" t="s">
        <v>59</v>
      </c>
      <c r="QDG84" s="984" t="s">
        <v>59</v>
      </c>
      <c r="QDH84" s="984" t="s">
        <v>59</v>
      </c>
      <c r="QDI84" s="984" t="s">
        <v>59</v>
      </c>
      <c r="QDJ84" s="984" t="s">
        <v>59</v>
      </c>
      <c r="QDK84" s="984" t="s">
        <v>59</v>
      </c>
      <c r="QDL84" s="984" t="s">
        <v>59</v>
      </c>
      <c r="QDM84" s="984" t="s">
        <v>59</v>
      </c>
      <c r="QDN84" s="984" t="s">
        <v>59</v>
      </c>
      <c r="QDO84" s="984" t="s">
        <v>59</v>
      </c>
      <c r="QDP84" s="984" t="s">
        <v>59</v>
      </c>
      <c r="QDQ84" s="984" t="s">
        <v>59</v>
      </c>
      <c r="QDR84" s="984" t="s">
        <v>59</v>
      </c>
      <c r="QDS84" s="984" t="s">
        <v>59</v>
      </c>
      <c r="QDT84" s="984" t="s">
        <v>59</v>
      </c>
      <c r="QDU84" s="984" t="s">
        <v>59</v>
      </c>
      <c r="QDV84" s="984" t="s">
        <v>59</v>
      </c>
      <c r="QDW84" s="984" t="s">
        <v>59</v>
      </c>
      <c r="QDX84" s="984" t="s">
        <v>59</v>
      </c>
      <c r="QDY84" s="984" t="s">
        <v>59</v>
      </c>
      <c r="QDZ84" s="984" t="s">
        <v>59</v>
      </c>
      <c r="QEA84" s="984" t="s">
        <v>59</v>
      </c>
      <c r="QEB84" s="984" t="s">
        <v>59</v>
      </c>
      <c r="QEC84" s="984" t="s">
        <v>59</v>
      </c>
      <c r="QED84" s="984" t="s">
        <v>59</v>
      </c>
      <c r="QEE84" s="984" t="s">
        <v>59</v>
      </c>
      <c r="QEF84" s="984" t="s">
        <v>59</v>
      </c>
      <c r="QEG84" s="984" t="s">
        <v>59</v>
      </c>
      <c r="QEH84" s="984" t="s">
        <v>59</v>
      </c>
      <c r="QEI84" s="984" t="s">
        <v>59</v>
      </c>
      <c r="QEJ84" s="984" t="s">
        <v>59</v>
      </c>
      <c r="QEK84" s="984" t="s">
        <v>59</v>
      </c>
      <c r="QEL84" s="984" t="s">
        <v>59</v>
      </c>
      <c r="QEM84" s="984" t="s">
        <v>59</v>
      </c>
      <c r="QEN84" s="984" t="s">
        <v>59</v>
      </c>
      <c r="QEO84" s="984" t="s">
        <v>59</v>
      </c>
      <c r="QEP84" s="984" t="s">
        <v>59</v>
      </c>
      <c r="QEQ84" s="984" t="s">
        <v>59</v>
      </c>
      <c r="QER84" s="984" t="s">
        <v>59</v>
      </c>
      <c r="QES84" s="984" t="s">
        <v>59</v>
      </c>
      <c r="QET84" s="984" t="s">
        <v>59</v>
      </c>
      <c r="QEU84" s="984" t="s">
        <v>59</v>
      </c>
      <c r="QEV84" s="984" t="s">
        <v>59</v>
      </c>
      <c r="QEW84" s="984" t="s">
        <v>59</v>
      </c>
      <c r="QEX84" s="984" t="s">
        <v>59</v>
      </c>
      <c r="QEY84" s="984" t="s">
        <v>59</v>
      </c>
      <c r="QEZ84" s="984" t="s">
        <v>59</v>
      </c>
      <c r="QFA84" s="984" t="s">
        <v>59</v>
      </c>
      <c r="QFB84" s="984" t="s">
        <v>59</v>
      </c>
      <c r="QFC84" s="984" t="s">
        <v>59</v>
      </c>
      <c r="QFD84" s="984" t="s">
        <v>59</v>
      </c>
      <c r="QFE84" s="984" t="s">
        <v>59</v>
      </c>
      <c r="QFF84" s="984" t="s">
        <v>59</v>
      </c>
      <c r="QFG84" s="984" t="s">
        <v>59</v>
      </c>
      <c r="QFH84" s="984" t="s">
        <v>59</v>
      </c>
      <c r="QFI84" s="984" t="s">
        <v>59</v>
      </c>
      <c r="QFJ84" s="984" t="s">
        <v>59</v>
      </c>
      <c r="QFK84" s="984" t="s">
        <v>59</v>
      </c>
      <c r="QFL84" s="984" t="s">
        <v>59</v>
      </c>
      <c r="QFM84" s="984" t="s">
        <v>59</v>
      </c>
      <c r="QFN84" s="984" t="s">
        <v>59</v>
      </c>
      <c r="QFO84" s="984" t="s">
        <v>59</v>
      </c>
      <c r="QFP84" s="984" t="s">
        <v>59</v>
      </c>
      <c r="QFQ84" s="984" t="s">
        <v>59</v>
      </c>
      <c r="QFR84" s="984" t="s">
        <v>59</v>
      </c>
      <c r="QFS84" s="984" t="s">
        <v>59</v>
      </c>
      <c r="QFT84" s="984" t="s">
        <v>59</v>
      </c>
      <c r="QFU84" s="984" t="s">
        <v>59</v>
      </c>
      <c r="QFV84" s="984" t="s">
        <v>59</v>
      </c>
      <c r="QFW84" s="984" t="s">
        <v>59</v>
      </c>
      <c r="QFX84" s="984" t="s">
        <v>59</v>
      </c>
      <c r="QFY84" s="984" t="s">
        <v>59</v>
      </c>
      <c r="QFZ84" s="984" t="s">
        <v>59</v>
      </c>
      <c r="QGA84" s="984" t="s">
        <v>59</v>
      </c>
      <c r="QGB84" s="984" t="s">
        <v>59</v>
      </c>
      <c r="QGC84" s="984" t="s">
        <v>59</v>
      </c>
      <c r="QGD84" s="984" t="s">
        <v>59</v>
      </c>
      <c r="QGE84" s="984" t="s">
        <v>59</v>
      </c>
      <c r="QGF84" s="984" t="s">
        <v>59</v>
      </c>
      <c r="QGG84" s="984" t="s">
        <v>59</v>
      </c>
      <c r="QGH84" s="984" t="s">
        <v>59</v>
      </c>
      <c r="QGI84" s="984" t="s">
        <v>59</v>
      </c>
      <c r="QGJ84" s="984" t="s">
        <v>59</v>
      </c>
      <c r="QGK84" s="984" t="s">
        <v>59</v>
      </c>
      <c r="QGL84" s="984" t="s">
        <v>59</v>
      </c>
      <c r="QGM84" s="984" t="s">
        <v>59</v>
      </c>
      <c r="QGN84" s="984" t="s">
        <v>59</v>
      </c>
      <c r="QGO84" s="984" t="s">
        <v>59</v>
      </c>
      <c r="QGP84" s="984" t="s">
        <v>59</v>
      </c>
      <c r="QGQ84" s="984" t="s">
        <v>59</v>
      </c>
      <c r="QGR84" s="984" t="s">
        <v>59</v>
      </c>
      <c r="QGS84" s="984" t="s">
        <v>59</v>
      </c>
      <c r="QGT84" s="984" t="s">
        <v>59</v>
      </c>
      <c r="QGU84" s="984" t="s">
        <v>59</v>
      </c>
      <c r="QGV84" s="984" t="s">
        <v>59</v>
      </c>
      <c r="QGW84" s="984" t="s">
        <v>59</v>
      </c>
      <c r="QGX84" s="984" t="s">
        <v>59</v>
      </c>
      <c r="QGY84" s="984" t="s">
        <v>59</v>
      </c>
      <c r="QGZ84" s="984" t="s">
        <v>59</v>
      </c>
      <c r="QHA84" s="984" t="s">
        <v>59</v>
      </c>
      <c r="QHB84" s="984" t="s">
        <v>59</v>
      </c>
      <c r="QHC84" s="984" t="s">
        <v>59</v>
      </c>
      <c r="QHD84" s="984" t="s">
        <v>59</v>
      </c>
      <c r="QHE84" s="984" t="s">
        <v>59</v>
      </c>
      <c r="QHF84" s="984" t="s">
        <v>59</v>
      </c>
      <c r="QHG84" s="984" t="s">
        <v>59</v>
      </c>
      <c r="QHH84" s="984" t="s">
        <v>59</v>
      </c>
      <c r="QHI84" s="984" t="s">
        <v>59</v>
      </c>
      <c r="QHJ84" s="984" t="s">
        <v>59</v>
      </c>
      <c r="QHK84" s="984" t="s">
        <v>59</v>
      </c>
      <c r="QHL84" s="984" t="s">
        <v>59</v>
      </c>
      <c r="QHM84" s="984" t="s">
        <v>59</v>
      </c>
      <c r="QHN84" s="984" t="s">
        <v>59</v>
      </c>
      <c r="QHO84" s="984" t="s">
        <v>59</v>
      </c>
      <c r="QHP84" s="984" t="s">
        <v>59</v>
      </c>
      <c r="QHQ84" s="984" t="s">
        <v>59</v>
      </c>
      <c r="QHR84" s="984" t="s">
        <v>59</v>
      </c>
      <c r="QHS84" s="984" t="s">
        <v>59</v>
      </c>
      <c r="QHT84" s="984" t="s">
        <v>59</v>
      </c>
      <c r="QHU84" s="984" t="s">
        <v>59</v>
      </c>
      <c r="QHV84" s="984" t="s">
        <v>59</v>
      </c>
      <c r="QHW84" s="984" t="s">
        <v>59</v>
      </c>
      <c r="QHX84" s="984" t="s">
        <v>59</v>
      </c>
      <c r="QHY84" s="984" t="s">
        <v>59</v>
      </c>
      <c r="QHZ84" s="984" t="s">
        <v>59</v>
      </c>
      <c r="QIA84" s="984" t="s">
        <v>59</v>
      </c>
      <c r="QIB84" s="984" t="s">
        <v>59</v>
      </c>
      <c r="QIC84" s="984" t="s">
        <v>59</v>
      </c>
      <c r="QID84" s="984" t="s">
        <v>59</v>
      </c>
      <c r="QIE84" s="984" t="s">
        <v>59</v>
      </c>
      <c r="QIF84" s="984" t="s">
        <v>59</v>
      </c>
      <c r="QIG84" s="984" t="s">
        <v>59</v>
      </c>
      <c r="QIH84" s="984" t="s">
        <v>59</v>
      </c>
      <c r="QII84" s="984" t="s">
        <v>59</v>
      </c>
      <c r="QIJ84" s="984" t="s">
        <v>59</v>
      </c>
      <c r="QIK84" s="984" t="s">
        <v>59</v>
      </c>
      <c r="QIL84" s="984" t="s">
        <v>59</v>
      </c>
      <c r="QIM84" s="984" t="s">
        <v>59</v>
      </c>
      <c r="QIN84" s="984" t="s">
        <v>59</v>
      </c>
      <c r="QIO84" s="984" t="s">
        <v>59</v>
      </c>
      <c r="QIP84" s="984" t="s">
        <v>59</v>
      </c>
      <c r="QIQ84" s="984" t="s">
        <v>59</v>
      </c>
      <c r="QIR84" s="984" t="s">
        <v>59</v>
      </c>
      <c r="QIS84" s="984" t="s">
        <v>59</v>
      </c>
      <c r="QIT84" s="984" t="s">
        <v>59</v>
      </c>
      <c r="QIU84" s="984" t="s">
        <v>59</v>
      </c>
      <c r="QIV84" s="984" t="s">
        <v>59</v>
      </c>
      <c r="QIW84" s="984" t="s">
        <v>59</v>
      </c>
      <c r="QIX84" s="984" t="s">
        <v>59</v>
      </c>
      <c r="QIY84" s="984" t="s">
        <v>59</v>
      </c>
      <c r="QIZ84" s="984" t="s">
        <v>59</v>
      </c>
      <c r="QJA84" s="984" t="s">
        <v>59</v>
      </c>
      <c r="QJB84" s="984" t="s">
        <v>59</v>
      </c>
      <c r="QJC84" s="984" t="s">
        <v>59</v>
      </c>
      <c r="QJD84" s="984" t="s">
        <v>59</v>
      </c>
      <c r="QJE84" s="984" t="s">
        <v>59</v>
      </c>
      <c r="QJF84" s="984" t="s">
        <v>59</v>
      </c>
      <c r="QJG84" s="984" t="s">
        <v>59</v>
      </c>
      <c r="QJH84" s="984" t="s">
        <v>59</v>
      </c>
      <c r="QJI84" s="984" t="s">
        <v>59</v>
      </c>
      <c r="QJJ84" s="984" t="s">
        <v>59</v>
      </c>
      <c r="QJK84" s="984" t="s">
        <v>59</v>
      </c>
      <c r="QJL84" s="984" t="s">
        <v>59</v>
      </c>
      <c r="QJM84" s="984" t="s">
        <v>59</v>
      </c>
      <c r="QJN84" s="984" t="s">
        <v>59</v>
      </c>
      <c r="QJO84" s="984" t="s">
        <v>59</v>
      </c>
      <c r="QJP84" s="984" t="s">
        <v>59</v>
      </c>
      <c r="QJQ84" s="984" t="s">
        <v>59</v>
      </c>
      <c r="QJR84" s="984" t="s">
        <v>59</v>
      </c>
      <c r="QJS84" s="984" t="s">
        <v>59</v>
      </c>
      <c r="QJT84" s="984" t="s">
        <v>59</v>
      </c>
      <c r="QJU84" s="984" t="s">
        <v>59</v>
      </c>
      <c r="QJV84" s="984" t="s">
        <v>59</v>
      </c>
      <c r="QJW84" s="984" t="s">
        <v>59</v>
      </c>
      <c r="QJX84" s="984" t="s">
        <v>59</v>
      </c>
      <c r="QJY84" s="984" t="s">
        <v>59</v>
      </c>
      <c r="QJZ84" s="984" t="s">
        <v>59</v>
      </c>
      <c r="QKA84" s="984" t="s">
        <v>59</v>
      </c>
      <c r="QKB84" s="984" t="s">
        <v>59</v>
      </c>
      <c r="QKC84" s="984" t="s">
        <v>59</v>
      </c>
      <c r="QKD84" s="984" t="s">
        <v>59</v>
      </c>
      <c r="QKE84" s="984" t="s">
        <v>59</v>
      </c>
      <c r="QKF84" s="984" t="s">
        <v>59</v>
      </c>
      <c r="QKG84" s="984" t="s">
        <v>59</v>
      </c>
      <c r="QKH84" s="984" t="s">
        <v>59</v>
      </c>
      <c r="QKI84" s="984" t="s">
        <v>59</v>
      </c>
      <c r="QKJ84" s="984" t="s">
        <v>59</v>
      </c>
      <c r="QKK84" s="984" t="s">
        <v>59</v>
      </c>
      <c r="QKL84" s="984" t="s">
        <v>59</v>
      </c>
      <c r="QKM84" s="984" t="s">
        <v>59</v>
      </c>
      <c r="QKN84" s="984" t="s">
        <v>59</v>
      </c>
      <c r="QKO84" s="984" t="s">
        <v>59</v>
      </c>
      <c r="QKP84" s="984" t="s">
        <v>59</v>
      </c>
      <c r="QKQ84" s="984" t="s">
        <v>59</v>
      </c>
      <c r="QKR84" s="984" t="s">
        <v>59</v>
      </c>
      <c r="QKS84" s="984" t="s">
        <v>59</v>
      </c>
      <c r="QKT84" s="984" t="s">
        <v>59</v>
      </c>
      <c r="QKU84" s="984" t="s">
        <v>59</v>
      </c>
      <c r="QKV84" s="984" t="s">
        <v>59</v>
      </c>
      <c r="QKW84" s="984" t="s">
        <v>59</v>
      </c>
      <c r="QKX84" s="984" t="s">
        <v>59</v>
      </c>
      <c r="QKY84" s="984" t="s">
        <v>59</v>
      </c>
      <c r="QKZ84" s="984" t="s">
        <v>59</v>
      </c>
      <c r="QLA84" s="984" t="s">
        <v>59</v>
      </c>
      <c r="QLB84" s="984" t="s">
        <v>59</v>
      </c>
      <c r="QLC84" s="984" t="s">
        <v>59</v>
      </c>
      <c r="QLD84" s="984" t="s">
        <v>59</v>
      </c>
      <c r="QLE84" s="984" t="s">
        <v>59</v>
      </c>
      <c r="QLF84" s="984" t="s">
        <v>59</v>
      </c>
      <c r="QLG84" s="984" t="s">
        <v>59</v>
      </c>
      <c r="QLH84" s="984" t="s">
        <v>59</v>
      </c>
      <c r="QLI84" s="984" t="s">
        <v>59</v>
      </c>
      <c r="QLJ84" s="984" t="s">
        <v>59</v>
      </c>
      <c r="QLK84" s="984" t="s">
        <v>59</v>
      </c>
      <c r="QLL84" s="984" t="s">
        <v>59</v>
      </c>
      <c r="QLM84" s="984" t="s">
        <v>59</v>
      </c>
      <c r="QLN84" s="984" t="s">
        <v>59</v>
      </c>
      <c r="QLO84" s="984" t="s">
        <v>59</v>
      </c>
      <c r="QLP84" s="984" t="s">
        <v>59</v>
      </c>
      <c r="QLQ84" s="984" t="s">
        <v>59</v>
      </c>
      <c r="QLR84" s="984" t="s">
        <v>59</v>
      </c>
      <c r="QLS84" s="984" t="s">
        <v>59</v>
      </c>
      <c r="QLT84" s="984" t="s">
        <v>59</v>
      </c>
      <c r="QLU84" s="984" t="s">
        <v>59</v>
      </c>
      <c r="QLV84" s="984" t="s">
        <v>59</v>
      </c>
      <c r="QLW84" s="984" t="s">
        <v>59</v>
      </c>
      <c r="QLX84" s="984" t="s">
        <v>59</v>
      </c>
      <c r="QLY84" s="984" t="s">
        <v>59</v>
      </c>
      <c r="QLZ84" s="984" t="s">
        <v>59</v>
      </c>
      <c r="QMA84" s="984" t="s">
        <v>59</v>
      </c>
      <c r="QMB84" s="984" t="s">
        <v>59</v>
      </c>
      <c r="QMC84" s="984" t="s">
        <v>59</v>
      </c>
      <c r="QMD84" s="984" t="s">
        <v>59</v>
      </c>
      <c r="QME84" s="984" t="s">
        <v>59</v>
      </c>
      <c r="QMF84" s="984" t="s">
        <v>59</v>
      </c>
      <c r="QMG84" s="984" t="s">
        <v>59</v>
      </c>
      <c r="QMH84" s="984" t="s">
        <v>59</v>
      </c>
      <c r="QMI84" s="984" t="s">
        <v>59</v>
      </c>
      <c r="QMJ84" s="984" t="s">
        <v>59</v>
      </c>
      <c r="QMK84" s="984" t="s">
        <v>59</v>
      </c>
      <c r="QML84" s="984" t="s">
        <v>59</v>
      </c>
      <c r="QMM84" s="984" t="s">
        <v>59</v>
      </c>
      <c r="QMN84" s="984" t="s">
        <v>59</v>
      </c>
      <c r="QMO84" s="984" t="s">
        <v>59</v>
      </c>
      <c r="QMP84" s="984" t="s">
        <v>59</v>
      </c>
      <c r="QMQ84" s="984" t="s">
        <v>59</v>
      </c>
      <c r="QMR84" s="984" t="s">
        <v>59</v>
      </c>
      <c r="QMS84" s="984" t="s">
        <v>59</v>
      </c>
      <c r="QMT84" s="984" t="s">
        <v>59</v>
      </c>
      <c r="QMU84" s="984" t="s">
        <v>59</v>
      </c>
      <c r="QMV84" s="984" t="s">
        <v>59</v>
      </c>
      <c r="QMW84" s="984" t="s">
        <v>59</v>
      </c>
      <c r="QMX84" s="984" t="s">
        <v>59</v>
      </c>
      <c r="QMY84" s="984" t="s">
        <v>59</v>
      </c>
      <c r="QMZ84" s="984" t="s">
        <v>59</v>
      </c>
      <c r="QNA84" s="984" t="s">
        <v>59</v>
      </c>
      <c r="QNB84" s="984" t="s">
        <v>59</v>
      </c>
      <c r="QNC84" s="984" t="s">
        <v>59</v>
      </c>
      <c r="QND84" s="984" t="s">
        <v>59</v>
      </c>
      <c r="QNE84" s="984" t="s">
        <v>59</v>
      </c>
      <c r="QNF84" s="984" t="s">
        <v>59</v>
      </c>
      <c r="QNG84" s="984" t="s">
        <v>59</v>
      </c>
      <c r="QNH84" s="984" t="s">
        <v>59</v>
      </c>
      <c r="QNI84" s="984" t="s">
        <v>59</v>
      </c>
      <c r="QNJ84" s="984" t="s">
        <v>59</v>
      </c>
      <c r="QNK84" s="984" t="s">
        <v>59</v>
      </c>
      <c r="QNL84" s="984" t="s">
        <v>59</v>
      </c>
      <c r="QNM84" s="984" t="s">
        <v>59</v>
      </c>
      <c r="QNN84" s="984" t="s">
        <v>59</v>
      </c>
      <c r="QNO84" s="984" t="s">
        <v>59</v>
      </c>
      <c r="QNP84" s="984" t="s">
        <v>59</v>
      </c>
      <c r="QNQ84" s="984" t="s">
        <v>59</v>
      </c>
      <c r="QNR84" s="984" t="s">
        <v>59</v>
      </c>
      <c r="QNS84" s="984" t="s">
        <v>59</v>
      </c>
      <c r="QNT84" s="984" t="s">
        <v>59</v>
      </c>
      <c r="QNU84" s="984" t="s">
        <v>59</v>
      </c>
      <c r="QNV84" s="984" t="s">
        <v>59</v>
      </c>
      <c r="QNW84" s="984" t="s">
        <v>59</v>
      </c>
      <c r="QNX84" s="984" t="s">
        <v>59</v>
      </c>
      <c r="QNY84" s="984" t="s">
        <v>59</v>
      </c>
      <c r="QNZ84" s="984" t="s">
        <v>59</v>
      </c>
      <c r="QOA84" s="984" t="s">
        <v>59</v>
      </c>
      <c r="QOB84" s="984" t="s">
        <v>59</v>
      </c>
      <c r="QOC84" s="984" t="s">
        <v>59</v>
      </c>
      <c r="QOD84" s="984" t="s">
        <v>59</v>
      </c>
      <c r="QOE84" s="984" t="s">
        <v>59</v>
      </c>
      <c r="QOF84" s="984" t="s">
        <v>59</v>
      </c>
      <c r="QOG84" s="984" t="s">
        <v>59</v>
      </c>
      <c r="QOH84" s="984" t="s">
        <v>59</v>
      </c>
      <c r="QOI84" s="984" t="s">
        <v>59</v>
      </c>
      <c r="QOJ84" s="984" t="s">
        <v>59</v>
      </c>
      <c r="QOK84" s="984" t="s">
        <v>59</v>
      </c>
      <c r="QOL84" s="984" t="s">
        <v>59</v>
      </c>
      <c r="QOM84" s="984" t="s">
        <v>59</v>
      </c>
      <c r="QON84" s="984" t="s">
        <v>59</v>
      </c>
      <c r="QOO84" s="984" t="s">
        <v>59</v>
      </c>
      <c r="QOP84" s="984" t="s">
        <v>59</v>
      </c>
      <c r="QOQ84" s="984" t="s">
        <v>59</v>
      </c>
      <c r="QOR84" s="984" t="s">
        <v>59</v>
      </c>
      <c r="QOS84" s="984" t="s">
        <v>59</v>
      </c>
      <c r="QOT84" s="984" t="s">
        <v>59</v>
      </c>
      <c r="QOU84" s="984" t="s">
        <v>59</v>
      </c>
      <c r="QOV84" s="984" t="s">
        <v>59</v>
      </c>
      <c r="QOW84" s="984" t="s">
        <v>59</v>
      </c>
      <c r="QOX84" s="984" t="s">
        <v>59</v>
      </c>
      <c r="QOY84" s="984" t="s">
        <v>59</v>
      </c>
      <c r="QOZ84" s="984" t="s">
        <v>59</v>
      </c>
      <c r="QPA84" s="984" t="s">
        <v>59</v>
      </c>
      <c r="QPB84" s="984" t="s">
        <v>59</v>
      </c>
      <c r="QPC84" s="984" t="s">
        <v>59</v>
      </c>
      <c r="QPD84" s="984" t="s">
        <v>59</v>
      </c>
      <c r="QPE84" s="984" t="s">
        <v>59</v>
      </c>
      <c r="QPF84" s="984" t="s">
        <v>59</v>
      </c>
      <c r="QPG84" s="984" t="s">
        <v>59</v>
      </c>
      <c r="QPH84" s="984" t="s">
        <v>59</v>
      </c>
      <c r="QPI84" s="984" t="s">
        <v>59</v>
      </c>
      <c r="QPJ84" s="984" t="s">
        <v>59</v>
      </c>
      <c r="QPK84" s="984" t="s">
        <v>59</v>
      </c>
      <c r="QPL84" s="984" t="s">
        <v>59</v>
      </c>
      <c r="QPM84" s="984" t="s">
        <v>59</v>
      </c>
      <c r="QPN84" s="984" t="s">
        <v>59</v>
      </c>
      <c r="QPO84" s="984" t="s">
        <v>59</v>
      </c>
      <c r="QPP84" s="984" t="s">
        <v>59</v>
      </c>
      <c r="QPQ84" s="984" t="s">
        <v>59</v>
      </c>
      <c r="QPR84" s="984" t="s">
        <v>59</v>
      </c>
      <c r="QPS84" s="984" t="s">
        <v>59</v>
      </c>
      <c r="QPT84" s="984" t="s">
        <v>59</v>
      </c>
      <c r="QPU84" s="984" t="s">
        <v>59</v>
      </c>
      <c r="QPV84" s="984" t="s">
        <v>59</v>
      </c>
      <c r="QPW84" s="984" t="s">
        <v>59</v>
      </c>
      <c r="QPX84" s="984" t="s">
        <v>59</v>
      </c>
      <c r="QPY84" s="984" t="s">
        <v>59</v>
      </c>
      <c r="QPZ84" s="984" t="s">
        <v>59</v>
      </c>
      <c r="QQA84" s="984" t="s">
        <v>59</v>
      </c>
      <c r="QQB84" s="984" t="s">
        <v>59</v>
      </c>
      <c r="QQC84" s="984" t="s">
        <v>59</v>
      </c>
      <c r="QQD84" s="984" t="s">
        <v>59</v>
      </c>
      <c r="QQE84" s="984" t="s">
        <v>59</v>
      </c>
      <c r="QQF84" s="984" t="s">
        <v>59</v>
      </c>
      <c r="QQG84" s="984" t="s">
        <v>59</v>
      </c>
      <c r="QQH84" s="984" t="s">
        <v>59</v>
      </c>
      <c r="QQI84" s="984" t="s">
        <v>59</v>
      </c>
      <c r="QQJ84" s="984" t="s">
        <v>59</v>
      </c>
      <c r="QQK84" s="984" t="s">
        <v>59</v>
      </c>
      <c r="QQL84" s="984" t="s">
        <v>59</v>
      </c>
      <c r="QQM84" s="984" t="s">
        <v>59</v>
      </c>
      <c r="QQN84" s="984" t="s">
        <v>59</v>
      </c>
      <c r="QQO84" s="984" t="s">
        <v>59</v>
      </c>
      <c r="QQP84" s="984" t="s">
        <v>59</v>
      </c>
      <c r="QQQ84" s="984" t="s">
        <v>59</v>
      </c>
      <c r="QQR84" s="984" t="s">
        <v>59</v>
      </c>
      <c r="QQS84" s="984" t="s">
        <v>59</v>
      </c>
      <c r="QQT84" s="984" t="s">
        <v>59</v>
      </c>
      <c r="QQU84" s="984" t="s">
        <v>59</v>
      </c>
      <c r="QQV84" s="984" t="s">
        <v>59</v>
      </c>
      <c r="QQW84" s="984" t="s">
        <v>59</v>
      </c>
      <c r="QQX84" s="984" t="s">
        <v>59</v>
      </c>
      <c r="QQY84" s="984" t="s">
        <v>59</v>
      </c>
      <c r="QQZ84" s="984" t="s">
        <v>59</v>
      </c>
      <c r="QRA84" s="984" t="s">
        <v>59</v>
      </c>
      <c r="QRB84" s="984" t="s">
        <v>59</v>
      </c>
      <c r="QRC84" s="984" t="s">
        <v>59</v>
      </c>
      <c r="QRD84" s="984" t="s">
        <v>59</v>
      </c>
      <c r="QRE84" s="984" t="s">
        <v>59</v>
      </c>
      <c r="QRF84" s="984" t="s">
        <v>59</v>
      </c>
      <c r="QRG84" s="984" t="s">
        <v>59</v>
      </c>
      <c r="QRH84" s="984" t="s">
        <v>59</v>
      </c>
      <c r="QRI84" s="984" t="s">
        <v>59</v>
      </c>
      <c r="QRJ84" s="984" t="s">
        <v>59</v>
      </c>
      <c r="QRK84" s="984" t="s">
        <v>59</v>
      </c>
      <c r="QRL84" s="984" t="s">
        <v>59</v>
      </c>
      <c r="QRM84" s="984" t="s">
        <v>59</v>
      </c>
      <c r="QRN84" s="984" t="s">
        <v>59</v>
      </c>
      <c r="QRO84" s="984" t="s">
        <v>59</v>
      </c>
      <c r="QRP84" s="984" t="s">
        <v>59</v>
      </c>
      <c r="QRQ84" s="984" t="s">
        <v>59</v>
      </c>
      <c r="QRR84" s="984" t="s">
        <v>59</v>
      </c>
      <c r="QRS84" s="984" t="s">
        <v>59</v>
      </c>
      <c r="QRT84" s="984" t="s">
        <v>59</v>
      </c>
      <c r="QRU84" s="984" t="s">
        <v>59</v>
      </c>
      <c r="QRV84" s="984" t="s">
        <v>59</v>
      </c>
      <c r="QRW84" s="984" t="s">
        <v>59</v>
      </c>
      <c r="QRX84" s="984" t="s">
        <v>59</v>
      </c>
      <c r="QRY84" s="984" t="s">
        <v>59</v>
      </c>
      <c r="QRZ84" s="984" t="s">
        <v>59</v>
      </c>
      <c r="QSA84" s="984" t="s">
        <v>59</v>
      </c>
      <c r="QSB84" s="984" t="s">
        <v>59</v>
      </c>
      <c r="QSC84" s="984" t="s">
        <v>59</v>
      </c>
      <c r="QSD84" s="984" t="s">
        <v>59</v>
      </c>
      <c r="QSE84" s="984" t="s">
        <v>59</v>
      </c>
      <c r="QSF84" s="984" t="s">
        <v>59</v>
      </c>
      <c r="QSG84" s="984" t="s">
        <v>59</v>
      </c>
      <c r="QSH84" s="984" t="s">
        <v>59</v>
      </c>
      <c r="QSI84" s="984" t="s">
        <v>59</v>
      </c>
      <c r="QSJ84" s="984" t="s">
        <v>59</v>
      </c>
      <c r="QSK84" s="984" t="s">
        <v>59</v>
      </c>
      <c r="QSL84" s="984" t="s">
        <v>59</v>
      </c>
      <c r="QSM84" s="984" t="s">
        <v>59</v>
      </c>
      <c r="QSN84" s="984" t="s">
        <v>59</v>
      </c>
      <c r="QSO84" s="984" t="s">
        <v>59</v>
      </c>
      <c r="QSP84" s="984" t="s">
        <v>59</v>
      </c>
      <c r="QSQ84" s="984" t="s">
        <v>59</v>
      </c>
      <c r="QSR84" s="984" t="s">
        <v>59</v>
      </c>
      <c r="QSS84" s="984" t="s">
        <v>59</v>
      </c>
      <c r="QST84" s="984" t="s">
        <v>59</v>
      </c>
      <c r="QSU84" s="984" t="s">
        <v>59</v>
      </c>
      <c r="QSV84" s="984" t="s">
        <v>59</v>
      </c>
      <c r="QSW84" s="984" t="s">
        <v>59</v>
      </c>
      <c r="QSX84" s="984" t="s">
        <v>59</v>
      </c>
      <c r="QSY84" s="984" t="s">
        <v>59</v>
      </c>
      <c r="QSZ84" s="984" t="s">
        <v>59</v>
      </c>
      <c r="QTA84" s="984" t="s">
        <v>59</v>
      </c>
      <c r="QTB84" s="984" t="s">
        <v>59</v>
      </c>
      <c r="QTC84" s="984" t="s">
        <v>59</v>
      </c>
      <c r="QTD84" s="984" t="s">
        <v>59</v>
      </c>
      <c r="QTE84" s="984" t="s">
        <v>59</v>
      </c>
      <c r="QTF84" s="984" t="s">
        <v>59</v>
      </c>
      <c r="QTG84" s="984" t="s">
        <v>59</v>
      </c>
      <c r="QTH84" s="984" t="s">
        <v>59</v>
      </c>
      <c r="QTI84" s="984" t="s">
        <v>59</v>
      </c>
      <c r="QTJ84" s="984" t="s">
        <v>59</v>
      </c>
      <c r="QTK84" s="984" t="s">
        <v>59</v>
      </c>
      <c r="QTL84" s="984" t="s">
        <v>59</v>
      </c>
      <c r="QTM84" s="984" t="s">
        <v>59</v>
      </c>
      <c r="QTN84" s="984" t="s">
        <v>59</v>
      </c>
      <c r="QTO84" s="984" t="s">
        <v>59</v>
      </c>
      <c r="QTP84" s="984" t="s">
        <v>59</v>
      </c>
      <c r="QTQ84" s="984" t="s">
        <v>59</v>
      </c>
      <c r="QTR84" s="984" t="s">
        <v>59</v>
      </c>
      <c r="QTS84" s="984" t="s">
        <v>59</v>
      </c>
      <c r="QTT84" s="984" t="s">
        <v>59</v>
      </c>
      <c r="QTU84" s="984" t="s">
        <v>59</v>
      </c>
      <c r="QTV84" s="984" t="s">
        <v>59</v>
      </c>
      <c r="QTW84" s="984" t="s">
        <v>59</v>
      </c>
      <c r="QTX84" s="984" t="s">
        <v>59</v>
      </c>
      <c r="QTY84" s="984" t="s">
        <v>59</v>
      </c>
      <c r="QTZ84" s="984" t="s">
        <v>59</v>
      </c>
      <c r="QUA84" s="984" t="s">
        <v>59</v>
      </c>
      <c r="QUB84" s="984" t="s">
        <v>59</v>
      </c>
      <c r="QUC84" s="984" t="s">
        <v>59</v>
      </c>
      <c r="QUD84" s="984" t="s">
        <v>59</v>
      </c>
      <c r="QUE84" s="984" t="s">
        <v>59</v>
      </c>
      <c r="QUF84" s="984" t="s">
        <v>59</v>
      </c>
      <c r="QUG84" s="984" t="s">
        <v>59</v>
      </c>
      <c r="QUH84" s="984" t="s">
        <v>59</v>
      </c>
      <c r="QUI84" s="984" t="s">
        <v>59</v>
      </c>
      <c r="QUJ84" s="984" t="s">
        <v>59</v>
      </c>
      <c r="QUK84" s="984" t="s">
        <v>59</v>
      </c>
      <c r="QUL84" s="984" t="s">
        <v>59</v>
      </c>
      <c r="QUM84" s="984" t="s">
        <v>59</v>
      </c>
      <c r="QUN84" s="984" t="s">
        <v>59</v>
      </c>
      <c r="QUO84" s="984" t="s">
        <v>59</v>
      </c>
      <c r="QUP84" s="984" t="s">
        <v>59</v>
      </c>
      <c r="QUQ84" s="984" t="s">
        <v>59</v>
      </c>
      <c r="QUR84" s="984" t="s">
        <v>59</v>
      </c>
      <c r="QUS84" s="984" t="s">
        <v>59</v>
      </c>
      <c r="QUT84" s="984" t="s">
        <v>59</v>
      </c>
      <c r="QUU84" s="984" t="s">
        <v>59</v>
      </c>
      <c r="QUV84" s="984" t="s">
        <v>59</v>
      </c>
      <c r="QUW84" s="984" t="s">
        <v>59</v>
      </c>
      <c r="QUX84" s="984" t="s">
        <v>59</v>
      </c>
      <c r="QUY84" s="984" t="s">
        <v>59</v>
      </c>
      <c r="QUZ84" s="984" t="s">
        <v>59</v>
      </c>
      <c r="QVA84" s="984" t="s">
        <v>59</v>
      </c>
      <c r="QVB84" s="984" t="s">
        <v>59</v>
      </c>
      <c r="QVC84" s="984" t="s">
        <v>59</v>
      </c>
      <c r="QVD84" s="984" t="s">
        <v>59</v>
      </c>
      <c r="QVE84" s="984" t="s">
        <v>59</v>
      </c>
      <c r="QVF84" s="984" t="s">
        <v>59</v>
      </c>
      <c r="QVG84" s="984" t="s">
        <v>59</v>
      </c>
      <c r="QVH84" s="984" t="s">
        <v>59</v>
      </c>
      <c r="QVI84" s="984" t="s">
        <v>59</v>
      </c>
      <c r="QVJ84" s="984" t="s">
        <v>59</v>
      </c>
      <c r="QVK84" s="984" t="s">
        <v>59</v>
      </c>
      <c r="QVL84" s="984" t="s">
        <v>59</v>
      </c>
      <c r="QVM84" s="984" t="s">
        <v>59</v>
      </c>
      <c r="QVN84" s="984" t="s">
        <v>59</v>
      </c>
      <c r="QVO84" s="984" t="s">
        <v>59</v>
      </c>
      <c r="QVP84" s="984" t="s">
        <v>59</v>
      </c>
      <c r="QVQ84" s="984" t="s">
        <v>59</v>
      </c>
      <c r="QVR84" s="984" t="s">
        <v>59</v>
      </c>
      <c r="QVS84" s="984" t="s">
        <v>59</v>
      </c>
      <c r="QVT84" s="984" t="s">
        <v>59</v>
      </c>
      <c r="QVU84" s="984" t="s">
        <v>59</v>
      </c>
      <c r="QVV84" s="984" t="s">
        <v>59</v>
      </c>
      <c r="QVW84" s="984" t="s">
        <v>59</v>
      </c>
      <c r="QVX84" s="984" t="s">
        <v>59</v>
      </c>
      <c r="QVY84" s="984" t="s">
        <v>59</v>
      </c>
      <c r="QVZ84" s="984" t="s">
        <v>59</v>
      </c>
      <c r="QWA84" s="984" t="s">
        <v>59</v>
      </c>
      <c r="QWB84" s="984" t="s">
        <v>59</v>
      </c>
      <c r="QWC84" s="984" t="s">
        <v>59</v>
      </c>
      <c r="QWD84" s="984" t="s">
        <v>59</v>
      </c>
      <c r="QWE84" s="984" t="s">
        <v>59</v>
      </c>
      <c r="QWF84" s="984" t="s">
        <v>59</v>
      </c>
      <c r="QWG84" s="984" t="s">
        <v>59</v>
      </c>
      <c r="QWH84" s="984" t="s">
        <v>59</v>
      </c>
      <c r="QWI84" s="984" t="s">
        <v>59</v>
      </c>
      <c r="QWJ84" s="984" t="s">
        <v>59</v>
      </c>
      <c r="QWK84" s="984" t="s">
        <v>59</v>
      </c>
      <c r="QWL84" s="984" t="s">
        <v>59</v>
      </c>
      <c r="QWM84" s="984" t="s">
        <v>59</v>
      </c>
      <c r="QWN84" s="984" t="s">
        <v>59</v>
      </c>
      <c r="QWO84" s="984" t="s">
        <v>59</v>
      </c>
      <c r="QWP84" s="984" t="s">
        <v>59</v>
      </c>
      <c r="QWQ84" s="984" t="s">
        <v>59</v>
      </c>
      <c r="QWR84" s="984" t="s">
        <v>59</v>
      </c>
      <c r="QWS84" s="984" t="s">
        <v>59</v>
      </c>
      <c r="QWT84" s="984" t="s">
        <v>59</v>
      </c>
      <c r="QWU84" s="984" t="s">
        <v>59</v>
      </c>
      <c r="QWV84" s="984" t="s">
        <v>59</v>
      </c>
      <c r="QWW84" s="984" t="s">
        <v>59</v>
      </c>
      <c r="QWX84" s="984" t="s">
        <v>59</v>
      </c>
      <c r="QWY84" s="984" t="s">
        <v>59</v>
      </c>
      <c r="QWZ84" s="984" t="s">
        <v>59</v>
      </c>
      <c r="QXA84" s="984" t="s">
        <v>59</v>
      </c>
      <c r="QXB84" s="984" t="s">
        <v>59</v>
      </c>
      <c r="QXC84" s="984" t="s">
        <v>59</v>
      </c>
      <c r="QXD84" s="984" t="s">
        <v>59</v>
      </c>
      <c r="QXE84" s="984" t="s">
        <v>59</v>
      </c>
      <c r="QXF84" s="984" t="s">
        <v>59</v>
      </c>
      <c r="QXG84" s="984" t="s">
        <v>59</v>
      </c>
      <c r="QXH84" s="984" t="s">
        <v>59</v>
      </c>
      <c r="QXI84" s="984" t="s">
        <v>59</v>
      </c>
      <c r="QXJ84" s="984" t="s">
        <v>59</v>
      </c>
      <c r="QXK84" s="984" t="s">
        <v>59</v>
      </c>
      <c r="QXL84" s="984" t="s">
        <v>59</v>
      </c>
      <c r="QXM84" s="984" t="s">
        <v>59</v>
      </c>
      <c r="QXN84" s="984" t="s">
        <v>59</v>
      </c>
      <c r="QXO84" s="984" t="s">
        <v>59</v>
      </c>
      <c r="QXP84" s="984" t="s">
        <v>59</v>
      </c>
      <c r="QXQ84" s="984" t="s">
        <v>59</v>
      </c>
      <c r="QXR84" s="984" t="s">
        <v>59</v>
      </c>
      <c r="QXS84" s="984" t="s">
        <v>59</v>
      </c>
      <c r="QXT84" s="984" t="s">
        <v>59</v>
      </c>
      <c r="QXU84" s="984" t="s">
        <v>59</v>
      </c>
      <c r="QXV84" s="984" t="s">
        <v>59</v>
      </c>
      <c r="QXW84" s="984" t="s">
        <v>59</v>
      </c>
      <c r="QXX84" s="984" t="s">
        <v>59</v>
      </c>
      <c r="QXY84" s="984" t="s">
        <v>59</v>
      </c>
      <c r="QXZ84" s="984" t="s">
        <v>59</v>
      </c>
      <c r="QYA84" s="984" t="s">
        <v>59</v>
      </c>
      <c r="QYB84" s="984" t="s">
        <v>59</v>
      </c>
      <c r="QYC84" s="984" t="s">
        <v>59</v>
      </c>
      <c r="QYD84" s="984" t="s">
        <v>59</v>
      </c>
      <c r="QYE84" s="984" t="s">
        <v>59</v>
      </c>
      <c r="QYF84" s="984" t="s">
        <v>59</v>
      </c>
      <c r="QYG84" s="984" t="s">
        <v>59</v>
      </c>
      <c r="QYH84" s="984" t="s">
        <v>59</v>
      </c>
      <c r="QYI84" s="984" t="s">
        <v>59</v>
      </c>
      <c r="QYJ84" s="984" t="s">
        <v>59</v>
      </c>
      <c r="QYK84" s="984" t="s">
        <v>59</v>
      </c>
      <c r="QYL84" s="984" t="s">
        <v>59</v>
      </c>
      <c r="QYM84" s="984" t="s">
        <v>59</v>
      </c>
      <c r="QYN84" s="984" t="s">
        <v>59</v>
      </c>
      <c r="QYO84" s="984" t="s">
        <v>59</v>
      </c>
      <c r="QYP84" s="984" t="s">
        <v>59</v>
      </c>
      <c r="QYQ84" s="984" t="s">
        <v>59</v>
      </c>
      <c r="QYR84" s="984" t="s">
        <v>59</v>
      </c>
      <c r="QYS84" s="984" t="s">
        <v>59</v>
      </c>
      <c r="QYT84" s="984" t="s">
        <v>59</v>
      </c>
      <c r="QYU84" s="984" t="s">
        <v>59</v>
      </c>
      <c r="QYV84" s="984" t="s">
        <v>59</v>
      </c>
      <c r="QYW84" s="984" t="s">
        <v>59</v>
      </c>
      <c r="QYX84" s="984" t="s">
        <v>59</v>
      </c>
      <c r="QYY84" s="984" t="s">
        <v>59</v>
      </c>
      <c r="QYZ84" s="984" t="s">
        <v>59</v>
      </c>
      <c r="QZA84" s="984" t="s">
        <v>59</v>
      </c>
      <c r="QZB84" s="984" t="s">
        <v>59</v>
      </c>
      <c r="QZC84" s="984" t="s">
        <v>59</v>
      </c>
      <c r="QZD84" s="984" t="s">
        <v>59</v>
      </c>
      <c r="QZE84" s="984" t="s">
        <v>59</v>
      </c>
      <c r="QZF84" s="984" t="s">
        <v>59</v>
      </c>
      <c r="QZG84" s="984" t="s">
        <v>59</v>
      </c>
      <c r="QZH84" s="984" t="s">
        <v>59</v>
      </c>
      <c r="QZI84" s="984" t="s">
        <v>59</v>
      </c>
      <c r="QZJ84" s="984" t="s">
        <v>59</v>
      </c>
      <c r="QZK84" s="984" t="s">
        <v>59</v>
      </c>
      <c r="QZL84" s="984" t="s">
        <v>59</v>
      </c>
      <c r="QZM84" s="984" t="s">
        <v>59</v>
      </c>
      <c r="QZN84" s="984" t="s">
        <v>59</v>
      </c>
      <c r="QZO84" s="984" t="s">
        <v>59</v>
      </c>
      <c r="QZP84" s="984" t="s">
        <v>59</v>
      </c>
      <c r="QZQ84" s="984" t="s">
        <v>59</v>
      </c>
      <c r="QZR84" s="984" t="s">
        <v>59</v>
      </c>
      <c r="QZS84" s="984" t="s">
        <v>59</v>
      </c>
      <c r="QZT84" s="984" t="s">
        <v>59</v>
      </c>
      <c r="QZU84" s="984" t="s">
        <v>59</v>
      </c>
      <c r="QZV84" s="984" t="s">
        <v>59</v>
      </c>
      <c r="QZW84" s="984" t="s">
        <v>59</v>
      </c>
      <c r="QZX84" s="984" t="s">
        <v>59</v>
      </c>
      <c r="QZY84" s="984" t="s">
        <v>59</v>
      </c>
      <c r="QZZ84" s="984" t="s">
        <v>59</v>
      </c>
      <c r="RAA84" s="984" t="s">
        <v>59</v>
      </c>
      <c r="RAB84" s="984" t="s">
        <v>59</v>
      </c>
      <c r="RAC84" s="984" t="s">
        <v>59</v>
      </c>
      <c r="RAD84" s="984" t="s">
        <v>59</v>
      </c>
      <c r="RAE84" s="984" t="s">
        <v>59</v>
      </c>
      <c r="RAF84" s="984" t="s">
        <v>59</v>
      </c>
      <c r="RAG84" s="984" t="s">
        <v>59</v>
      </c>
      <c r="RAH84" s="984" t="s">
        <v>59</v>
      </c>
      <c r="RAI84" s="984" t="s">
        <v>59</v>
      </c>
      <c r="RAJ84" s="984" t="s">
        <v>59</v>
      </c>
      <c r="RAK84" s="984" t="s">
        <v>59</v>
      </c>
      <c r="RAL84" s="984" t="s">
        <v>59</v>
      </c>
      <c r="RAM84" s="984" t="s">
        <v>59</v>
      </c>
      <c r="RAN84" s="984" t="s">
        <v>59</v>
      </c>
      <c r="RAO84" s="984" t="s">
        <v>59</v>
      </c>
      <c r="RAP84" s="984" t="s">
        <v>59</v>
      </c>
      <c r="RAQ84" s="984" t="s">
        <v>59</v>
      </c>
      <c r="RAR84" s="984" t="s">
        <v>59</v>
      </c>
      <c r="RAS84" s="984" t="s">
        <v>59</v>
      </c>
      <c r="RAT84" s="984" t="s">
        <v>59</v>
      </c>
      <c r="RAU84" s="984" t="s">
        <v>59</v>
      </c>
      <c r="RAV84" s="984" t="s">
        <v>59</v>
      </c>
      <c r="RAW84" s="984" t="s">
        <v>59</v>
      </c>
      <c r="RAX84" s="984" t="s">
        <v>59</v>
      </c>
      <c r="RAY84" s="984" t="s">
        <v>59</v>
      </c>
      <c r="RAZ84" s="984" t="s">
        <v>59</v>
      </c>
      <c r="RBA84" s="984" t="s">
        <v>59</v>
      </c>
      <c r="RBB84" s="984" t="s">
        <v>59</v>
      </c>
      <c r="RBC84" s="984" t="s">
        <v>59</v>
      </c>
      <c r="RBD84" s="984" t="s">
        <v>59</v>
      </c>
      <c r="RBE84" s="984" t="s">
        <v>59</v>
      </c>
      <c r="RBF84" s="984" t="s">
        <v>59</v>
      </c>
      <c r="RBG84" s="984" t="s">
        <v>59</v>
      </c>
      <c r="RBH84" s="984" t="s">
        <v>59</v>
      </c>
      <c r="RBI84" s="984" t="s">
        <v>59</v>
      </c>
      <c r="RBJ84" s="984" t="s">
        <v>59</v>
      </c>
      <c r="RBK84" s="984" t="s">
        <v>59</v>
      </c>
      <c r="RBL84" s="984" t="s">
        <v>59</v>
      </c>
      <c r="RBM84" s="984" t="s">
        <v>59</v>
      </c>
      <c r="RBN84" s="984" t="s">
        <v>59</v>
      </c>
      <c r="RBO84" s="984" t="s">
        <v>59</v>
      </c>
      <c r="RBP84" s="984" t="s">
        <v>59</v>
      </c>
      <c r="RBQ84" s="984" t="s">
        <v>59</v>
      </c>
      <c r="RBR84" s="984" t="s">
        <v>59</v>
      </c>
      <c r="RBS84" s="984" t="s">
        <v>59</v>
      </c>
      <c r="RBT84" s="984" t="s">
        <v>59</v>
      </c>
      <c r="RBU84" s="984" t="s">
        <v>59</v>
      </c>
      <c r="RBV84" s="984" t="s">
        <v>59</v>
      </c>
      <c r="RBW84" s="984" t="s">
        <v>59</v>
      </c>
      <c r="RBX84" s="984" t="s">
        <v>59</v>
      </c>
      <c r="RBY84" s="984" t="s">
        <v>59</v>
      </c>
      <c r="RBZ84" s="984" t="s">
        <v>59</v>
      </c>
      <c r="RCA84" s="984" t="s">
        <v>59</v>
      </c>
      <c r="RCB84" s="984" t="s">
        <v>59</v>
      </c>
      <c r="RCC84" s="984" t="s">
        <v>59</v>
      </c>
      <c r="RCD84" s="984" t="s">
        <v>59</v>
      </c>
      <c r="RCE84" s="984" t="s">
        <v>59</v>
      </c>
      <c r="RCF84" s="984" t="s">
        <v>59</v>
      </c>
      <c r="RCG84" s="984" t="s">
        <v>59</v>
      </c>
      <c r="RCH84" s="984" t="s">
        <v>59</v>
      </c>
      <c r="RCI84" s="984" t="s">
        <v>59</v>
      </c>
      <c r="RCJ84" s="984" t="s">
        <v>59</v>
      </c>
      <c r="RCK84" s="984" t="s">
        <v>59</v>
      </c>
      <c r="RCL84" s="984" t="s">
        <v>59</v>
      </c>
      <c r="RCM84" s="984" t="s">
        <v>59</v>
      </c>
      <c r="RCN84" s="984" t="s">
        <v>59</v>
      </c>
      <c r="RCO84" s="984" t="s">
        <v>59</v>
      </c>
      <c r="RCP84" s="984" t="s">
        <v>59</v>
      </c>
      <c r="RCQ84" s="984" t="s">
        <v>59</v>
      </c>
      <c r="RCR84" s="984" t="s">
        <v>59</v>
      </c>
      <c r="RCS84" s="984" t="s">
        <v>59</v>
      </c>
      <c r="RCT84" s="984" t="s">
        <v>59</v>
      </c>
      <c r="RCU84" s="984" t="s">
        <v>59</v>
      </c>
      <c r="RCV84" s="984" t="s">
        <v>59</v>
      </c>
      <c r="RCW84" s="984" t="s">
        <v>59</v>
      </c>
      <c r="RCX84" s="984" t="s">
        <v>59</v>
      </c>
      <c r="RCY84" s="984" t="s">
        <v>59</v>
      </c>
      <c r="RCZ84" s="984" t="s">
        <v>59</v>
      </c>
      <c r="RDA84" s="984" t="s">
        <v>59</v>
      </c>
      <c r="RDB84" s="984" t="s">
        <v>59</v>
      </c>
      <c r="RDC84" s="984" t="s">
        <v>59</v>
      </c>
      <c r="RDD84" s="984" t="s">
        <v>59</v>
      </c>
      <c r="RDE84" s="984" t="s">
        <v>59</v>
      </c>
      <c r="RDF84" s="984" t="s">
        <v>59</v>
      </c>
      <c r="RDG84" s="984" t="s">
        <v>59</v>
      </c>
      <c r="RDH84" s="984" t="s">
        <v>59</v>
      </c>
      <c r="RDI84" s="984" t="s">
        <v>59</v>
      </c>
      <c r="RDJ84" s="984" t="s">
        <v>59</v>
      </c>
      <c r="RDK84" s="984" t="s">
        <v>59</v>
      </c>
      <c r="RDL84" s="984" t="s">
        <v>59</v>
      </c>
      <c r="RDM84" s="984" t="s">
        <v>59</v>
      </c>
      <c r="RDN84" s="984" t="s">
        <v>59</v>
      </c>
      <c r="RDO84" s="984" t="s">
        <v>59</v>
      </c>
      <c r="RDP84" s="984" t="s">
        <v>59</v>
      </c>
      <c r="RDQ84" s="984" t="s">
        <v>59</v>
      </c>
      <c r="RDR84" s="984" t="s">
        <v>59</v>
      </c>
      <c r="RDS84" s="984" t="s">
        <v>59</v>
      </c>
      <c r="RDT84" s="984" t="s">
        <v>59</v>
      </c>
      <c r="RDU84" s="984" t="s">
        <v>59</v>
      </c>
      <c r="RDV84" s="984" t="s">
        <v>59</v>
      </c>
      <c r="RDW84" s="984" t="s">
        <v>59</v>
      </c>
      <c r="RDX84" s="984" t="s">
        <v>59</v>
      </c>
      <c r="RDY84" s="984" t="s">
        <v>59</v>
      </c>
      <c r="RDZ84" s="984" t="s">
        <v>59</v>
      </c>
      <c r="REA84" s="984" t="s">
        <v>59</v>
      </c>
      <c r="REB84" s="984" t="s">
        <v>59</v>
      </c>
      <c r="REC84" s="984" t="s">
        <v>59</v>
      </c>
      <c r="RED84" s="984" t="s">
        <v>59</v>
      </c>
      <c r="REE84" s="984" t="s">
        <v>59</v>
      </c>
      <c r="REF84" s="984" t="s">
        <v>59</v>
      </c>
      <c r="REG84" s="984" t="s">
        <v>59</v>
      </c>
      <c r="REH84" s="984" t="s">
        <v>59</v>
      </c>
      <c r="REI84" s="984" t="s">
        <v>59</v>
      </c>
      <c r="REJ84" s="984" t="s">
        <v>59</v>
      </c>
      <c r="REK84" s="984" t="s">
        <v>59</v>
      </c>
      <c r="REL84" s="984" t="s">
        <v>59</v>
      </c>
      <c r="REM84" s="984" t="s">
        <v>59</v>
      </c>
      <c r="REN84" s="984" t="s">
        <v>59</v>
      </c>
      <c r="REO84" s="984" t="s">
        <v>59</v>
      </c>
      <c r="REP84" s="984" t="s">
        <v>59</v>
      </c>
      <c r="REQ84" s="984" t="s">
        <v>59</v>
      </c>
      <c r="RER84" s="984" t="s">
        <v>59</v>
      </c>
      <c r="RES84" s="984" t="s">
        <v>59</v>
      </c>
      <c r="RET84" s="984" t="s">
        <v>59</v>
      </c>
      <c r="REU84" s="984" t="s">
        <v>59</v>
      </c>
      <c r="REV84" s="984" t="s">
        <v>59</v>
      </c>
      <c r="REW84" s="984" t="s">
        <v>59</v>
      </c>
      <c r="REX84" s="984" t="s">
        <v>59</v>
      </c>
      <c r="REY84" s="984" t="s">
        <v>59</v>
      </c>
      <c r="REZ84" s="984" t="s">
        <v>59</v>
      </c>
      <c r="RFA84" s="984" t="s">
        <v>59</v>
      </c>
      <c r="RFB84" s="984" t="s">
        <v>59</v>
      </c>
      <c r="RFC84" s="984" t="s">
        <v>59</v>
      </c>
      <c r="RFD84" s="984" t="s">
        <v>59</v>
      </c>
      <c r="RFE84" s="984" t="s">
        <v>59</v>
      </c>
      <c r="RFF84" s="984" t="s">
        <v>59</v>
      </c>
      <c r="RFG84" s="984" t="s">
        <v>59</v>
      </c>
      <c r="RFH84" s="984" t="s">
        <v>59</v>
      </c>
      <c r="RFI84" s="984" t="s">
        <v>59</v>
      </c>
      <c r="RFJ84" s="984" t="s">
        <v>59</v>
      </c>
      <c r="RFK84" s="984" t="s">
        <v>59</v>
      </c>
      <c r="RFL84" s="984" t="s">
        <v>59</v>
      </c>
      <c r="RFM84" s="984" t="s">
        <v>59</v>
      </c>
      <c r="RFN84" s="984" t="s">
        <v>59</v>
      </c>
      <c r="RFO84" s="984" t="s">
        <v>59</v>
      </c>
      <c r="RFP84" s="984" t="s">
        <v>59</v>
      </c>
      <c r="RFQ84" s="984" t="s">
        <v>59</v>
      </c>
      <c r="RFR84" s="984" t="s">
        <v>59</v>
      </c>
      <c r="RFS84" s="984" t="s">
        <v>59</v>
      </c>
      <c r="RFT84" s="984" t="s">
        <v>59</v>
      </c>
      <c r="RFU84" s="984" t="s">
        <v>59</v>
      </c>
      <c r="RFV84" s="984" t="s">
        <v>59</v>
      </c>
      <c r="RFW84" s="984" t="s">
        <v>59</v>
      </c>
      <c r="RFX84" s="984" t="s">
        <v>59</v>
      </c>
      <c r="RFY84" s="984" t="s">
        <v>59</v>
      </c>
      <c r="RFZ84" s="984" t="s">
        <v>59</v>
      </c>
      <c r="RGA84" s="984" t="s">
        <v>59</v>
      </c>
      <c r="RGB84" s="984" t="s">
        <v>59</v>
      </c>
      <c r="RGC84" s="984" t="s">
        <v>59</v>
      </c>
      <c r="RGD84" s="984" t="s">
        <v>59</v>
      </c>
      <c r="RGE84" s="984" t="s">
        <v>59</v>
      </c>
      <c r="RGF84" s="984" t="s">
        <v>59</v>
      </c>
      <c r="RGG84" s="984" t="s">
        <v>59</v>
      </c>
      <c r="RGH84" s="984" t="s">
        <v>59</v>
      </c>
      <c r="RGI84" s="984" t="s">
        <v>59</v>
      </c>
      <c r="RGJ84" s="984" t="s">
        <v>59</v>
      </c>
      <c r="RGK84" s="984" t="s">
        <v>59</v>
      </c>
      <c r="RGL84" s="984" t="s">
        <v>59</v>
      </c>
      <c r="RGM84" s="984" t="s">
        <v>59</v>
      </c>
      <c r="RGN84" s="984" t="s">
        <v>59</v>
      </c>
      <c r="RGO84" s="984" t="s">
        <v>59</v>
      </c>
      <c r="RGP84" s="984" t="s">
        <v>59</v>
      </c>
      <c r="RGQ84" s="984" t="s">
        <v>59</v>
      </c>
      <c r="RGR84" s="984" t="s">
        <v>59</v>
      </c>
      <c r="RGS84" s="984" t="s">
        <v>59</v>
      </c>
      <c r="RGT84" s="984" t="s">
        <v>59</v>
      </c>
      <c r="RGU84" s="984" t="s">
        <v>59</v>
      </c>
      <c r="RGV84" s="984" t="s">
        <v>59</v>
      </c>
      <c r="RGW84" s="984" t="s">
        <v>59</v>
      </c>
      <c r="RGX84" s="984" t="s">
        <v>59</v>
      </c>
      <c r="RGY84" s="984" t="s">
        <v>59</v>
      </c>
      <c r="RGZ84" s="984" t="s">
        <v>59</v>
      </c>
      <c r="RHA84" s="984" t="s">
        <v>59</v>
      </c>
      <c r="RHB84" s="984" t="s">
        <v>59</v>
      </c>
      <c r="RHC84" s="984" t="s">
        <v>59</v>
      </c>
      <c r="RHD84" s="984" t="s">
        <v>59</v>
      </c>
      <c r="RHE84" s="984" t="s">
        <v>59</v>
      </c>
      <c r="RHF84" s="984" t="s">
        <v>59</v>
      </c>
      <c r="RHG84" s="984" t="s">
        <v>59</v>
      </c>
      <c r="RHH84" s="984" t="s">
        <v>59</v>
      </c>
      <c r="RHI84" s="984" t="s">
        <v>59</v>
      </c>
      <c r="RHJ84" s="984" t="s">
        <v>59</v>
      </c>
      <c r="RHK84" s="984" t="s">
        <v>59</v>
      </c>
      <c r="RHL84" s="984" t="s">
        <v>59</v>
      </c>
      <c r="RHM84" s="984" t="s">
        <v>59</v>
      </c>
      <c r="RHN84" s="984" t="s">
        <v>59</v>
      </c>
      <c r="RHO84" s="984" t="s">
        <v>59</v>
      </c>
      <c r="RHP84" s="984" t="s">
        <v>59</v>
      </c>
      <c r="RHQ84" s="984" t="s">
        <v>59</v>
      </c>
      <c r="RHR84" s="984" t="s">
        <v>59</v>
      </c>
      <c r="RHS84" s="984" t="s">
        <v>59</v>
      </c>
      <c r="RHT84" s="984" t="s">
        <v>59</v>
      </c>
      <c r="RHU84" s="984" t="s">
        <v>59</v>
      </c>
      <c r="RHV84" s="984" t="s">
        <v>59</v>
      </c>
      <c r="RHW84" s="984" t="s">
        <v>59</v>
      </c>
      <c r="RHX84" s="984" t="s">
        <v>59</v>
      </c>
      <c r="RHY84" s="984" t="s">
        <v>59</v>
      </c>
      <c r="RHZ84" s="984" t="s">
        <v>59</v>
      </c>
      <c r="RIA84" s="984" t="s">
        <v>59</v>
      </c>
      <c r="RIB84" s="984" t="s">
        <v>59</v>
      </c>
      <c r="RIC84" s="984" t="s">
        <v>59</v>
      </c>
      <c r="RID84" s="984" t="s">
        <v>59</v>
      </c>
      <c r="RIE84" s="984" t="s">
        <v>59</v>
      </c>
      <c r="RIF84" s="984" t="s">
        <v>59</v>
      </c>
      <c r="RIG84" s="984" t="s">
        <v>59</v>
      </c>
      <c r="RIH84" s="984" t="s">
        <v>59</v>
      </c>
      <c r="RII84" s="984" t="s">
        <v>59</v>
      </c>
      <c r="RIJ84" s="984" t="s">
        <v>59</v>
      </c>
      <c r="RIK84" s="984" t="s">
        <v>59</v>
      </c>
      <c r="RIL84" s="984" t="s">
        <v>59</v>
      </c>
      <c r="RIM84" s="984" t="s">
        <v>59</v>
      </c>
      <c r="RIN84" s="984" t="s">
        <v>59</v>
      </c>
      <c r="RIO84" s="984" t="s">
        <v>59</v>
      </c>
      <c r="RIP84" s="984" t="s">
        <v>59</v>
      </c>
      <c r="RIQ84" s="984" t="s">
        <v>59</v>
      </c>
      <c r="RIR84" s="984" t="s">
        <v>59</v>
      </c>
      <c r="RIS84" s="984" t="s">
        <v>59</v>
      </c>
      <c r="RIT84" s="984" t="s">
        <v>59</v>
      </c>
      <c r="RIU84" s="984" t="s">
        <v>59</v>
      </c>
      <c r="RIV84" s="984" t="s">
        <v>59</v>
      </c>
      <c r="RIW84" s="984" t="s">
        <v>59</v>
      </c>
      <c r="RIX84" s="984" t="s">
        <v>59</v>
      </c>
      <c r="RIY84" s="984" t="s">
        <v>59</v>
      </c>
      <c r="RIZ84" s="984" t="s">
        <v>59</v>
      </c>
      <c r="RJA84" s="984" t="s">
        <v>59</v>
      </c>
      <c r="RJB84" s="984" t="s">
        <v>59</v>
      </c>
      <c r="RJC84" s="984" t="s">
        <v>59</v>
      </c>
      <c r="RJD84" s="984" t="s">
        <v>59</v>
      </c>
      <c r="RJE84" s="984" t="s">
        <v>59</v>
      </c>
      <c r="RJF84" s="984" t="s">
        <v>59</v>
      </c>
      <c r="RJG84" s="984" t="s">
        <v>59</v>
      </c>
      <c r="RJH84" s="984" t="s">
        <v>59</v>
      </c>
      <c r="RJI84" s="984" t="s">
        <v>59</v>
      </c>
      <c r="RJJ84" s="984" t="s">
        <v>59</v>
      </c>
      <c r="RJK84" s="984" t="s">
        <v>59</v>
      </c>
      <c r="RJL84" s="984" t="s">
        <v>59</v>
      </c>
      <c r="RJM84" s="984" t="s">
        <v>59</v>
      </c>
      <c r="RJN84" s="984" t="s">
        <v>59</v>
      </c>
      <c r="RJO84" s="984" t="s">
        <v>59</v>
      </c>
      <c r="RJP84" s="984" t="s">
        <v>59</v>
      </c>
      <c r="RJQ84" s="984" t="s">
        <v>59</v>
      </c>
      <c r="RJR84" s="984" t="s">
        <v>59</v>
      </c>
      <c r="RJS84" s="984" t="s">
        <v>59</v>
      </c>
      <c r="RJT84" s="984" t="s">
        <v>59</v>
      </c>
      <c r="RJU84" s="984" t="s">
        <v>59</v>
      </c>
      <c r="RJV84" s="984" t="s">
        <v>59</v>
      </c>
      <c r="RJW84" s="984" t="s">
        <v>59</v>
      </c>
      <c r="RJX84" s="984" t="s">
        <v>59</v>
      </c>
      <c r="RJY84" s="984" t="s">
        <v>59</v>
      </c>
      <c r="RJZ84" s="984" t="s">
        <v>59</v>
      </c>
      <c r="RKA84" s="984" t="s">
        <v>59</v>
      </c>
      <c r="RKB84" s="984" t="s">
        <v>59</v>
      </c>
      <c r="RKC84" s="984" t="s">
        <v>59</v>
      </c>
      <c r="RKD84" s="984" t="s">
        <v>59</v>
      </c>
      <c r="RKE84" s="984" t="s">
        <v>59</v>
      </c>
      <c r="RKF84" s="984" t="s">
        <v>59</v>
      </c>
      <c r="RKG84" s="984" t="s">
        <v>59</v>
      </c>
      <c r="RKH84" s="984" t="s">
        <v>59</v>
      </c>
      <c r="RKI84" s="984" t="s">
        <v>59</v>
      </c>
      <c r="RKJ84" s="984" t="s">
        <v>59</v>
      </c>
      <c r="RKK84" s="984" t="s">
        <v>59</v>
      </c>
      <c r="RKL84" s="984" t="s">
        <v>59</v>
      </c>
      <c r="RKM84" s="984" t="s">
        <v>59</v>
      </c>
      <c r="RKN84" s="984" t="s">
        <v>59</v>
      </c>
      <c r="RKO84" s="984" t="s">
        <v>59</v>
      </c>
      <c r="RKP84" s="984" t="s">
        <v>59</v>
      </c>
      <c r="RKQ84" s="984" t="s">
        <v>59</v>
      </c>
      <c r="RKR84" s="984" t="s">
        <v>59</v>
      </c>
      <c r="RKS84" s="984" t="s">
        <v>59</v>
      </c>
      <c r="RKT84" s="984" t="s">
        <v>59</v>
      </c>
      <c r="RKU84" s="984" t="s">
        <v>59</v>
      </c>
      <c r="RKV84" s="984" t="s">
        <v>59</v>
      </c>
      <c r="RKW84" s="984" t="s">
        <v>59</v>
      </c>
      <c r="RKX84" s="984" t="s">
        <v>59</v>
      </c>
      <c r="RKY84" s="984" t="s">
        <v>59</v>
      </c>
      <c r="RKZ84" s="984" t="s">
        <v>59</v>
      </c>
      <c r="RLA84" s="984" t="s">
        <v>59</v>
      </c>
      <c r="RLB84" s="984" t="s">
        <v>59</v>
      </c>
      <c r="RLC84" s="984" t="s">
        <v>59</v>
      </c>
      <c r="RLD84" s="984" t="s">
        <v>59</v>
      </c>
      <c r="RLE84" s="984" t="s">
        <v>59</v>
      </c>
      <c r="RLF84" s="984" t="s">
        <v>59</v>
      </c>
      <c r="RLG84" s="984" t="s">
        <v>59</v>
      </c>
      <c r="RLH84" s="984" t="s">
        <v>59</v>
      </c>
      <c r="RLI84" s="984" t="s">
        <v>59</v>
      </c>
      <c r="RLJ84" s="984" t="s">
        <v>59</v>
      </c>
      <c r="RLK84" s="984" t="s">
        <v>59</v>
      </c>
      <c r="RLL84" s="984" t="s">
        <v>59</v>
      </c>
      <c r="RLM84" s="984" t="s">
        <v>59</v>
      </c>
      <c r="RLN84" s="984" t="s">
        <v>59</v>
      </c>
      <c r="RLO84" s="984" t="s">
        <v>59</v>
      </c>
      <c r="RLP84" s="984" t="s">
        <v>59</v>
      </c>
      <c r="RLQ84" s="984" t="s">
        <v>59</v>
      </c>
      <c r="RLR84" s="984" t="s">
        <v>59</v>
      </c>
      <c r="RLS84" s="984" t="s">
        <v>59</v>
      </c>
      <c r="RLT84" s="984" t="s">
        <v>59</v>
      </c>
      <c r="RLU84" s="984" t="s">
        <v>59</v>
      </c>
      <c r="RLV84" s="984" t="s">
        <v>59</v>
      </c>
      <c r="RLW84" s="984" t="s">
        <v>59</v>
      </c>
      <c r="RLX84" s="984" t="s">
        <v>59</v>
      </c>
      <c r="RLY84" s="984" t="s">
        <v>59</v>
      </c>
      <c r="RLZ84" s="984" t="s">
        <v>59</v>
      </c>
      <c r="RMA84" s="984" t="s">
        <v>59</v>
      </c>
      <c r="RMB84" s="984" t="s">
        <v>59</v>
      </c>
      <c r="RMC84" s="984" t="s">
        <v>59</v>
      </c>
      <c r="RMD84" s="984" t="s">
        <v>59</v>
      </c>
      <c r="RME84" s="984" t="s">
        <v>59</v>
      </c>
      <c r="RMF84" s="984" t="s">
        <v>59</v>
      </c>
      <c r="RMG84" s="984" t="s">
        <v>59</v>
      </c>
      <c r="RMH84" s="984" t="s">
        <v>59</v>
      </c>
      <c r="RMI84" s="984" t="s">
        <v>59</v>
      </c>
      <c r="RMJ84" s="984" t="s">
        <v>59</v>
      </c>
      <c r="RMK84" s="984" t="s">
        <v>59</v>
      </c>
      <c r="RML84" s="984" t="s">
        <v>59</v>
      </c>
      <c r="RMM84" s="984" t="s">
        <v>59</v>
      </c>
      <c r="RMN84" s="984" t="s">
        <v>59</v>
      </c>
      <c r="RMO84" s="984" t="s">
        <v>59</v>
      </c>
      <c r="RMP84" s="984" t="s">
        <v>59</v>
      </c>
      <c r="RMQ84" s="984" t="s">
        <v>59</v>
      </c>
      <c r="RMR84" s="984" t="s">
        <v>59</v>
      </c>
      <c r="RMS84" s="984" t="s">
        <v>59</v>
      </c>
      <c r="RMT84" s="984" t="s">
        <v>59</v>
      </c>
      <c r="RMU84" s="984" t="s">
        <v>59</v>
      </c>
      <c r="RMV84" s="984" t="s">
        <v>59</v>
      </c>
      <c r="RMW84" s="984" t="s">
        <v>59</v>
      </c>
      <c r="RMX84" s="984" t="s">
        <v>59</v>
      </c>
      <c r="RMY84" s="984" t="s">
        <v>59</v>
      </c>
      <c r="RMZ84" s="984" t="s">
        <v>59</v>
      </c>
      <c r="RNA84" s="984" t="s">
        <v>59</v>
      </c>
      <c r="RNB84" s="984" t="s">
        <v>59</v>
      </c>
      <c r="RNC84" s="984" t="s">
        <v>59</v>
      </c>
      <c r="RND84" s="984" t="s">
        <v>59</v>
      </c>
      <c r="RNE84" s="984" t="s">
        <v>59</v>
      </c>
      <c r="RNF84" s="984" t="s">
        <v>59</v>
      </c>
      <c r="RNG84" s="984" t="s">
        <v>59</v>
      </c>
      <c r="RNH84" s="984" t="s">
        <v>59</v>
      </c>
      <c r="RNI84" s="984" t="s">
        <v>59</v>
      </c>
      <c r="RNJ84" s="984" t="s">
        <v>59</v>
      </c>
      <c r="RNK84" s="984" t="s">
        <v>59</v>
      </c>
      <c r="RNL84" s="984" t="s">
        <v>59</v>
      </c>
      <c r="RNM84" s="984" t="s">
        <v>59</v>
      </c>
      <c r="RNN84" s="984" t="s">
        <v>59</v>
      </c>
      <c r="RNO84" s="984" t="s">
        <v>59</v>
      </c>
      <c r="RNP84" s="984" t="s">
        <v>59</v>
      </c>
      <c r="RNQ84" s="984" t="s">
        <v>59</v>
      </c>
      <c r="RNR84" s="984" t="s">
        <v>59</v>
      </c>
      <c r="RNS84" s="984" t="s">
        <v>59</v>
      </c>
      <c r="RNT84" s="984" t="s">
        <v>59</v>
      </c>
      <c r="RNU84" s="984" t="s">
        <v>59</v>
      </c>
      <c r="RNV84" s="984" t="s">
        <v>59</v>
      </c>
      <c r="RNW84" s="984" t="s">
        <v>59</v>
      </c>
      <c r="RNX84" s="984" t="s">
        <v>59</v>
      </c>
      <c r="RNY84" s="984" t="s">
        <v>59</v>
      </c>
      <c r="RNZ84" s="984" t="s">
        <v>59</v>
      </c>
      <c r="ROA84" s="984" t="s">
        <v>59</v>
      </c>
      <c r="ROB84" s="984" t="s">
        <v>59</v>
      </c>
      <c r="ROC84" s="984" t="s">
        <v>59</v>
      </c>
      <c r="ROD84" s="984" t="s">
        <v>59</v>
      </c>
      <c r="ROE84" s="984" t="s">
        <v>59</v>
      </c>
      <c r="ROF84" s="984" t="s">
        <v>59</v>
      </c>
      <c r="ROG84" s="984" t="s">
        <v>59</v>
      </c>
      <c r="ROH84" s="984" t="s">
        <v>59</v>
      </c>
      <c r="ROI84" s="984" t="s">
        <v>59</v>
      </c>
      <c r="ROJ84" s="984" t="s">
        <v>59</v>
      </c>
      <c r="ROK84" s="984" t="s">
        <v>59</v>
      </c>
      <c r="ROL84" s="984" t="s">
        <v>59</v>
      </c>
      <c r="ROM84" s="984" t="s">
        <v>59</v>
      </c>
      <c r="RON84" s="984" t="s">
        <v>59</v>
      </c>
      <c r="ROO84" s="984" t="s">
        <v>59</v>
      </c>
      <c r="ROP84" s="984" t="s">
        <v>59</v>
      </c>
      <c r="ROQ84" s="984" t="s">
        <v>59</v>
      </c>
      <c r="ROR84" s="984" t="s">
        <v>59</v>
      </c>
      <c r="ROS84" s="984" t="s">
        <v>59</v>
      </c>
      <c r="ROT84" s="984" t="s">
        <v>59</v>
      </c>
      <c r="ROU84" s="984" t="s">
        <v>59</v>
      </c>
      <c r="ROV84" s="984" t="s">
        <v>59</v>
      </c>
      <c r="ROW84" s="984" t="s">
        <v>59</v>
      </c>
      <c r="ROX84" s="984" t="s">
        <v>59</v>
      </c>
      <c r="ROY84" s="984" t="s">
        <v>59</v>
      </c>
      <c r="ROZ84" s="984" t="s">
        <v>59</v>
      </c>
      <c r="RPA84" s="984" t="s">
        <v>59</v>
      </c>
      <c r="RPB84" s="984" t="s">
        <v>59</v>
      </c>
      <c r="RPC84" s="984" t="s">
        <v>59</v>
      </c>
      <c r="RPD84" s="984" t="s">
        <v>59</v>
      </c>
      <c r="RPE84" s="984" t="s">
        <v>59</v>
      </c>
      <c r="RPF84" s="984" t="s">
        <v>59</v>
      </c>
      <c r="RPG84" s="984" t="s">
        <v>59</v>
      </c>
      <c r="RPH84" s="984" t="s">
        <v>59</v>
      </c>
      <c r="RPI84" s="984" t="s">
        <v>59</v>
      </c>
      <c r="RPJ84" s="984" t="s">
        <v>59</v>
      </c>
      <c r="RPK84" s="984" t="s">
        <v>59</v>
      </c>
      <c r="RPL84" s="984" t="s">
        <v>59</v>
      </c>
      <c r="RPM84" s="984" t="s">
        <v>59</v>
      </c>
      <c r="RPN84" s="984" t="s">
        <v>59</v>
      </c>
      <c r="RPO84" s="984" t="s">
        <v>59</v>
      </c>
      <c r="RPP84" s="984" t="s">
        <v>59</v>
      </c>
      <c r="RPQ84" s="984" t="s">
        <v>59</v>
      </c>
      <c r="RPR84" s="984" t="s">
        <v>59</v>
      </c>
      <c r="RPS84" s="984" t="s">
        <v>59</v>
      </c>
      <c r="RPT84" s="984" t="s">
        <v>59</v>
      </c>
      <c r="RPU84" s="984" t="s">
        <v>59</v>
      </c>
      <c r="RPV84" s="984" t="s">
        <v>59</v>
      </c>
      <c r="RPW84" s="984" t="s">
        <v>59</v>
      </c>
      <c r="RPX84" s="984" t="s">
        <v>59</v>
      </c>
      <c r="RPY84" s="984" t="s">
        <v>59</v>
      </c>
      <c r="RPZ84" s="984" t="s">
        <v>59</v>
      </c>
      <c r="RQA84" s="984" t="s">
        <v>59</v>
      </c>
      <c r="RQB84" s="984" t="s">
        <v>59</v>
      </c>
      <c r="RQC84" s="984" t="s">
        <v>59</v>
      </c>
      <c r="RQD84" s="984" t="s">
        <v>59</v>
      </c>
      <c r="RQE84" s="984" t="s">
        <v>59</v>
      </c>
      <c r="RQF84" s="984" t="s">
        <v>59</v>
      </c>
      <c r="RQG84" s="984" t="s">
        <v>59</v>
      </c>
      <c r="RQH84" s="984" t="s">
        <v>59</v>
      </c>
      <c r="RQI84" s="984" t="s">
        <v>59</v>
      </c>
      <c r="RQJ84" s="984" t="s">
        <v>59</v>
      </c>
      <c r="RQK84" s="984" t="s">
        <v>59</v>
      </c>
      <c r="RQL84" s="984" t="s">
        <v>59</v>
      </c>
      <c r="RQM84" s="984" t="s">
        <v>59</v>
      </c>
      <c r="RQN84" s="984" t="s">
        <v>59</v>
      </c>
      <c r="RQO84" s="984" t="s">
        <v>59</v>
      </c>
      <c r="RQP84" s="984" t="s">
        <v>59</v>
      </c>
      <c r="RQQ84" s="984" t="s">
        <v>59</v>
      </c>
      <c r="RQR84" s="984" t="s">
        <v>59</v>
      </c>
      <c r="RQS84" s="984" t="s">
        <v>59</v>
      </c>
      <c r="RQT84" s="984" t="s">
        <v>59</v>
      </c>
      <c r="RQU84" s="984" t="s">
        <v>59</v>
      </c>
      <c r="RQV84" s="984" t="s">
        <v>59</v>
      </c>
      <c r="RQW84" s="984" t="s">
        <v>59</v>
      </c>
      <c r="RQX84" s="984" t="s">
        <v>59</v>
      </c>
      <c r="RQY84" s="984" t="s">
        <v>59</v>
      </c>
      <c r="RQZ84" s="984" t="s">
        <v>59</v>
      </c>
      <c r="RRA84" s="984" t="s">
        <v>59</v>
      </c>
      <c r="RRB84" s="984" t="s">
        <v>59</v>
      </c>
      <c r="RRC84" s="984" t="s">
        <v>59</v>
      </c>
      <c r="RRD84" s="984" t="s">
        <v>59</v>
      </c>
      <c r="RRE84" s="984" t="s">
        <v>59</v>
      </c>
      <c r="RRF84" s="984" t="s">
        <v>59</v>
      </c>
      <c r="RRG84" s="984" t="s">
        <v>59</v>
      </c>
      <c r="RRH84" s="984" t="s">
        <v>59</v>
      </c>
      <c r="RRI84" s="984" t="s">
        <v>59</v>
      </c>
      <c r="RRJ84" s="984" t="s">
        <v>59</v>
      </c>
      <c r="RRK84" s="984" t="s">
        <v>59</v>
      </c>
      <c r="RRL84" s="984" t="s">
        <v>59</v>
      </c>
      <c r="RRM84" s="984" t="s">
        <v>59</v>
      </c>
      <c r="RRN84" s="984" t="s">
        <v>59</v>
      </c>
      <c r="RRO84" s="984" t="s">
        <v>59</v>
      </c>
      <c r="RRP84" s="984" t="s">
        <v>59</v>
      </c>
      <c r="RRQ84" s="984" t="s">
        <v>59</v>
      </c>
      <c r="RRR84" s="984" t="s">
        <v>59</v>
      </c>
      <c r="RRS84" s="984" t="s">
        <v>59</v>
      </c>
      <c r="RRT84" s="984" t="s">
        <v>59</v>
      </c>
      <c r="RRU84" s="984" t="s">
        <v>59</v>
      </c>
      <c r="RRV84" s="984" t="s">
        <v>59</v>
      </c>
      <c r="RRW84" s="984" t="s">
        <v>59</v>
      </c>
      <c r="RRX84" s="984" t="s">
        <v>59</v>
      </c>
      <c r="RRY84" s="984" t="s">
        <v>59</v>
      </c>
      <c r="RRZ84" s="984" t="s">
        <v>59</v>
      </c>
      <c r="RSA84" s="984" t="s">
        <v>59</v>
      </c>
      <c r="RSB84" s="984" t="s">
        <v>59</v>
      </c>
      <c r="RSC84" s="984" t="s">
        <v>59</v>
      </c>
      <c r="RSD84" s="984" t="s">
        <v>59</v>
      </c>
      <c r="RSE84" s="984" t="s">
        <v>59</v>
      </c>
      <c r="RSF84" s="984" t="s">
        <v>59</v>
      </c>
      <c r="RSG84" s="984" t="s">
        <v>59</v>
      </c>
      <c r="RSH84" s="984" t="s">
        <v>59</v>
      </c>
      <c r="RSI84" s="984" t="s">
        <v>59</v>
      </c>
      <c r="RSJ84" s="984" t="s">
        <v>59</v>
      </c>
      <c r="RSK84" s="984" t="s">
        <v>59</v>
      </c>
      <c r="RSL84" s="984" t="s">
        <v>59</v>
      </c>
      <c r="RSM84" s="984" t="s">
        <v>59</v>
      </c>
      <c r="RSN84" s="984" t="s">
        <v>59</v>
      </c>
      <c r="RSO84" s="984" t="s">
        <v>59</v>
      </c>
      <c r="RSP84" s="984" t="s">
        <v>59</v>
      </c>
      <c r="RSQ84" s="984" t="s">
        <v>59</v>
      </c>
      <c r="RSR84" s="984" t="s">
        <v>59</v>
      </c>
      <c r="RSS84" s="984" t="s">
        <v>59</v>
      </c>
      <c r="RST84" s="984" t="s">
        <v>59</v>
      </c>
      <c r="RSU84" s="984" t="s">
        <v>59</v>
      </c>
      <c r="RSV84" s="984" t="s">
        <v>59</v>
      </c>
      <c r="RSW84" s="984" t="s">
        <v>59</v>
      </c>
      <c r="RSX84" s="984" t="s">
        <v>59</v>
      </c>
      <c r="RSY84" s="984" t="s">
        <v>59</v>
      </c>
      <c r="RSZ84" s="984" t="s">
        <v>59</v>
      </c>
      <c r="RTA84" s="984" t="s">
        <v>59</v>
      </c>
      <c r="RTB84" s="984" t="s">
        <v>59</v>
      </c>
      <c r="RTC84" s="984" t="s">
        <v>59</v>
      </c>
      <c r="RTD84" s="984" t="s">
        <v>59</v>
      </c>
      <c r="RTE84" s="984" t="s">
        <v>59</v>
      </c>
      <c r="RTF84" s="984" t="s">
        <v>59</v>
      </c>
      <c r="RTG84" s="984" t="s">
        <v>59</v>
      </c>
      <c r="RTH84" s="984" t="s">
        <v>59</v>
      </c>
      <c r="RTI84" s="984" t="s">
        <v>59</v>
      </c>
      <c r="RTJ84" s="984" t="s">
        <v>59</v>
      </c>
      <c r="RTK84" s="984" t="s">
        <v>59</v>
      </c>
      <c r="RTL84" s="984" t="s">
        <v>59</v>
      </c>
      <c r="RTM84" s="984" t="s">
        <v>59</v>
      </c>
      <c r="RTN84" s="984" t="s">
        <v>59</v>
      </c>
      <c r="RTO84" s="984" t="s">
        <v>59</v>
      </c>
      <c r="RTP84" s="984" t="s">
        <v>59</v>
      </c>
      <c r="RTQ84" s="984" t="s">
        <v>59</v>
      </c>
      <c r="RTR84" s="984" t="s">
        <v>59</v>
      </c>
      <c r="RTS84" s="984" t="s">
        <v>59</v>
      </c>
      <c r="RTT84" s="984" t="s">
        <v>59</v>
      </c>
      <c r="RTU84" s="984" t="s">
        <v>59</v>
      </c>
      <c r="RTV84" s="984" t="s">
        <v>59</v>
      </c>
      <c r="RTW84" s="984" t="s">
        <v>59</v>
      </c>
      <c r="RTX84" s="984" t="s">
        <v>59</v>
      </c>
      <c r="RTY84" s="984" t="s">
        <v>59</v>
      </c>
      <c r="RTZ84" s="984" t="s">
        <v>59</v>
      </c>
      <c r="RUA84" s="984" t="s">
        <v>59</v>
      </c>
      <c r="RUB84" s="984" t="s">
        <v>59</v>
      </c>
      <c r="RUC84" s="984" t="s">
        <v>59</v>
      </c>
      <c r="RUD84" s="984" t="s">
        <v>59</v>
      </c>
      <c r="RUE84" s="984" t="s">
        <v>59</v>
      </c>
      <c r="RUF84" s="984" t="s">
        <v>59</v>
      </c>
      <c r="RUG84" s="984" t="s">
        <v>59</v>
      </c>
      <c r="RUH84" s="984" t="s">
        <v>59</v>
      </c>
      <c r="RUI84" s="984" t="s">
        <v>59</v>
      </c>
      <c r="RUJ84" s="984" t="s">
        <v>59</v>
      </c>
      <c r="RUK84" s="984" t="s">
        <v>59</v>
      </c>
      <c r="RUL84" s="984" t="s">
        <v>59</v>
      </c>
      <c r="RUM84" s="984" t="s">
        <v>59</v>
      </c>
      <c r="RUN84" s="984" t="s">
        <v>59</v>
      </c>
      <c r="RUO84" s="984" t="s">
        <v>59</v>
      </c>
      <c r="RUP84" s="984" t="s">
        <v>59</v>
      </c>
      <c r="RUQ84" s="984" t="s">
        <v>59</v>
      </c>
      <c r="RUR84" s="984" t="s">
        <v>59</v>
      </c>
      <c r="RUS84" s="984" t="s">
        <v>59</v>
      </c>
      <c r="RUT84" s="984" t="s">
        <v>59</v>
      </c>
      <c r="RUU84" s="984" t="s">
        <v>59</v>
      </c>
      <c r="RUV84" s="984" t="s">
        <v>59</v>
      </c>
      <c r="RUW84" s="984" t="s">
        <v>59</v>
      </c>
      <c r="RUX84" s="984" t="s">
        <v>59</v>
      </c>
      <c r="RUY84" s="984" t="s">
        <v>59</v>
      </c>
      <c r="RUZ84" s="984" t="s">
        <v>59</v>
      </c>
      <c r="RVA84" s="984" t="s">
        <v>59</v>
      </c>
      <c r="RVB84" s="984" t="s">
        <v>59</v>
      </c>
      <c r="RVC84" s="984" t="s">
        <v>59</v>
      </c>
      <c r="RVD84" s="984" t="s">
        <v>59</v>
      </c>
      <c r="RVE84" s="984" t="s">
        <v>59</v>
      </c>
      <c r="RVF84" s="984" t="s">
        <v>59</v>
      </c>
      <c r="RVG84" s="984" t="s">
        <v>59</v>
      </c>
      <c r="RVH84" s="984" t="s">
        <v>59</v>
      </c>
      <c r="RVI84" s="984" t="s">
        <v>59</v>
      </c>
      <c r="RVJ84" s="984" t="s">
        <v>59</v>
      </c>
      <c r="RVK84" s="984" t="s">
        <v>59</v>
      </c>
      <c r="RVL84" s="984" t="s">
        <v>59</v>
      </c>
      <c r="RVM84" s="984" t="s">
        <v>59</v>
      </c>
      <c r="RVN84" s="984" t="s">
        <v>59</v>
      </c>
      <c r="RVO84" s="984" t="s">
        <v>59</v>
      </c>
      <c r="RVP84" s="984" t="s">
        <v>59</v>
      </c>
      <c r="RVQ84" s="984" t="s">
        <v>59</v>
      </c>
      <c r="RVR84" s="984" t="s">
        <v>59</v>
      </c>
      <c r="RVS84" s="984" t="s">
        <v>59</v>
      </c>
      <c r="RVT84" s="984" t="s">
        <v>59</v>
      </c>
      <c r="RVU84" s="984" t="s">
        <v>59</v>
      </c>
      <c r="RVV84" s="984" t="s">
        <v>59</v>
      </c>
      <c r="RVW84" s="984" t="s">
        <v>59</v>
      </c>
      <c r="RVX84" s="984" t="s">
        <v>59</v>
      </c>
      <c r="RVY84" s="984" t="s">
        <v>59</v>
      </c>
      <c r="RVZ84" s="984" t="s">
        <v>59</v>
      </c>
      <c r="RWA84" s="984" t="s">
        <v>59</v>
      </c>
      <c r="RWB84" s="984" t="s">
        <v>59</v>
      </c>
      <c r="RWC84" s="984" t="s">
        <v>59</v>
      </c>
      <c r="RWD84" s="984" t="s">
        <v>59</v>
      </c>
      <c r="RWE84" s="984" t="s">
        <v>59</v>
      </c>
      <c r="RWF84" s="984" t="s">
        <v>59</v>
      </c>
      <c r="RWG84" s="984" t="s">
        <v>59</v>
      </c>
      <c r="RWH84" s="984" t="s">
        <v>59</v>
      </c>
      <c r="RWI84" s="984" t="s">
        <v>59</v>
      </c>
      <c r="RWJ84" s="984" t="s">
        <v>59</v>
      </c>
      <c r="RWK84" s="984" t="s">
        <v>59</v>
      </c>
      <c r="RWL84" s="984" t="s">
        <v>59</v>
      </c>
      <c r="RWM84" s="984" t="s">
        <v>59</v>
      </c>
      <c r="RWN84" s="984" t="s">
        <v>59</v>
      </c>
      <c r="RWO84" s="984" t="s">
        <v>59</v>
      </c>
      <c r="RWP84" s="984" t="s">
        <v>59</v>
      </c>
      <c r="RWQ84" s="984" t="s">
        <v>59</v>
      </c>
      <c r="RWR84" s="984" t="s">
        <v>59</v>
      </c>
      <c r="RWS84" s="984" t="s">
        <v>59</v>
      </c>
      <c r="RWT84" s="984" t="s">
        <v>59</v>
      </c>
      <c r="RWU84" s="984" t="s">
        <v>59</v>
      </c>
      <c r="RWV84" s="984" t="s">
        <v>59</v>
      </c>
      <c r="RWW84" s="984" t="s">
        <v>59</v>
      </c>
      <c r="RWX84" s="984" t="s">
        <v>59</v>
      </c>
      <c r="RWY84" s="984" t="s">
        <v>59</v>
      </c>
      <c r="RWZ84" s="984" t="s">
        <v>59</v>
      </c>
      <c r="RXA84" s="984" t="s">
        <v>59</v>
      </c>
      <c r="RXB84" s="984" t="s">
        <v>59</v>
      </c>
      <c r="RXC84" s="984" t="s">
        <v>59</v>
      </c>
      <c r="RXD84" s="984" t="s">
        <v>59</v>
      </c>
      <c r="RXE84" s="984" t="s">
        <v>59</v>
      </c>
      <c r="RXF84" s="984" t="s">
        <v>59</v>
      </c>
      <c r="RXG84" s="984" t="s">
        <v>59</v>
      </c>
      <c r="RXH84" s="984" t="s">
        <v>59</v>
      </c>
      <c r="RXI84" s="984" t="s">
        <v>59</v>
      </c>
      <c r="RXJ84" s="984" t="s">
        <v>59</v>
      </c>
      <c r="RXK84" s="984" t="s">
        <v>59</v>
      </c>
      <c r="RXL84" s="984" t="s">
        <v>59</v>
      </c>
      <c r="RXM84" s="984" t="s">
        <v>59</v>
      </c>
      <c r="RXN84" s="984" t="s">
        <v>59</v>
      </c>
      <c r="RXO84" s="984" t="s">
        <v>59</v>
      </c>
      <c r="RXP84" s="984" t="s">
        <v>59</v>
      </c>
      <c r="RXQ84" s="984" t="s">
        <v>59</v>
      </c>
      <c r="RXR84" s="984" t="s">
        <v>59</v>
      </c>
      <c r="RXS84" s="984" t="s">
        <v>59</v>
      </c>
      <c r="RXT84" s="984" t="s">
        <v>59</v>
      </c>
      <c r="RXU84" s="984" t="s">
        <v>59</v>
      </c>
      <c r="RXV84" s="984" t="s">
        <v>59</v>
      </c>
      <c r="RXW84" s="984" t="s">
        <v>59</v>
      </c>
      <c r="RXX84" s="984" t="s">
        <v>59</v>
      </c>
      <c r="RXY84" s="984" t="s">
        <v>59</v>
      </c>
      <c r="RXZ84" s="984" t="s">
        <v>59</v>
      </c>
      <c r="RYA84" s="984" t="s">
        <v>59</v>
      </c>
      <c r="RYB84" s="984" t="s">
        <v>59</v>
      </c>
      <c r="RYC84" s="984" t="s">
        <v>59</v>
      </c>
      <c r="RYD84" s="984" t="s">
        <v>59</v>
      </c>
      <c r="RYE84" s="984" t="s">
        <v>59</v>
      </c>
      <c r="RYF84" s="984" t="s">
        <v>59</v>
      </c>
      <c r="RYG84" s="984" t="s">
        <v>59</v>
      </c>
      <c r="RYH84" s="984" t="s">
        <v>59</v>
      </c>
      <c r="RYI84" s="984" t="s">
        <v>59</v>
      </c>
      <c r="RYJ84" s="984" t="s">
        <v>59</v>
      </c>
      <c r="RYK84" s="984" t="s">
        <v>59</v>
      </c>
      <c r="RYL84" s="984" t="s">
        <v>59</v>
      </c>
      <c r="RYM84" s="984" t="s">
        <v>59</v>
      </c>
      <c r="RYN84" s="984" t="s">
        <v>59</v>
      </c>
      <c r="RYO84" s="984" t="s">
        <v>59</v>
      </c>
      <c r="RYP84" s="984" t="s">
        <v>59</v>
      </c>
      <c r="RYQ84" s="984" t="s">
        <v>59</v>
      </c>
      <c r="RYR84" s="984" t="s">
        <v>59</v>
      </c>
      <c r="RYS84" s="984" t="s">
        <v>59</v>
      </c>
      <c r="RYT84" s="984" t="s">
        <v>59</v>
      </c>
      <c r="RYU84" s="984" t="s">
        <v>59</v>
      </c>
      <c r="RYV84" s="984" t="s">
        <v>59</v>
      </c>
      <c r="RYW84" s="984" t="s">
        <v>59</v>
      </c>
      <c r="RYX84" s="984" t="s">
        <v>59</v>
      </c>
      <c r="RYY84" s="984" t="s">
        <v>59</v>
      </c>
      <c r="RYZ84" s="984" t="s">
        <v>59</v>
      </c>
      <c r="RZA84" s="984" t="s">
        <v>59</v>
      </c>
      <c r="RZB84" s="984" t="s">
        <v>59</v>
      </c>
      <c r="RZC84" s="984" t="s">
        <v>59</v>
      </c>
      <c r="RZD84" s="984" t="s">
        <v>59</v>
      </c>
      <c r="RZE84" s="984" t="s">
        <v>59</v>
      </c>
      <c r="RZF84" s="984" t="s">
        <v>59</v>
      </c>
      <c r="RZG84" s="984" t="s">
        <v>59</v>
      </c>
      <c r="RZH84" s="984" t="s">
        <v>59</v>
      </c>
      <c r="RZI84" s="984" t="s">
        <v>59</v>
      </c>
      <c r="RZJ84" s="984" t="s">
        <v>59</v>
      </c>
      <c r="RZK84" s="984" t="s">
        <v>59</v>
      </c>
      <c r="RZL84" s="984" t="s">
        <v>59</v>
      </c>
      <c r="RZM84" s="984" t="s">
        <v>59</v>
      </c>
      <c r="RZN84" s="984" t="s">
        <v>59</v>
      </c>
      <c r="RZO84" s="984" t="s">
        <v>59</v>
      </c>
      <c r="RZP84" s="984" t="s">
        <v>59</v>
      </c>
      <c r="RZQ84" s="984" t="s">
        <v>59</v>
      </c>
      <c r="RZR84" s="984" t="s">
        <v>59</v>
      </c>
      <c r="RZS84" s="984" t="s">
        <v>59</v>
      </c>
      <c r="RZT84" s="984" t="s">
        <v>59</v>
      </c>
      <c r="RZU84" s="984" t="s">
        <v>59</v>
      </c>
      <c r="RZV84" s="984" t="s">
        <v>59</v>
      </c>
      <c r="RZW84" s="984" t="s">
        <v>59</v>
      </c>
      <c r="RZX84" s="984" t="s">
        <v>59</v>
      </c>
      <c r="RZY84" s="984" t="s">
        <v>59</v>
      </c>
      <c r="RZZ84" s="984" t="s">
        <v>59</v>
      </c>
      <c r="SAA84" s="984" t="s">
        <v>59</v>
      </c>
      <c r="SAB84" s="984" t="s">
        <v>59</v>
      </c>
      <c r="SAC84" s="984" t="s">
        <v>59</v>
      </c>
      <c r="SAD84" s="984" t="s">
        <v>59</v>
      </c>
      <c r="SAE84" s="984" t="s">
        <v>59</v>
      </c>
      <c r="SAF84" s="984" t="s">
        <v>59</v>
      </c>
      <c r="SAG84" s="984" t="s">
        <v>59</v>
      </c>
      <c r="SAH84" s="984" t="s">
        <v>59</v>
      </c>
      <c r="SAI84" s="984" t="s">
        <v>59</v>
      </c>
      <c r="SAJ84" s="984" t="s">
        <v>59</v>
      </c>
      <c r="SAK84" s="984" t="s">
        <v>59</v>
      </c>
      <c r="SAL84" s="984" t="s">
        <v>59</v>
      </c>
      <c r="SAM84" s="984" t="s">
        <v>59</v>
      </c>
      <c r="SAN84" s="984" t="s">
        <v>59</v>
      </c>
      <c r="SAO84" s="984" t="s">
        <v>59</v>
      </c>
      <c r="SAP84" s="984" t="s">
        <v>59</v>
      </c>
      <c r="SAQ84" s="984" t="s">
        <v>59</v>
      </c>
      <c r="SAR84" s="984" t="s">
        <v>59</v>
      </c>
      <c r="SAS84" s="984" t="s">
        <v>59</v>
      </c>
      <c r="SAT84" s="984" t="s">
        <v>59</v>
      </c>
      <c r="SAU84" s="984" t="s">
        <v>59</v>
      </c>
      <c r="SAV84" s="984" t="s">
        <v>59</v>
      </c>
      <c r="SAW84" s="984" t="s">
        <v>59</v>
      </c>
      <c r="SAX84" s="984" t="s">
        <v>59</v>
      </c>
      <c r="SAY84" s="984" t="s">
        <v>59</v>
      </c>
      <c r="SAZ84" s="984" t="s">
        <v>59</v>
      </c>
      <c r="SBA84" s="984" t="s">
        <v>59</v>
      </c>
      <c r="SBB84" s="984" t="s">
        <v>59</v>
      </c>
      <c r="SBC84" s="984" t="s">
        <v>59</v>
      </c>
      <c r="SBD84" s="984" t="s">
        <v>59</v>
      </c>
      <c r="SBE84" s="984" t="s">
        <v>59</v>
      </c>
      <c r="SBF84" s="984" t="s">
        <v>59</v>
      </c>
      <c r="SBG84" s="984" t="s">
        <v>59</v>
      </c>
      <c r="SBH84" s="984" t="s">
        <v>59</v>
      </c>
      <c r="SBI84" s="984" t="s">
        <v>59</v>
      </c>
      <c r="SBJ84" s="984" t="s">
        <v>59</v>
      </c>
      <c r="SBK84" s="984" t="s">
        <v>59</v>
      </c>
      <c r="SBL84" s="984" t="s">
        <v>59</v>
      </c>
      <c r="SBM84" s="984" t="s">
        <v>59</v>
      </c>
      <c r="SBN84" s="984" t="s">
        <v>59</v>
      </c>
      <c r="SBO84" s="984" t="s">
        <v>59</v>
      </c>
      <c r="SBP84" s="984" t="s">
        <v>59</v>
      </c>
      <c r="SBQ84" s="984" t="s">
        <v>59</v>
      </c>
      <c r="SBR84" s="984" t="s">
        <v>59</v>
      </c>
      <c r="SBS84" s="984" t="s">
        <v>59</v>
      </c>
      <c r="SBT84" s="984" t="s">
        <v>59</v>
      </c>
      <c r="SBU84" s="984" t="s">
        <v>59</v>
      </c>
      <c r="SBV84" s="984" t="s">
        <v>59</v>
      </c>
      <c r="SBW84" s="984" t="s">
        <v>59</v>
      </c>
      <c r="SBX84" s="984" t="s">
        <v>59</v>
      </c>
      <c r="SBY84" s="984" t="s">
        <v>59</v>
      </c>
      <c r="SBZ84" s="984" t="s">
        <v>59</v>
      </c>
      <c r="SCA84" s="984" t="s">
        <v>59</v>
      </c>
      <c r="SCB84" s="984" t="s">
        <v>59</v>
      </c>
      <c r="SCC84" s="984" t="s">
        <v>59</v>
      </c>
      <c r="SCD84" s="984" t="s">
        <v>59</v>
      </c>
      <c r="SCE84" s="984" t="s">
        <v>59</v>
      </c>
      <c r="SCF84" s="984" t="s">
        <v>59</v>
      </c>
      <c r="SCG84" s="984" t="s">
        <v>59</v>
      </c>
      <c r="SCH84" s="984" t="s">
        <v>59</v>
      </c>
      <c r="SCI84" s="984" t="s">
        <v>59</v>
      </c>
      <c r="SCJ84" s="984" t="s">
        <v>59</v>
      </c>
      <c r="SCK84" s="984" t="s">
        <v>59</v>
      </c>
      <c r="SCL84" s="984" t="s">
        <v>59</v>
      </c>
      <c r="SCM84" s="984" t="s">
        <v>59</v>
      </c>
      <c r="SCN84" s="984" t="s">
        <v>59</v>
      </c>
      <c r="SCO84" s="984" t="s">
        <v>59</v>
      </c>
      <c r="SCP84" s="984" t="s">
        <v>59</v>
      </c>
      <c r="SCQ84" s="984" t="s">
        <v>59</v>
      </c>
      <c r="SCR84" s="984" t="s">
        <v>59</v>
      </c>
      <c r="SCS84" s="984" t="s">
        <v>59</v>
      </c>
      <c r="SCT84" s="984" t="s">
        <v>59</v>
      </c>
      <c r="SCU84" s="984" t="s">
        <v>59</v>
      </c>
      <c r="SCV84" s="984" t="s">
        <v>59</v>
      </c>
      <c r="SCW84" s="984" t="s">
        <v>59</v>
      </c>
      <c r="SCX84" s="984" t="s">
        <v>59</v>
      </c>
      <c r="SCY84" s="984" t="s">
        <v>59</v>
      </c>
      <c r="SCZ84" s="984" t="s">
        <v>59</v>
      </c>
      <c r="SDA84" s="984" t="s">
        <v>59</v>
      </c>
      <c r="SDB84" s="984" t="s">
        <v>59</v>
      </c>
      <c r="SDC84" s="984" t="s">
        <v>59</v>
      </c>
      <c r="SDD84" s="984" t="s">
        <v>59</v>
      </c>
      <c r="SDE84" s="984" t="s">
        <v>59</v>
      </c>
      <c r="SDF84" s="984" t="s">
        <v>59</v>
      </c>
      <c r="SDG84" s="984" t="s">
        <v>59</v>
      </c>
      <c r="SDH84" s="984" t="s">
        <v>59</v>
      </c>
      <c r="SDI84" s="984" t="s">
        <v>59</v>
      </c>
      <c r="SDJ84" s="984" t="s">
        <v>59</v>
      </c>
      <c r="SDK84" s="984" t="s">
        <v>59</v>
      </c>
      <c r="SDL84" s="984" t="s">
        <v>59</v>
      </c>
      <c r="SDM84" s="984" t="s">
        <v>59</v>
      </c>
      <c r="SDN84" s="984" t="s">
        <v>59</v>
      </c>
      <c r="SDO84" s="984" t="s">
        <v>59</v>
      </c>
      <c r="SDP84" s="984" t="s">
        <v>59</v>
      </c>
      <c r="SDQ84" s="984" t="s">
        <v>59</v>
      </c>
      <c r="SDR84" s="984" t="s">
        <v>59</v>
      </c>
      <c r="SDS84" s="984" t="s">
        <v>59</v>
      </c>
      <c r="SDT84" s="984" t="s">
        <v>59</v>
      </c>
      <c r="SDU84" s="984" t="s">
        <v>59</v>
      </c>
      <c r="SDV84" s="984" t="s">
        <v>59</v>
      </c>
      <c r="SDW84" s="984" t="s">
        <v>59</v>
      </c>
      <c r="SDX84" s="984" t="s">
        <v>59</v>
      </c>
      <c r="SDY84" s="984" t="s">
        <v>59</v>
      </c>
      <c r="SDZ84" s="984" t="s">
        <v>59</v>
      </c>
      <c r="SEA84" s="984" t="s">
        <v>59</v>
      </c>
      <c r="SEB84" s="984" t="s">
        <v>59</v>
      </c>
      <c r="SEC84" s="984" t="s">
        <v>59</v>
      </c>
      <c r="SED84" s="984" t="s">
        <v>59</v>
      </c>
      <c r="SEE84" s="984" t="s">
        <v>59</v>
      </c>
      <c r="SEF84" s="984" t="s">
        <v>59</v>
      </c>
      <c r="SEG84" s="984" t="s">
        <v>59</v>
      </c>
      <c r="SEH84" s="984" t="s">
        <v>59</v>
      </c>
      <c r="SEI84" s="984" t="s">
        <v>59</v>
      </c>
      <c r="SEJ84" s="984" t="s">
        <v>59</v>
      </c>
      <c r="SEK84" s="984" t="s">
        <v>59</v>
      </c>
      <c r="SEL84" s="984" t="s">
        <v>59</v>
      </c>
      <c r="SEM84" s="984" t="s">
        <v>59</v>
      </c>
      <c r="SEN84" s="984" t="s">
        <v>59</v>
      </c>
      <c r="SEO84" s="984" t="s">
        <v>59</v>
      </c>
      <c r="SEP84" s="984" t="s">
        <v>59</v>
      </c>
      <c r="SEQ84" s="984" t="s">
        <v>59</v>
      </c>
      <c r="SER84" s="984" t="s">
        <v>59</v>
      </c>
      <c r="SES84" s="984" t="s">
        <v>59</v>
      </c>
      <c r="SET84" s="984" t="s">
        <v>59</v>
      </c>
      <c r="SEU84" s="984" t="s">
        <v>59</v>
      </c>
      <c r="SEV84" s="984" t="s">
        <v>59</v>
      </c>
      <c r="SEW84" s="984" t="s">
        <v>59</v>
      </c>
      <c r="SEX84" s="984" t="s">
        <v>59</v>
      </c>
      <c r="SEY84" s="984" t="s">
        <v>59</v>
      </c>
      <c r="SEZ84" s="984" t="s">
        <v>59</v>
      </c>
      <c r="SFA84" s="984" t="s">
        <v>59</v>
      </c>
      <c r="SFB84" s="984" t="s">
        <v>59</v>
      </c>
      <c r="SFC84" s="984" t="s">
        <v>59</v>
      </c>
      <c r="SFD84" s="984" t="s">
        <v>59</v>
      </c>
      <c r="SFE84" s="984" t="s">
        <v>59</v>
      </c>
      <c r="SFF84" s="984" t="s">
        <v>59</v>
      </c>
      <c r="SFG84" s="984" t="s">
        <v>59</v>
      </c>
      <c r="SFH84" s="984" t="s">
        <v>59</v>
      </c>
      <c r="SFI84" s="984" t="s">
        <v>59</v>
      </c>
      <c r="SFJ84" s="984" t="s">
        <v>59</v>
      </c>
      <c r="SFK84" s="984" t="s">
        <v>59</v>
      </c>
      <c r="SFL84" s="984" t="s">
        <v>59</v>
      </c>
      <c r="SFM84" s="984" t="s">
        <v>59</v>
      </c>
      <c r="SFN84" s="984" t="s">
        <v>59</v>
      </c>
      <c r="SFO84" s="984" t="s">
        <v>59</v>
      </c>
      <c r="SFP84" s="984" t="s">
        <v>59</v>
      </c>
      <c r="SFQ84" s="984" t="s">
        <v>59</v>
      </c>
      <c r="SFR84" s="984" t="s">
        <v>59</v>
      </c>
      <c r="SFS84" s="984" t="s">
        <v>59</v>
      </c>
      <c r="SFT84" s="984" t="s">
        <v>59</v>
      </c>
      <c r="SFU84" s="984" t="s">
        <v>59</v>
      </c>
      <c r="SFV84" s="984" t="s">
        <v>59</v>
      </c>
      <c r="SFW84" s="984" t="s">
        <v>59</v>
      </c>
      <c r="SFX84" s="984" t="s">
        <v>59</v>
      </c>
      <c r="SFY84" s="984" t="s">
        <v>59</v>
      </c>
      <c r="SFZ84" s="984" t="s">
        <v>59</v>
      </c>
      <c r="SGA84" s="984" t="s">
        <v>59</v>
      </c>
      <c r="SGB84" s="984" t="s">
        <v>59</v>
      </c>
      <c r="SGC84" s="984" t="s">
        <v>59</v>
      </c>
      <c r="SGD84" s="984" t="s">
        <v>59</v>
      </c>
      <c r="SGE84" s="984" t="s">
        <v>59</v>
      </c>
      <c r="SGF84" s="984" t="s">
        <v>59</v>
      </c>
      <c r="SGG84" s="984" t="s">
        <v>59</v>
      </c>
      <c r="SGH84" s="984" t="s">
        <v>59</v>
      </c>
      <c r="SGI84" s="984" t="s">
        <v>59</v>
      </c>
      <c r="SGJ84" s="984" t="s">
        <v>59</v>
      </c>
      <c r="SGK84" s="984" t="s">
        <v>59</v>
      </c>
      <c r="SGL84" s="984" t="s">
        <v>59</v>
      </c>
      <c r="SGM84" s="984" t="s">
        <v>59</v>
      </c>
      <c r="SGN84" s="984" t="s">
        <v>59</v>
      </c>
      <c r="SGO84" s="984" t="s">
        <v>59</v>
      </c>
      <c r="SGP84" s="984" t="s">
        <v>59</v>
      </c>
      <c r="SGQ84" s="984" t="s">
        <v>59</v>
      </c>
      <c r="SGR84" s="984" t="s">
        <v>59</v>
      </c>
      <c r="SGS84" s="984" t="s">
        <v>59</v>
      </c>
      <c r="SGT84" s="984" t="s">
        <v>59</v>
      </c>
      <c r="SGU84" s="984" t="s">
        <v>59</v>
      </c>
      <c r="SGV84" s="984" t="s">
        <v>59</v>
      </c>
      <c r="SGW84" s="984" t="s">
        <v>59</v>
      </c>
      <c r="SGX84" s="984" t="s">
        <v>59</v>
      </c>
      <c r="SGY84" s="984" t="s">
        <v>59</v>
      </c>
      <c r="SGZ84" s="984" t="s">
        <v>59</v>
      </c>
      <c r="SHA84" s="984" t="s">
        <v>59</v>
      </c>
      <c r="SHB84" s="984" t="s">
        <v>59</v>
      </c>
      <c r="SHC84" s="984" t="s">
        <v>59</v>
      </c>
      <c r="SHD84" s="984" t="s">
        <v>59</v>
      </c>
      <c r="SHE84" s="984" t="s">
        <v>59</v>
      </c>
      <c r="SHF84" s="984" t="s">
        <v>59</v>
      </c>
      <c r="SHG84" s="984" t="s">
        <v>59</v>
      </c>
      <c r="SHH84" s="984" t="s">
        <v>59</v>
      </c>
      <c r="SHI84" s="984" t="s">
        <v>59</v>
      </c>
      <c r="SHJ84" s="984" t="s">
        <v>59</v>
      </c>
      <c r="SHK84" s="984" t="s">
        <v>59</v>
      </c>
      <c r="SHL84" s="984" t="s">
        <v>59</v>
      </c>
      <c r="SHM84" s="984" t="s">
        <v>59</v>
      </c>
      <c r="SHN84" s="984" t="s">
        <v>59</v>
      </c>
      <c r="SHO84" s="984" t="s">
        <v>59</v>
      </c>
      <c r="SHP84" s="984" t="s">
        <v>59</v>
      </c>
      <c r="SHQ84" s="984" t="s">
        <v>59</v>
      </c>
      <c r="SHR84" s="984" t="s">
        <v>59</v>
      </c>
      <c r="SHS84" s="984" t="s">
        <v>59</v>
      </c>
      <c r="SHT84" s="984" t="s">
        <v>59</v>
      </c>
      <c r="SHU84" s="984" t="s">
        <v>59</v>
      </c>
      <c r="SHV84" s="984" t="s">
        <v>59</v>
      </c>
      <c r="SHW84" s="984" t="s">
        <v>59</v>
      </c>
      <c r="SHX84" s="984" t="s">
        <v>59</v>
      </c>
      <c r="SHY84" s="984" t="s">
        <v>59</v>
      </c>
      <c r="SHZ84" s="984" t="s">
        <v>59</v>
      </c>
      <c r="SIA84" s="984" t="s">
        <v>59</v>
      </c>
      <c r="SIB84" s="984" t="s">
        <v>59</v>
      </c>
      <c r="SIC84" s="984" t="s">
        <v>59</v>
      </c>
      <c r="SID84" s="984" t="s">
        <v>59</v>
      </c>
      <c r="SIE84" s="984" t="s">
        <v>59</v>
      </c>
      <c r="SIF84" s="984" t="s">
        <v>59</v>
      </c>
      <c r="SIG84" s="984" t="s">
        <v>59</v>
      </c>
      <c r="SIH84" s="984" t="s">
        <v>59</v>
      </c>
      <c r="SII84" s="984" t="s">
        <v>59</v>
      </c>
      <c r="SIJ84" s="984" t="s">
        <v>59</v>
      </c>
      <c r="SIK84" s="984" t="s">
        <v>59</v>
      </c>
      <c r="SIL84" s="984" t="s">
        <v>59</v>
      </c>
      <c r="SIM84" s="984" t="s">
        <v>59</v>
      </c>
      <c r="SIN84" s="984" t="s">
        <v>59</v>
      </c>
      <c r="SIO84" s="984" t="s">
        <v>59</v>
      </c>
      <c r="SIP84" s="984" t="s">
        <v>59</v>
      </c>
      <c r="SIQ84" s="984" t="s">
        <v>59</v>
      </c>
      <c r="SIR84" s="984" t="s">
        <v>59</v>
      </c>
      <c r="SIS84" s="984" t="s">
        <v>59</v>
      </c>
      <c r="SIT84" s="984" t="s">
        <v>59</v>
      </c>
      <c r="SIU84" s="984" t="s">
        <v>59</v>
      </c>
      <c r="SIV84" s="984" t="s">
        <v>59</v>
      </c>
      <c r="SIW84" s="984" t="s">
        <v>59</v>
      </c>
      <c r="SIX84" s="984" t="s">
        <v>59</v>
      </c>
      <c r="SIY84" s="984" t="s">
        <v>59</v>
      </c>
      <c r="SIZ84" s="984" t="s">
        <v>59</v>
      </c>
      <c r="SJA84" s="984" t="s">
        <v>59</v>
      </c>
      <c r="SJB84" s="984" t="s">
        <v>59</v>
      </c>
      <c r="SJC84" s="984" t="s">
        <v>59</v>
      </c>
      <c r="SJD84" s="984" t="s">
        <v>59</v>
      </c>
      <c r="SJE84" s="984" t="s">
        <v>59</v>
      </c>
      <c r="SJF84" s="984" t="s">
        <v>59</v>
      </c>
      <c r="SJG84" s="984" t="s">
        <v>59</v>
      </c>
      <c r="SJH84" s="984" t="s">
        <v>59</v>
      </c>
      <c r="SJI84" s="984" t="s">
        <v>59</v>
      </c>
      <c r="SJJ84" s="984" t="s">
        <v>59</v>
      </c>
      <c r="SJK84" s="984" t="s">
        <v>59</v>
      </c>
      <c r="SJL84" s="984" t="s">
        <v>59</v>
      </c>
      <c r="SJM84" s="984" t="s">
        <v>59</v>
      </c>
      <c r="SJN84" s="984" t="s">
        <v>59</v>
      </c>
      <c r="SJO84" s="984" t="s">
        <v>59</v>
      </c>
      <c r="SJP84" s="984" t="s">
        <v>59</v>
      </c>
      <c r="SJQ84" s="984" t="s">
        <v>59</v>
      </c>
      <c r="SJR84" s="984" t="s">
        <v>59</v>
      </c>
      <c r="SJS84" s="984" t="s">
        <v>59</v>
      </c>
      <c r="SJT84" s="984" t="s">
        <v>59</v>
      </c>
      <c r="SJU84" s="984" t="s">
        <v>59</v>
      </c>
      <c r="SJV84" s="984" t="s">
        <v>59</v>
      </c>
      <c r="SJW84" s="984" t="s">
        <v>59</v>
      </c>
      <c r="SJX84" s="984" t="s">
        <v>59</v>
      </c>
      <c r="SJY84" s="984" t="s">
        <v>59</v>
      </c>
      <c r="SJZ84" s="984" t="s">
        <v>59</v>
      </c>
      <c r="SKA84" s="984" t="s">
        <v>59</v>
      </c>
      <c r="SKB84" s="984" t="s">
        <v>59</v>
      </c>
      <c r="SKC84" s="984" t="s">
        <v>59</v>
      </c>
      <c r="SKD84" s="984" t="s">
        <v>59</v>
      </c>
      <c r="SKE84" s="984" t="s">
        <v>59</v>
      </c>
      <c r="SKF84" s="984" t="s">
        <v>59</v>
      </c>
      <c r="SKG84" s="984" t="s">
        <v>59</v>
      </c>
      <c r="SKH84" s="984" t="s">
        <v>59</v>
      </c>
      <c r="SKI84" s="984" t="s">
        <v>59</v>
      </c>
      <c r="SKJ84" s="984" t="s">
        <v>59</v>
      </c>
      <c r="SKK84" s="984" t="s">
        <v>59</v>
      </c>
      <c r="SKL84" s="984" t="s">
        <v>59</v>
      </c>
      <c r="SKM84" s="984" t="s">
        <v>59</v>
      </c>
      <c r="SKN84" s="984" t="s">
        <v>59</v>
      </c>
      <c r="SKO84" s="984" t="s">
        <v>59</v>
      </c>
      <c r="SKP84" s="984" t="s">
        <v>59</v>
      </c>
      <c r="SKQ84" s="984" t="s">
        <v>59</v>
      </c>
      <c r="SKR84" s="984" t="s">
        <v>59</v>
      </c>
      <c r="SKS84" s="984" t="s">
        <v>59</v>
      </c>
      <c r="SKT84" s="984" t="s">
        <v>59</v>
      </c>
      <c r="SKU84" s="984" t="s">
        <v>59</v>
      </c>
      <c r="SKV84" s="984" t="s">
        <v>59</v>
      </c>
      <c r="SKW84" s="984" t="s">
        <v>59</v>
      </c>
      <c r="SKX84" s="984" t="s">
        <v>59</v>
      </c>
      <c r="SKY84" s="984" t="s">
        <v>59</v>
      </c>
      <c r="SKZ84" s="984" t="s">
        <v>59</v>
      </c>
      <c r="SLA84" s="984" t="s">
        <v>59</v>
      </c>
      <c r="SLB84" s="984" t="s">
        <v>59</v>
      </c>
      <c r="SLC84" s="984" t="s">
        <v>59</v>
      </c>
      <c r="SLD84" s="984" t="s">
        <v>59</v>
      </c>
      <c r="SLE84" s="984" t="s">
        <v>59</v>
      </c>
      <c r="SLF84" s="984" t="s">
        <v>59</v>
      </c>
      <c r="SLG84" s="984" t="s">
        <v>59</v>
      </c>
      <c r="SLH84" s="984" t="s">
        <v>59</v>
      </c>
      <c r="SLI84" s="984" t="s">
        <v>59</v>
      </c>
      <c r="SLJ84" s="984" t="s">
        <v>59</v>
      </c>
      <c r="SLK84" s="984" t="s">
        <v>59</v>
      </c>
      <c r="SLL84" s="984" t="s">
        <v>59</v>
      </c>
      <c r="SLM84" s="984" t="s">
        <v>59</v>
      </c>
      <c r="SLN84" s="984" t="s">
        <v>59</v>
      </c>
      <c r="SLO84" s="984" t="s">
        <v>59</v>
      </c>
      <c r="SLP84" s="984" t="s">
        <v>59</v>
      </c>
      <c r="SLQ84" s="984" t="s">
        <v>59</v>
      </c>
      <c r="SLR84" s="984" t="s">
        <v>59</v>
      </c>
      <c r="SLS84" s="984" t="s">
        <v>59</v>
      </c>
      <c r="SLT84" s="984" t="s">
        <v>59</v>
      </c>
      <c r="SLU84" s="984" t="s">
        <v>59</v>
      </c>
      <c r="SLV84" s="984" t="s">
        <v>59</v>
      </c>
      <c r="SLW84" s="984" t="s">
        <v>59</v>
      </c>
      <c r="SLX84" s="984" t="s">
        <v>59</v>
      </c>
      <c r="SLY84" s="984" t="s">
        <v>59</v>
      </c>
      <c r="SLZ84" s="984" t="s">
        <v>59</v>
      </c>
      <c r="SMA84" s="984" t="s">
        <v>59</v>
      </c>
      <c r="SMB84" s="984" t="s">
        <v>59</v>
      </c>
      <c r="SMC84" s="984" t="s">
        <v>59</v>
      </c>
      <c r="SMD84" s="984" t="s">
        <v>59</v>
      </c>
      <c r="SME84" s="984" t="s">
        <v>59</v>
      </c>
      <c r="SMF84" s="984" t="s">
        <v>59</v>
      </c>
      <c r="SMG84" s="984" t="s">
        <v>59</v>
      </c>
      <c r="SMH84" s="984" t="s">
        <v>59</v>
      </c>
      <c r="SMI84" s="984" t="s">
        <v>59</v>
      </c>
      <c r="SMJ84" s="984" t="s">
        <v>59</v>
      </c>
      <c r="SMK84" s="984" t="s">
        <v>59</v>
      </c>
      <c r="SML84" s="984" t="s">
        <v>59</v>
      </c>
      <c r="SMM84" s="984" t="s">
        <v>59</v>
      </c>
      <c r="SMN84" s="984" t="s">
        <v>59</v>
      </c>
      <c r="SMO84" s="984" t="s">
        <v>59</v>
      </c>
      <c r="SMP84" s="984" t="s">
        <v>59</v>
      </c>
      <c r="SMQ84" s="984" t="s">
        <v>59</v>
      </c>
      <c r="SMR84" s="984" t="s">
        <v>59</v>
      </c>
      <c r="SMS84" s="984" t="s">
        <v>59</v>
      </c>
      <c r="SMT84" s="984" t="s">
        <v>59</v>
      </c>
      <c r="SMU84" s="984" t="s">
        <v>59</v>
      </c>
      <c r="SMV84" s="984" t="s">
        <v>59</v>
      </c>
      <c r="SMW84" s="984" t="s">
        <v>59</v>
      </c>
      <c r="SMX84" s="984" t="s">
        <v>59</v>
      </c>
      <c r="SMY84" s="984" t="s">
        <v>59</v>
      </c>
      <c r="SMZ84" s="984" t="s">
        <v>59</v>
      </c>
      <c r="SNA84" s="984" t="s">
        <v>59</v>
      </c>
      <c r="SNB84" s="984" t="s">
        <v>59</v>
      </c>
      <c r="SNC84" s="984" t="s">
        <v>59</v>
      </c>
      <c r="SND84" s="984" t="s">
        <v>59</v>
      </c>
      <c r="SNE84" s="984" t="s">
        <v>59</v>
      </c>
      <c r="SNF84" s="984" t="s">
        <v>59</v>
      </c>
      <c r="SNG84" s="984" t="s">
        <v>59</v>
      </c>
      <c r="SNH84" s="984" t="s">
        <v>59</v>
      </c>
      <c r="SNI84" s="984" t="s">
        <v>59</v>
      </c>
      <c r="SNJ84" s="984" t="s">
        <v>59</v>
      </c>
      <c r="SNK84" s="984" t="s">
        <v>59</v>
      </c>
      <c r="SNL84" s="984" t="s">
        <v>59</v>
      </c>
      <c r="SNM84" s="984" t="s">
        <v>59</v>
      </c>
      <c r="SNN84" s="984" t="s">
        <v>59</v>
      </c>
      <c r="SNO84" s="984" t="s">
        <v>59</v>
      </c>
      <c r="SNP84" s="984" t="s">
        <v>59</v>
      </c>
      <c r="SNQ84" s="984" t="s">
        <v>59</v>
      </c>
      <c r="SNR84" s="984" t="s">
        <v>59</v>
      </c>
      <c r="SNS84" s="984" t="s">
        <v>59</v>
      </c>
      <c r="SNT84" s="984" t="s">
        <v>59</v>
      </c>
      <c r="SNU84" s="984" t="s">
        <v>59</v>
      </c>
      <c r="SNV84" s="984" t="s">
        <v>59</v>
      </c>
      <c r="SNW84" s="984" t="s">
        <v>59</v>
      </c>
      <c r="SNX84" s="984" t="s">
        <v>59</v>
      </c>
      <c r="SNY84" s="984" t="s">
        <v>59</v>
      </c>
      <c r="SNZ84" s="984" t="s">
        <v>59</v>
      </c>
      <c r="SOA84" s="984" t="s">
        <v>59</v>
      </c>
      <c r="SOB84" s="984" t="s">
        <v>59</v>
      </c>
      <c r="SOC84" s="984" t="s">
        <v>59</v>
      </c>
      <c r="SOD84" s="984" t="s">
        <v>59</v>
      </c>
      <c r="SOE84" s="984" t="s">
        <v>59</v>
      </c>
      <c r="SOF84" s="984" t="s">
        <v>59</v>
      </c>
      <c r="SOG84" s="984" t="s">
        <v>59</v>
      </c>
      <c r="SOH84" s="984" t="s">
        <v>59</v>
      </c>
      <c r="SOI84" s="984" t="s">
        <v>59</v>
      </c>
      <c r="SOJ84" s="984" t="s">
        <v>59</v>
      </c>
      <c r="SOK84" s="984" t="s">
        <v>59</v>
      </c>
      <c r="SOL84" s="984" t="s">
        <v>59</v>
      </c>
      <c r="SOM84" s="984" t="s">
        <v>59</v>
      </c>
      <c r="SON84" s="984" t="s">
        <v>59</v>
      </c>
      <c r="SOO84" s="984" t="s">
        <v>59</v>
      </c>
      <c r="SOP84" s="984" t="s">
        <v>59</v>
      </c>
      <c r="SOQ84" s="984" t="s">
        <v>59</v>
      </c>
      <c r="SOR84" s="984" t="s">
        <v>59</v>
      </c>
      <c r="SOS84" s="984" t="s">
        <v>59</v>
      </c>
      <c r="SOT84" s="984" t="s">
        <v>59</v>
      </c>
      <c r="SOU84" s="984" t="s">
        <v>59</v>
      </c>
      <c r="SOV84" s="984" t="s">
        <v>59</v>
      </c>
      <c r="SOW84" s="984" t="s">
        <v>59</v>
      </c>
      <c r="SOX84" s="984" t="s">
        <v>59</v>
      </c>
      <c r="SOY84" s="984" t="s">
        <v>59</v>
      </c>
      <c r="SOZ84" s="984" t="s">
        <v>59</v>
      </c>
      <c r="SPA84" s="984" t="s">
        <v>59</v>
      </c>
      <c r="SPB84" s="984" t="s">
        <v>59</v>
      </c>
      <c r="SPC84" s="984" t="s">
        <v>59</v>
      </c>
      <c r="SPD84" s="984" t="s">
        <v>59</v>
      </c>
      <c r="SPE84" s="984" t="s">
        <v>59</v>
      </c>
      <c r="SPF84" s="984" t="s">
        <v>59</v>
      </c>
      <c r="SPG84" s="984" t="s">
        <v>59</v>
      </c>
      <c r="SPH84" s="984" t="s">
        <v>59</v>
      </c>
      <c r="SPI84" s="984" t="s">
        <v>59</v>
      </c>
      <c r="SPJ84" s="984" t="s">
        <v>59</v>
      </c>
      <c r="SPK84" s="984" t="s">
        <v>59</v>
      </c>
      <c r="SPL84" s="984" t="s">
        <v>59</v>
      </c>
      <c r="SPM84" s="984" t="s">
        <v>59</v>
      </c>
      <c r="SPN84" s="984" t="s">
        <v>59</v>
      </c>
      <c r="SPO84" s="984" t="s">
        <v>59</v>
      </c>
      <c r="SPP84" s="984" t="s">
        <v>59</v>
      </c>
      <c r="SPQ84" s="984" t="s">
        <v>59</v>
      </c>
      <c r="SPR84" s="984" t="s">
        <v>59</v>
      </c>
      <c r="SPS84" s="984" t="s">
        <v>59</v>
      </c>
      <c r="SPT84" s="984" t="s">
        <v>59</v>
      </c>
      <c r="SPU84" s="984" t="s">
        <v>59</v>
      </c>
      <c r="SPV84" s="984" t="s">
        <v>59</v>
      </c>
      <c r="SPW84" s="984" t="s">
        <v>59</v>
      </c>
      <c r="SPX84" s="984" t="s">
        <v>59</v>
      </c>
      <c r="SPY84" s="984" t="s">
        <v>59</v>
      </c>
      <c r="SPZ84" s="984" t="s">
        <v>59</v>
      </c>
      <c r="SQA84" s="984" t="s">
        <v>59</v>
      </c>
      <c r="SQB84" s="984" t="s">
        <v>59</v>
      </c>
      <c r="SQC84" s="984" t="s">
        <v>59</v>
      </c>
      <c r="SQD84" s="984" t="s">
        <v>59</v>
      </c>
      <c r="SQE84" s="984" t="s">
        <v>59</v>
      </c>
      <c r="SQF84" s="984" t="s">
        <v>59</v>
      </c>
      <c r="SQG84" s="984" t="s">
        <v>59</v>
      </c>
      <c r="SQH84" s="984" t="s">
        <v>59</v>
      </c>
      <c r="SQI84" s="984" t="s">
        <v>59</v>
      </c>
      <c r="SQJ84" s="984" t="s">
        <v>59</v>
      </c>
      <c r="SQK84" s="984" t="s">
        <v>59</v>
      </c>
      <c r="SQL84" s="984" t="s">
        <v>59</v>
      </c>
      <c r="SQM84" s="984" t="s">
        <v>59</v>
      </c>
      <c r="SQN84" s="984" t="s">
        <v>59</v>
      </c>
      <c r="SQO84" s="984" t="s">
        <v>59</v>
      </c>
      <c r="SQP84" s="984" t="s">
        <v>59</v>
      </c>
      <c r="SQQ84" s="984" t="s">
        <v>59</v>
      </c>
      <c r="SQR84" s="984" t="s">
        <v>59</v>
      </c>
      <c r="SQS84" s="984" t="s">
        <v>59</v>
      </c>
      <c r="SQT84" s="984" t="s">
        <v>59</v>
      </c>
      <c r="SQU84" s="984" t="s">
        <v>59</v>
      </c>
      <c r="SQV84" s="984" t="s">
        <v>59</v>
      </c>
      <c r="SQW84" s="984" t="s">
        <v>59</v>
      </c>
      <c r="SQX84" s="984" t="s">
        <v>59</v>
      </c>
      <c r="SQY84" s="984" t="s">
        <v>59</v>
      </c>
      <c r="SQZ84" s="984" t="s">
        <v>59</v>
      </c>
      <c r="SRA84" s="984" t="s">
        <v>59</v>
      </c>
      <c r="SRB84" s="984" t="s">
        <v>59</v>
      </c>
      <c r="SRC84" s="984" t="s">
        <v>59</v>
      </c>
      <c r="SRD84" s="984" t="s">
        <v>59</v>
      </c>
      <c r="SRE84" s="984" t="s">
        <v>59</v>
      </c>
      <c r="SRF84" s="984" t="s">
        <v>59</v>
      </c>
      <c r="SRG84" s="984" t="s">
        <v>59</v>
      </c>
      <c r="SRH84" s="984" t="s">
        <v>59</v>
      </c>
      <c r="SRI84" s="984" t="s">
        <v>59</v>
      </c>
      <c r="SRJ84" s="984" t="s">
        <v>59</v>
      </c>
      <c r="SRK84" s="984" t="s">
        <v>59</v>
      </c>
      <c r="SRL84" s="984" t="s">
        <v>59</v>
      </c>
      <c r="SRM84" s="984" t="s">
        <v>59</v>
      </c>
      <c r="SRN84" s="984" t="s">
        <v>59</v>
      </c>
      <c r="SRO84" s="984" t="s">
        <v>59</v>
      </c>
      <c r="SRP84" s="984" t="s">
        <v>59</v>
      </c>
      <c r="SRQ84" s="984" t="s">
        <v>59</v>
      </c>
      <c r="SRR84" s="984" t="s">
        <v>59</v>
      </c>
      <c r="SRS84" s="984" t="s">
        <v>59</v>
      </c>
      <c r="SRT84" s="984" t="s">
        <v>59</v>
      </c>
      <c r="SRU84" s="984" t="s">
        <v>59</v>
      </c>
      <c r="SRV84" s="984" t="s">
        <v>59</v>
      </c>
      <c r="SRW84" s="984" t="s">
        <v>59</v>
      </c>
      <c r="SRX84" s="984" t="s">
        <v>59</v>
      </c>
      <c r="SRY84" s="984" t="s">
        <v>59</v>
      </c>
      <c r="SRZ84" s="984" t="s">
        <v>59</v>
      </c>
      <c r="SSA84" s="984" t="s">
        <v>59</v>
      </c>
      <c r="SSB84" s="984" t="s">
        <v>59</v>
      </c>
      <c r="SSC84" s="984" t="s">
        <v>59</v>
      </c>
      <c r="SSD84" s="984" t="s">
        <v>59</v>
      </c>
      <c r="SSE84" s="984" t="s">
        <v>59</v>
      </c>
      <c r="SSF84" s="984" t="s">
        <v>59</v>
      </c>
      <c r="SSG84" s="984" t="s">
        <v>59</v>
      </c>
      <c r="SSH84" s="984" t="s">
        <v>59</v>
      </c>
      <c r="SSI84" s="984" t="s">
        <v>59</v>
      </c>
      <c r="SSJ84" s="984" t="s">
        <v>59</v>
      </c>
      <c r="SSK84" s="984" t="s">
        <v>59</v>
      </c>
      <c r="SSL84" s="984" t="s">
        <v>59</v>
      </c>
      <c r="SSM84" s="984" t="s">
        <v>59</v>
      </c>
      <c r="SSN84" s="984" t="s">
        <v>59</v>
      </c>
      <c r="SSO84" s="984" t="s">
        <v>59</v>
      </c>
      <c r="SSP84" s="984" t="s">
        <v>59</v>
      </c>
      <c r="SSQ84" s="984" t="s">
        <v>59</v>
      </c>
      <c r="SSR84" s="984" t="s">
        <v>59</v>
      </c>
      <c r="SSS84" s="984" t="s">
        <v>59</v>
      </c>
      <c r="SST84" s="984" t="s">
        <v>59</v>
      </c>
      <c r="SSU84" s="984" t="s">
        <v>59</v>
      </c>
      <c r="SSV84" s="984" t="s">
        <v>59</v>
      </c>
      <c r="SSW84" s="984" t="s">
        <v>59</v>
      </c>
      <c r="SSX84" s="984" t="s">
        <v>59</v>
      </c>
      <c r="SSY84" s="984" t="s">
        <v>59</v>
      </c>
      <c r="SSZ84" s="984" t="s">
        <v>59</v>
      </c>
      <c r="STA84" s="984" t="s">
        <v>59</v>
      </c>
      <c r="STB84" s="984" t="s">
        <v>59</v>
      </c>
      <c r="STC84" s="984" t="s">
        <v>59</v>
      </c>
      <c r="STD84" s="984" t="s">
        <v>59</v>
      </c>
      <c r="STE84" s="984" t="s">
        <v>59</v>
      </c>
      <c r="STF84" s="984" t="s">
        <v>59</v>
      </c>
      <c r="STG84" s="984" t="s">
        <v>59</v>
      </c>
      <c r="STH84" s="984" t="s">
        <v>59</v>
      </c>
      <c r="STI84" s="984" t="s">
        <v>59</v>
      </c>
      <c r="STJ84" s="984" t="s">
        <v>59</v>
      </c>
      <c r="STK84" s="984" t="s">
        <v>59</v>
      </c>
      <c r="STL84" s="984" t="s">
        <v>59</v>
      </c>
      <c r="STM84" s="984" t="s">
        <v>59</v>
      </c>
      <c r="STN84" s="984" t="s">
        <v>59</v>
      </c>
      <c r="STO84" s="984" t="s">
        <v>59</v>
      </c>
      <c r="STP84" s="984" t="s">
        <v>59</v>
      </c>
      <c r="STQ84" s="984" t="s">
        <v>59</v>
      </c>
      <c r="STR84" s="984" t="s">
        <v>59</v>
      </c>
      <c r="STS84" s="984" t="s">
        <v>59</v>
      </c>
      <c r="STT84" s="984" t="s">
        <v>59</v>
      </c>
      <c r="STU84" s="984" t="s">
        <v>59</v>
      </c>
      <c r="STV84" s="984" t="s">
        <v>59</v>
      </c>
      <c r="STW84" s="984" t="s">
        <v>59</v>
      </c>
      <c r="STX84" s="984" t="s">
        <v>59</v>
      </c>
      <c r="STY84" s="984" t="s">
        <v>59</v>
      </c>
      <c r="STZ84" s="984" t="s">
        <v>59</v>
      </c>
      <c r="SUA84" s="984" t="s">
        <v>59</v>
      </c>
      <c r="SUB84" s="984" t="s">
        <v>59</v>
      </c>
      <c r="SUC84" s="984" t="s">
        <v>59</v>
      </c>
      <c r="SUD84" s="984" t="s">
        <v>59</v>
      </c>
      <c r="SUE84" s="984" t="s">
        <v>59</v>
      </c>
      <c r="SUF84" s="984" t="s">
        <v>59</v>
      </c>
      <c r="SUG84" s="984" t="s">
        <v>59</v>
      </c>
      <c r="SUH84" s="984" t="s">
        <v>59</v>
      </c>
      <c r="SUI84" s="984" t="s">
        <v>59</v>
      </c>
      <c r="SUJ84" s="984" t="s">
        <v>59</v>
      </c>
      <c r="SUK84" s="984" t="s">
        <v>59</v>
      </c>
      <c r="SUL84" s="984" t="s">
        <v>59</v>
      </c>
      <c r="SUM84" s="984" t="s">
        <v>59</v>
      </c>
      <c r="SUN84" s="984" t="s">
        <v>59</v>
      </c>
      <c r="SUO84" s="984" t="s">
        <v>59</v>
      </c>
      <c r="SUP84" s="984" t="s">
        <v>59</v>
      </c>
      <c r="SUQ84" s="984" t="s">
        <v>59</v>
      </c>
      <c r="SUR84" s="984" t="s">
        <v>59</v>
      </c>
      <c r="SUS84" s="984" t="s">
        <v>59</v>
      </c>
      <c r="SUT84" s="984" t="s">
        <v>59</v>
      </c>
      <c r="SUU84" s="984" t="s">
        <v>59</v>
      </c>
      <c r="SUV84" s="984" t="s">
        <v>59</v>
      </c>
      <c r="SUW84" s="984" t="s">
        <v>59</v>
      </c>
      <c r="SUX84" s="984" t="s">
        <v>59</v>
      </c>
      <c r="SUY84" s="984" t="s">
        <v>59</v>
      </c>
      <c r="SUZ84" s="984" t="s">
        <v>59</v>
      </c>
      <c r="SVA84" s="984" t="s">
        <v>59</v>
      </c>
      <c r="SVB84" s="984" t="s">
        <v>59</v>
      </c>
      <c r="SVC84" s="984" t="s">
        <v>59</v>
      </c>
      <c r="SVD84" s="984" t="s">
        <v>59</v>
      </c>
      <c r="SVE84" s="984" t="s">
        <v>59</v>
      </c>
      <c r="SVF84" s="984" t="s">
        <v>59</v>
      </c>
      <c r="SVG84" s="984" t="s">
        <v>59</v>
      </c>
      <c r="SVH84" s="984" t="s">
        <v>59</v>
      </c>
      <c r="SVI84" s="984" t="s">
        <v>59</v>
      </c>
      <c r="SVJ84" s="984" t="s">
        <v>59</v>
      </c>
      <c r="SVK84" s="984" t="s">
        <v>59</v>
      </c>
      <c r="SVL84" s="984" t="s">
        <v>59</v>
      </c>
      <c r="SVM84" s="984" t="s">
        <v>59</v>
      </c>
      <c r="SVN84" s="984" t="s">
        <v>59</v>
      </c>
      <c r="SVO84" s="984" t="s">
        <v>59</v>
      </c>
      <c r="SVP84" s="984" t="s">
        <v>59</v>
      </c>
      <c r="SVQ84" s="984" t="s">
        <v>59</v>
      </c>
      <c r="SVR84" s="984" t="s">
        <v>59</v>
      </c>
      <c r="SVS84" s="984" t="s">
        <v>59</v>
      </c>
      <c r="SVT84" s="984" t="s">
        <v>59</v>
      </c>
      <c r="SVU84" s="984" t="s">
        <v>59</v>
      </c>
      <c r="SVV84" s="984" t="s">
        <v>59</v>
      </c>
      <c r="SVW84" s="984" t="s">
        <v>59</v>
      </c>
      <c r="SVX84" s="984" t="s">
        <v>59</v>
      </c>
      <c r="SVY84" s="984" t="s">
        <v>59</v>
      </c>
      <c r="SVZ84" s="984" t="s">
        <v>59</v>
      </c>
      <c r="SWA84" s="984" t="s">
        <v>59</v>
      </c>
      <c r="SWB84" s="984" t="s">
        <v>59</v>
      </c>
      <c r="SWC84" s="984" t="s">
        <v>59</v>
      </c>
      <c r="SWD84" s="984" t="s">
        <v>59</v>
      </c>
      <c r="SWE84" s="984" t="s">
        <v>59</v>
      </c>
      <c r="SWF84" s="984" t="s">
        <v>59</v>
      </c>
      <c r="SWG84" s="984" t="s">
        <v>59</v>
      </c>
      <c r="SWH84" s="984" t="s">
        <v>59</v>
      </c>
      <c r="SWI84" s="984" t="s">
        <v>59</v>
      </c>
      <c r="SWJ84" s="984" t="s">
        <v>59</v>
      </c>
      <c r="SWK84" s="984" t="s">
        <v>59</v>
      </c>
      <c r="SWL84" s="984" t="s">
        <v>59</v>
      </c>
      <c r="SWM84" s="984" t="s">
        <v>59</v>
      </c>
      <c r="SWN84" s="984" t="s">
        <v>59</v>
      </c>
      <c r="SWO84" s="984" t="s">
        <v>59</v>
      </c>
      <c r="SWP84" s="984" t="s">
        <v>59</v>
      </c>
      <c r="SWQ84" s="984" t="s">
        <v>59</v>
      </c>
      <c r="SWR84" s="984" t="s">
        <v>59</v>
      </c>
      <c r="SWS84" s="984" t="s">
        <v>59</v>
      </c>
      <c r="SWT84" s="984" t="s">
        <v>59</v>
      </c>
      <c r="SWU84" s="984" t="s">
        <v>59</v>
      </c>
      <c r="SWV84" s="984" t="s">
        <v>59</v>
      </c>
      <c r="SWW84" s="984" t="s">
        <v>59</v>
      </c>
      <c r="SWX84" s="984" t="s">
        <v>59</v>
      </c>
      <c r="SWY84" s="984" t="s">
        <v>59</v>
      </c>
      <c r="SWZ84" s="984" t="s">
        <v>59</v>
      </c>
      <c r="SXA84" s="984" t="s">
        <v>59</v>
      </c>
      <c r="SXB84" s="984" t="s">
        <v>59</v>
      </c>
      <c r="SXC84" s="984" t="s">
        <v>59</v>
      </c>
      <c r="SXD84" s="984" t="s">
        <v>59</v>
      </c>
      <c r="SXE84" s="984" t="s">
        <v>59</v>
      </c>
      <c r="SXF84" s="984" t="s">
        <v>59</v>
      </c>
      <c r="SXG84" s="984" t="s">
        <v>59</v>
      </c>
      <c r="SXH84" s="984" t="s">
        <v>59</v>
      </c>
      <c r="SXI84" s="984" t="s">
        <v>59</v>
      </c>
      <c r="SXJ84" s="984" t="s">
        <v>59</v>
      </c>
      <c r="SXK84" s="984" t="s">
        <v>59</v>
      </c>
      <c r="SXL84" s="984" t="s">
        <v>59</v>
      </c>
      <c r="SXM84" s="984" t="s">
        <v>59</v>
      </c>
      <c r="SXN84" s="984" t="s">
        <v>59</v>
      </c>
      <c r="SXO84" s="984" t="s">
        <v>59</v>
      </c>
      <c r="SXP84" s="984" t="s">
        <v>59</v>
      </c>
      <c r="SXQ84" s="984" t="s">
        <v>59</v>
      </c>
      <c r="SXR84" s="984" t="s">
        <v>59</v>
      </c>
      <c r="SXS84" s="984" t="s">
        <v>59</v>
      </c>
      <c r="SXT84" s="984" t="s">
        <v>59</v>
      </c>
      <c r="SXU84" s="984" t="s">
        <v>59</v>
      </c>
      <c r="SXV84" s="984" t="s">
        <v>59</v>
      </c>
      <c r="SXW84" s="984" t="s">
        <v>59</v>
      </c>
      <c r="SXX84" s="984" t="s">
        <v>59</v>
      </c>
      <c r="SXY84" s="984" t="s">
        <v>59</v>
      </c>
      <c r="SXZ84" s="984" t="s">
        <v>59</v>
      </c>
      <c r="SYA84" s="984" t="s">
        <v>59</v>
      </c>
      <c r="SYB84" s="984" t="s">
        <v>59</v>
      </c>
      <c r="SYC84" s="984" t="s">
        <v>59</v>
      </c>
      <c r="SYD84" s="984" t="s">
        <v>59</v>
      </c>
      <c r="SYE84" s="984" t="s">
        <v>59</v>
      </c>
      <c r="SYF84" s="984" t="s">
        <v>59</v>
      </c>
      <c r="SYG84" s="984" t="s">
        <v>59</v>
      </c>
      <c r="SYH84" s="984" t="s">
        <v>59</v>
      </c>
      <c r="SYI84" s="984" t="s">
        <v>59</v>
      </c>
      <c r="SYJ84" s="984" t="s">
        <v>59</v>
      </c>
      <c r="SYK84" s="984" t="s">
        <v>59</v>
      </c>
      <c r="SYL84" s="984" t="s">
        <v>59</v>
      </c>
      <c r="SYM84" s="984" t="s">
        <v>59</v>
      </c>
      <c r="SYN84" s="984" t="s">
        <v>59</v>
      </c>
      <c r="SYO84" s="984" t="s">
        <v>59</v>
      </c>
      <c r="SYP84" s="984" t="s">
        <v>59</v>
      </c>
      <c r="SYQ84" s="984" t="s">
        <v>59</v>
      </c>
      <c r="SYR84" s="984" t="s">
        <v>59</v>
      </c>
      <c r="SYS84" s="984" t="s">
        <v>59</v>
      </c>
      <c r="SYT84" s="984" t="s">
        <v>59</v>
      </c>
      <c r="SYU84" s="984" t="s">
        <v>59</v>
      </c>
      <c r="SYV84" s="984" t="s">
        <v>59</v>
      </c>
      <c r="SYW84" s="984" t="s">
        <v>59</v>
      </c>
      <c r="SYX84" s="984" t="s">
        <v>59</v>
      </c>
      <c r="SYY84" s="984" t="s">
        <v>59</v>
      </c>
      <c r="SYZ84" s="984" t="s">
        <v>59</v>
      </c>
      <c r="SZA84" s="984" t="s">
        <v>59</v>
      </c>
      <c r="SZB84" s="984" t="s">
        <v>59</v>
      </c>
      <c r="SZC84" s="984" t="s">
        <v>59</v>
      </c>
      <c r="SZD84" s="984" t="s">
        <v>59</v>
      </c>
      <c r="SZE84" s="984" t="s">
        <v>59</v>
      </c>
      <c r="SZF84" s="984" t="s">
        <v>59</v>
      </c>
      <c r="SZG84" s="984" t="s">
        <v>59</v>
      </c>
      <c r="SZH84" s="984" t="s">
        <v>59</v>
      </c>
      <c r="SZI84" s="984" t="s">
        <v>59</v>
      </c>
      <c r="SZJ84" s="984" t="s">
        <v>59</v>
      </c>
      <c r="SZK84" s="984" t="s">
        <v>59</v>
      </c>
      <c r="SZL84" s="984" t="s">
        <v>59</v>
      </c>
      <c r="SZM84" s="984" t="s">
        <v>59</v>
      </c>
      <c r="SZN84" s="984" t="s">
        <v>59</v>
      </c>
      <c r="SZO84" s="984" t="s">
        <v>59</v>
      </c>
      <c r="SZP84" s="984" t="s">
        <v>59</v>
      </c>
      <c r="SZQ84" s="984" t="s">
        <v>59</v>
      </c>
      <c r="SZR84" s="984" t="s">
        <v>59</v>
      </c>
      <c r="SZS84" s="984" t="s">
        <v>59</v>
      </c>
      <c r="SZT84" s="984" t="s">
        <v>59</v>
      </c>
      <c r="SZU84" s="984" t="s">
        <v>59</v>
      </c>
      <c r="SZV84" s="984" t="s">
        <v>59</v>
      </c>
      <c r="SZW84" s="984" t="s">
        <v>59</v>
      </c>
      <c r="SZX84" s="984" t="s">
        <v>59</v>
      </c>
      <c r="SZY84" s="984" t="s">
        <v>59</v>
      </c>
      <c r="SZZ84" s="984" t="s">
        <v>59</v>
      </c>
      <c r="TAA84" s="984" t="s">
        <v>59</v>
      </c>
      <c r="TAB84" s="984" t="s">
        <v>59</v>
      </c>
      <c r="TAC84" s="984" t="s">
        <v>59</v>
      </c>
      <c r="TAD84" s="984" t="s">
        <v>59</v>
      </c>
      <c r="TAE84" s="984" t="s">
        <v>59</v>
      </c>
      <c r="TAF84" s="984" t="s">
        <v>59</v>
      </c>
      <c r="TAG84" s="984" t="s">
        <v>59</v>
      </c>
      <c r="TAH84" s="984" t="s">
        <v>59</v>
      </c>
      <c r="TAI84" s="984" t="s">
        <v>59</v>
      </c>
      <c r="TAJ84" s="984" t="s">
        <v>59</v>
      </c>
      <c r="TAK84" s="984" t="s">
        <v>59</v>
      </c>
      <c r="TAL84" s="984" t="s">
        <v>59</v>
      </c>
      <c r="TAM84" s="984" t="s">
        <v>59</v>
      </c>
      <c r="TAN84" s="984" t="s">
        <v>59</v>
      </c>
      <c r="TAO84" s="984" t="s">
        <v>59</v>
      </c>
      <c r="TAP84" s="984" t="s">
        <v>59</v>
      </c>
      <c r="TAQ84" s="984" t="s">
        <v>59</v>
      </c>
      <c r="TAR84" s="984" t="s">
        <v>59</v>
      </c>
      <c r="TAS84" s="984" t="s">
        <v>59</v>
      </c>
      <c r="TAT84" s="984" t="s">
        <v>59</v>
      </c>
      <c r="TAU84" s="984" t="s">
        <v>59</v>
      </c>
      <c r="TAV84" s="984" t="s">
        <v>59</v>
      </c>
      <c r="TAW84" s="984" t="s">
        <v>59</v>
      </c>
      <c r="TAX84" s="984" t="s">
        <v>59</v>
      </c>
      <c r="TAY84" s="984" t="s">
        <v>59</v>
      </c>
      <c r="TAZ84" s="984" t="s">
        <v>59</v>
      </c>
      <c r="TBA84" s="984" t="s">
        <v>59</v>
      </c>
      <c r="TBB84" s="984" t="s">
        <v>59</v>
      </c>
      <c r="TBC84" s="984" t="s">
        <v>59</v>
      </c>
      <c r="TBD84" s="984" t="s">
        <v>59</v>
      </c>
      <c r="TBE84" s="984" t="s">
        <v>59</v>
      </c>
      <c r="TBF84" s="984" t="s">
        <v>59</v>
      </c>
      <c r="TBG84" s="984" t="s">
        <v>59</v>
      </c>
      <c r="TBH84" s="984" t="s">
        <v>59</v>
      </c>
      <c r="TBI84" s="984" t="s">
        <v>59</v>
      </c>
      <c r="TBJ84" s="984" t="s">
        <v>59</v>
      </c>
      <c r="TBK84" s="984" t="s">
        <v>59</v>
      </c>
      <c r="TBL84" s="984" t="s">
        <v>59</v>
      </c>
      <c r="TBM84" s="984" t="s">
        <v>59</v>
      </c>
      <c r="TBN84" s="984" t="s">
        <v>59</v>
      </c>
      <c r="TBO84" s="984" t="s">
        <v>59</v>
      </c>
      <c r="TBP84" s="984" t="s">
        <v>59</v>
      </c>
      <c r="TBQ84" s="984" t="s">
        <v>59</v>
      </c>
      <c r="TBR84" s="984" t="s">
        <v>59</v>
      </c>
      <c r="TBS84" s="984" t="s">
        <v>59</v>
      </c>
      <c r="TBT84" s="984" t="s">
        <v>59</v>
      </c>
      <c r="TBU84" s="984" t="s">
        <v>59</v>
      </c>
      <c r="TBV84" s="984" t="s">
        <v>59</v>
      </c>
      <c r="TBW84" s="984" t="s">
        <v>59</v>
      </c>
      <c r="TBX84" s="984" t="s">
        <v>59</v>
      </c>
      <c r="TBY84" s="984" t="s">
        <v>59</v>
      </c>
      <c r="TBZ84" s="984" t="s">
        <v>59</v>
      </c>
      <c r="TCA84" s="984" t="s">
        <v>59</v>
      </c>
      <c r="TCB84" s="984" t="s">
        <v>59</v>
      </c>
      <c r="TCC84" s="984" t="s">
        <v>59</v>
      </c>
      <c r="TCD84" s="984" t="s">
        <v>59</v>
      </c>
      <c r="TCE84" s="984" t="s">
        <v>59</v>
      </c>
      <c r="TCF84" s="984" t="s">
        <v>59</v>
      </c>
      <c r="TCG84" s="984" t="s">
        <v>59</v>
      </c>
      <c r="TCH84" s="984" t="s">
        <v>59</v>
      </c>
      <c r="TCI84" s="984" t="s">
        <v>59</v>
      </c>
      <c r="TCJ84" s="984" t="s">
        <v>59</v>
      </c>
      <c r="TCK84" s="984" t="s">
        <v>59</v>
      </c>
      <c r="TCL84" s="984" t="s">
        <v>59</v>
      </c>
      <c r="TCM84" s="984" t="s">
        <v>59</v>
      </c>
      <c r="TCN84" s="984" t="s">
        <v>59</v>
      </c>
      <c r="TCO84" s="984" t="s">
        <v>59</v>
      </c>
      <c r="TCP84" s="984" t="s">
        <v>59</v>
      </c>
      <c r="TCQ84" s="984" t="s">
        <v>59</v>
      </c>
      <c r="TCR84" s="984" t="s">
        <v>59</v>
      </c>
      <c r="TCS84" s="984" t="s">
        <v>59</v>
      </c>
      <c r="TCT84" s="984" t="s">
        <v>59</v>
      </c>
      <c r="TCU84" s="984" t="s">
        <v>59</v>
      </c>
      <c r="TCV84" s="984" t="s">
        <v>59</v>
      </c>
      <c r="TCW84" s="984" t="s">
        <v>59</v>
      </c>
      <c r="TCX84" s="984" t="s">
        <v>59</v>
      </c>
      <c r="TCY84" s="984" t="s">
        <v>59</v>
      </c>
      <c r="TCZ84" s="984" t="s">
        <v>59</v>
      </c>
      <c r="TDA84" s="984" t="s">
        <v>59</v>
      </c>
      <c r="TDB84" s="984" t="s">
        <v>59</v>
      </c>
      <c r="TDC84" s="984" t="s">
        <v>59</v>
      </c>
      <c r="TDD84" s="984" t="s">
        <v>59</v>
      </c>
      <c r="TDE84" s="984" t="s">
        <v>59</v>
      </c>
      <c r="TDF84" s="984" t="s">
        <v>59</v>
      </c>
      <c r="TDG84" s="984" t="s">
        <v>59</v>
      </c>
      <c r="TDH84" s="984" t="s">
        <v>59</v>
      </c>
      <c r="TDI84" s="984" t="s">
        <v>59</v>
      </c>
      <c r="TDJ84" s="984" t="s">
        <v>59</v>
      </c>
      <c r="TDK84" s="984" t="s">
        <v>59</v>
      </c>
      <c r="TDL84" s="984" t="s">
        <v>59</v>
      </c>
      <c r="TDM84" s="984" t="s">
        <v>59</v>
      </c>
      <c r="TDN84" s="984" t="s">
        <v>59</v>
      </c>
      <c r="TDO84" s="984" t="s">
        <v>59</v>
      </c>
      <c r="TDP84" s="984" t="s">
        <v>59</v>
      </c>
      <c r="TDQ84" s="984" t="s">
        <v>59</v>
      </c>
      <c r="TDR84" s="984" t="s">
        <v>59</v>
      </c>
      <c r="TDS84" s="984" t="s">
        <v>59</v>
      </c>
      <c r="TDT84" s="984" t="s">
        <v>59</v>
      </c>
      <c r="TDU84" s="984" t="s">
        <v>59</v>
      </c>
      <c r="TDV84" s="984" t="s">
        <v>59</v>
      </c>
      <c r="TDW84" s="984" t="s">
        <v>59</v>
      </c>
      <c r="TDX84" s="984" t="s">
        <v>59</v>
      </c>
      <c r="TDY84" s="984" t="s">
        <v>59</v>
      </c>
      <c r="TDZ84" s="984" t="s">
        <v>59</v>
      </c>
      <c r="TEA84" s="984" t="s">
        <v>59</v>
      </c>
      <c r="TEB84" s="984" t="s">
        <v>59</v>
      </c>
      <c r="TEC84" s="984" t="s">
        <v>59</v>
      </c>
      <c r="TED84" s="984" t="s">
        <v>59</v>
      </c>
      <c r="TEE84" s="984" t="s">
        <v>59</v>
      </c>
      <c r="TEF84" s="984" t="s">
        <v>59</v>
      </c>
      <c r="TEG84" s="984" t="s">
        <v>59</v>
      </c>
      <c r="TEH84" s="984" t="s">
        <v>59</v>
      </c>
      <c r="TEI84" s="984" t="s">
        <v>59</v>
      </c>
      <c r="TEJ84" s="984" t="s">
        <v>59</v>
      </c>
      <c r="TEK84" s="984" t="s">
        <v>59</v>
      </c>
      <c r="TEL84" s="984" t="s">
        <v>59</v>
      </c>
      <c r="TEM84" s="984" t="s">
        <v>59</v>
      </c>
      <c r="TEN84" s="984" t="s">
        <v>59</v>
      </c>
      <c r="TEO84" s="984" t="s">
        <v>59</v>
      </c>
      <c r="TEP84" s="984" t="s">
        <v>59</v>
      </c>
      <c r="TEQ84" s="984" t="s">
        <v>59</v>
      </c>
      <c r="TER84" s="984" t="s">
        <v>59</v>
      </c>
      <c r="TES84" s="984" t="s">
        <v>59</v>
      </c>
      <c r="TET84" s="984" t="s">
        <v>59</v>
      </c>
      <c r="TEU84" s="984" t="s">
        <v>59</v>
      </c>
      <c r="TEV84" s="984" t="s">
        <v>59</v>
      </c>
      <c r="TEW84" s="984" t="s">
        <v>59</v>
      </c>
      <c r="TEX84" s="984" t="s">
        <v>59</v>
      </c>
      <c r="TEY84" s="984" t="s">
        <v>59</v>
      </c>
      <c r="TEZ84" s="984" t="s">
        <v>59</v>
      </c>
      <c r="TFA84" s="984" t="s">
        <v>59</v>
      </c>
      <c r="TFB84" s="984" t="s">
        <v>59</v>
      </c>
      <c r="TFC84" s="984" t="s">
        <v>59</v>
      </c>
      <c r="TFD84" s="984" t="s">
        <v>59</v>
      </c>
      <c r="TFE84" s="984" t="s">
        <v>59</v>
      </c>
      <c r="TFF84" s="984" t="s">
        <v>59</v>
      </c>
      <c r="TFG84" s="984" t="s">
        <v>59</v>
      </c>
      <c r="TFH84" s="984" t="s">
        <v>59</v>
      </c>
      <c r="TFI84" s="984" t="s">
        <v>59</v>
      </c>
      <c r="TFJ84" s="984" t="s">
        <v>59</v>
      </c>
      <c r="TFK84" s="984" t="s">
        <v>59</v>
      </c>
      <c r="TFL84" s="984" t="s">
        <v>59</v>
      </c>
      <c r="TFM84" s="984" t="s">
        <v>59</v>
      </c>
      <c r="TFN84" s="984" t="s">
        <v>59</v>
      </c>
      <c r="TFO84" s="984" t="s">
        <v>59</v>
      </c>
      <c r="TFP84" s="984" t="s">
        <v>59</v>
      </c>
      <c r="TFQ84" s="984" t="s">
        <v>59</v>
      </c>
      <c r="TFR84" s="984" t="s">
        <v>59</v>
      </c>
      <c r="TFS84" s="984" t="s">
        <v>59</v>
      </c>
      <c r="TFT84" s="984" t="s">
        <v>59</v>
      </c>
      <c r="TFU84" s="984" t="s">
        <v>59</v>
      </c>
      <c r="TFV84" s="984" t="s">
        <v>59</v>
      </c>
      <c r="TFW84" s="984" t="s">
        <v>59</v>
      </c>
      <c r="TFX84" s="984" t="s">
        <v>59</v>
      </c>
      <c r="TFY84" s="984" t="s">
        <v>59</v>
      </c>
      <c r="TFZ84" s="984" t="s">
        <v>59</v>
      </c>
      <c r="TGA84" s="984" t="s">
        <v>59</v>
      </c>
      <c r="TGB84" s="984" t="s">
        <v>59</v>
      </c>
      <c r="TGC84" s="984" t="s">
        <v>59</v>
      </c>
      <c r="TGD84" s="984" t="s">
        <v>59</v>
      </c>
      <c r="TGE84" s="984" t="s">
        <v>59</v>
      </c>
      <c r="TGF84" s="984" t="s">
        <v>59</v>
      </c>
      <c r="TGG84" s="984" t="s">
        <v>59</v>
      </c>
      <c r="TGH84" s="984" t="s">
        <v>59</v>
      </c>
      <c r="TGI84" s="984" t="s">
        <v>59</v>
      </c>
      <c r="TGJ84" s="984" t="s">
        <v>59</v>
      </c>
      <c r="TGK84" s="984" t="s">
        <v>59</v>
      </c>
      <c r="TGL84" s="984" t="s">
        <v>59</v>
      </c>
      <c r="TGM84" s="984" t="s">
        <v>59</v>
      </c>
      <c r="TGN84" s="984" t="s">
        <v>59</v>
      </c>
      <c r="TGO84" s="984" t="s">
        <v>59</v>
      </c>
      <c r="TGP84" s="984" t="s">
        <v>59</v>
      </c>
      <c r="TGQ84" s="984" t="s">
        <v>59</v>
      </c>
      <c r="TGR84" s="984" t="s">
        <v>59</v>
      </c>
      <c r="TGS84" s="984" t="s">
        <v>59</v>
      </c>
      <c r="TGT84" s="984" t="s">
        <v>59</v>
      </c>
      <c r="TGU84" s="984" t="s">
        <v>59</v>
      </c>
      <c r="TGV84" s="984" t="s">
        <v>59</v>
      </c>
      <c r="TGW84" s="984" t="s">
        <v>59</v>
      </c>
      <c r="TGX84" s="984" t="s">
        <v>59</v>
      </c>
      <c r="TGY84" s="984" t="s">
        <v>59</v>
      </c>
      <c r="TGZ84" s="984" t="s">
        <v>59</v>
      </c>
      <c r="THA84" s="984" t="s">
        <v>59</v>
      </c>
      <c r="THB84" s="984" t="s">
        <v>59</v>
      </c>
      <c r="THC84" s="984" t="s">
        <v>59</v>
      </c>
      <c r="THD84" s="984" t="s">
        <v>59</v>
      </c>
      <c r="THE84" s="984" t="s">
        <v>59</v>
      </c>
      <c r="THF84" s="984" t="s">
        <v>59</v>
      </c>
      <c r="THG84" s="984" t="s">
        <v>59</v>
      </c>
      <c r="THH84" s="984" t="s">
        <v>59</v>
      </c>
      <c r="THI84" s="984" t="s">
        <v>59</v>
      </c>
      <c r="THJ84" s="984" t="s">
        <v>59</v>
      </c>
      <c r="THK84" s="984" t="s">
        <v>59</v>
      </c>
      <c r="THL84" s="984" t="s">
        <v>59</v>
      </c>
      <c r="THM84" s="984" t="s">
        <v>59</v>
      </c>
      <c r="THN84" s="984" t="s">
        <v>59</v>
      </c>
      <c r="THO84" s="984" t="s">
        <v>59</v>
      </c>
      <c r="THP84" s="984" t="s">
        <v>59</v>
      </c>
      <c r="THQ84" s="984" t="s">
        <v>59</v>
      </c>
      <c r="THR84" s="984" t="s">
        <v>59</v>
      </c>
      <c r="THS84" s="984" t="s">
        <v>59</v>
      </c>
      <c r="THT84" s="984" t="s">
        <v>59</v>
      </c>
      <c r="THU84" s="984" t="s">
        <v>59</v>
      </c>
      <c r="THV84" s="984" t="s">
        <v>59</v>
      </c>
      <c r="THW84" s="984" t="s">
        <v>59</v>
      </c>
      <c r="THX84" s="984" t="s">
        <v>59</v>
      </c>
      <c r="THY84" s="984" t="s">
        <v>59</v>
      </c>
      <c r="THZ84" s="984" t="s">
        <v>59</v>
      </c>
      <c r="TIA84" s="984" t="s">
        <v>59</v>
      </c>
      <c r="TIB84" s="984" t="s">
        <v>59</v>
      </c>
      <c r="TIC84" s="984" t="s">
        <v>59</v>
      </c>
      <c r="TID84" s="984" t="s">
        <v>59</v>
      </c>
      <c r="TIE84" s="984" t="s">
        <v>59</v>
      </c>
      <c r="TIF84" s="984" t="s">
        <v>59</v>
      </c>
      <c r="TIG84" s="984" t="s">
        <v>59</v>
      </c>
      <c r="TIH84" s="984" t="s">
        <v>59</v>
      </c>
      <c r="TII84" s="984" t="s">
        <v>59</v>
      </c>
      <c r="TIJ84" s="984" t="s">
        <v>59</v>
      </c>
      <c r="TIK84" s="984" t="s">
        <v>59</v>
      </c>
      <c r="TIL84" s="984" t="s">
        <v>59</v>
      </c>
      <c r="TIM84" s="984" t="s">
        <v>59</v>
      </c>
      <c r="TIN84" s="984" t="s">
        <v>59</v>
      </c>
      <c r="TIO84" s="984" t="s">
        <v>59</v>
      </c>
      <c r="TIP84" s="984" t="s">
        <v>59</v>
      </c>
      <c r="TIQ84" s="984" t="s">
        <v>59</v>
      </c>
      <c r="TIR84" s="984" t="s">
        <v>59</v>
      </c>
      <c r="TIS84" s="984" t="s">
        <v>59</v>
      </c>
      <c r="TIT84" s="984" t="s">
        <v>59</v>
      </c>
      <c r="TIU84" s="984" t="s">
        <v>59</v>
      </c>
      <c r="TIV84" s="984" t="s">
        <v>59</v>
      </c>
      <c r="TIW84" s="984" t="s">
        <v>59</v>
      </c>
      <c r="TIX84" s="984" t="s">
        <v>59</v>
      </c>
      <c r="TIY84" s="984" t="s">
        <v>59</v>
      </c>
      <c r="TIZ84" s="984" t="s">
        <v>59</v>
      </c>
      <c r="TJA84" s="984" t="s">
        <v>59</v>
      </c>
      <c r="TJB84" s="984" t="s">
        <v>59</v>
      </c>
      <c r="TJC84" s="984" t="s">
        <v>59</v>
      </c>
      <c r="TJD84" s="984" t="s">
        <v>59</v>
      </c>
      <c r="TJE84" s="984" t="s">
        <v>59</v>
      </c>
      <c r="TJF84" s="984" t="s">
        <v>59</v>
      </c>
      <c r="TJG84" s="984" t="s">
        <v>59</v>
      </c>
      <c r="TJH84" s="984" t="s">
        <v>59</v>
      </c>
      <c r="TJI84" s="984" t="s">
        <v>59</v>
      </c>
      <c r="TJJ84" s="984" t="s">
        <v>59</v>
      </c>
      <c r="TJK84" s="984" t="s">
        <v>59</v>
      </c>
      <c r="TJL84" s="984" t="s">
        <v>59</v>
      </c>
      <c r="TJM84" s="984" t="s">
        <v>59</v>
      </c>
      <c r="TJN84" s="984" t="s">
        <v>59</v>
      </c>
      <c r="TJO84" s="984" t="s">
        <v>59</v>
      </c>
      <c r="TJP84" s="984" t="s">
        <v>59</v>
      </c>
      <c r="TJQ84" s="984" t="s">
        <v>59</v>
      </c>
      <c r="TJR84" s="984" t="s">
        <v>59</v>
      </c>
      <c r="TJS84" s="984" t="s">
        <v>59</v>
      </c>
      <c r="TJT84" s="984" t="s">
        <v>59</v>
      </c>
      <c r="TJU84" s="984" t="s">
        <v>59</v>
      </c>
      <c r="TJV84" s="984" t="s">
        <v>59</v>
      </c>
      <c r="TJW84" s="984" t="s">
        <v>59</v>
      </c>
      <c r="TJX84" s="984" t="s">
        <v>59</v>
      </c>
      <c r="TJY84" s="984" t="s">
        <v>59</v>
      </c>
      <c r="TJZ84" s="984" t="s">
        <v>59</v>
      </c>
      <c r="TKA84" s="984" t="s">
        <v>59</v>
      </c>
      <c r="TKB84" s="984" t="s">
        <v>59</v>
      </c>
      <c r="TKC84" s="984" t="s">
        <v>59</v>
      </c>
      <c r="TKD84" s="984" t="s">
        <v>59</v>
      </c>
      <c r="TKE84" s="984" t="s">
        <v>59</v>
      </c>
      <c r="TKF84" s="984" t="s">
        <v>59</v>
      </c>
      <c r="TKG84" s="984" t="s">
        <v>59</v>
      </c>
      <c r="TKH84" s="984" t="s">
        <v>59</v>
      </c>
      <c r="TKI84" s="984" t="s">
        <v>59</v>
      </c>
      <c r="TKJ84" s="984" t="s">
        <v>59</v>
      </c>
      <c r="TKK84" s="984" t="s">
        <v>59</v>
      </c>
      <c r="TKL84" s="984" t="s">
        <v>59</v>
      </c>
      <c r="TKM84" s="984" t="s">
        <v>59</v>
      </c>
      <c r="TKN84" s="984" t="s">
        <v>59</v>
      </c>
      <c r="TKO84" s="984" t="s">
        <v>59</v>
      </c>
      <c r="TKP84" s="984" t="s">
        <v>59</v>
      </c>
      <c r="TKQ84" s="984" t="s">
        <v>59</v>
      </c>
      <c r="TKR84" s="984" t="s">
        <v>59</v>
      </c>
      <c r="TKS84" s="984" t="s">
        <v>59</v>
      </c>
      <c r="TKT84" s="984" t="s">
        <v>59</v>
      </c>
      <c r="TKU84" s="984" t="s">
        <v>59</v>
      </c>
      <c r="TKV84" s="984" t="s">
        <v>59</v>
      </c>
      <c r="TKW84" s="984" t="s">
        <v>59</v>
      </c>
      <c r="TKX84" s="984" t="s">
        <v>59</v>
      </c>
      <c r="TKY84" s="984" t="s">
        <v>59</v>
      </c>
      <c r="TKZ84" s="984" t="s">
        <v>59</v>
      </c>
      <c r="TLA84" s="984" t="s">
        <v>59</v>
      </c>
      <c r="TLB84" s="984" t="s">
        <v>59</v>
      </c>
      <c r="TLC84" s="984" t="s">
        <v>59</v>
      </c>
      <c r="TLD84" s="984" t="s">
        <v>59</v>
      </c>
      <c r="TLE84" s="984" t="s">
        <v>59</v>
      </c>
      <c r="TLF84" s="984" t="s">
        <v>59</v>
      </c>
      <c r="TLG84" s="984" t="s">
        <v>59</v>
      </c>
      <c r="TLH84" s="984" t="s">
        <v>59</v>
      </c>
      <c r="TLI84" s="984" t="s">
        <v>59</v>
      </c>
      <c r="TLJ84" s="984" t="s">
        <v>59</v>
      </c>
      <c r="TLK84" s="984" t="s">
        <v>59</v>
      </c>
      <c r="TLL84" s="984" t="s">
        <v>59</v>
      </c>
      <c r="TLM84" s="984" t="s">
        <v>59</v>
      </c>
      <c r="TLN84" s="984" t="s">
        <v>59</v>
      </c>
      <c r="TLO84" s="984" t="s">
        <v>59</v>
      </c>
      <c r="TLP84" s="984" t="s">
        <v>59</v>
      </c>
      <c r="TLQ84" s="984" t="s">
        <v>59</v>
      </c>
      <c r="TLR84" s="984" t="s">
        <v>59</v>
      </c>
      <c r="TLS84" s="984" t="s">
        <v>59</v>
      </c>
      <c r="TLT84" s="984" t="s">
        <v>59</v>
      </c>
      <c r="TLU84" s="984" t="s">
        <v>59</v>
      </c>
      <c r="TLV84" s="984" t="s">
        <v>59</v>
      </c>
      <c r="TLW84" s="984" t="s">
        <v>59</v>
      </c>
      <c r="TLX84" s="984" t="s">
        <v>59</v>
      </c>
      <c r="TLY84" s="984" t="s">
        <v>59</v>
      </c>
      <c r="TLZ84" s="984" t="s">
        <v>59</v>
      </c>
      <c r="TMA84" s="984" t="s">
        <v>59</v>
      </c>
      <c r="TMB84" s="984" t="s">
        <v>59</v>
      </c>
      <c r="TMC84" s="984" t="s">
        <v>59</v>
      </c>
      <c r="TMD84" s="984" t="s">
        <v>59</v>
      </c>
      <c r="TME84" s="984" t="s">
        <v>59</v>
      </c>
      <c r="TMF84" s="984" t="s">
        <v>59</v>
      </c>
      <c r="TMG84" s="984" t="s">
        <v>59</v>
      </c>
      <c r="TMH84" s="984" t="s">
        <v>59</v>
      </c>
      <c r="TMI84" s="984" t="s">
        <v>59</v>
      </c>
      <c r="TMJ84" s="984" t="s">
        <v>59</v>
      </c>
      <c r="TMK84" s="984" t="s">
        <v>59</v>
      </c>
      <c r="TML84" s="984" t="s">
        <v>59</v>
      </c>
      <c r="TMM84" s="984" t="s">
        <v>59</v>
      </c>
      <c r="TMN84" s="984" t="s">
        <v>59</v>
      </c>
      <c r="TMO84" s="984" t="s">
        <v>59</v>
      </c>
      <c r="TMP84" s="984" t="s">
        <v>59</v>
      </c>
      <c r="TMQ84" s="984" t="s">
        <v>59</v>
      </c>
      <c r="TMR84" s="984" t="s">
        <v>59</v>
      </c>
      <c r="TMS84" s="984" t="s">
        <v>59</v>
      </c>
      <c r="TMT84" s="984" t="s">
        <v>59</v>
      </c>
      <c r="TMU84" s="984" t="s">
        <v>59</v>
      </c>
      <c r="TMV84" s="984" t="s">
        <v>59</v>
      </c>
      <c r="TMW84" s="984" t="s">
        <v>59</v>
      </c>
      <c r="TMX84" s="984" t="s">
        <v>59</v>
      </c>
      <c r="TMY84" s="984" t="s">
        <v>59</v>
      </c>
      <c r="TMZ84" s="984" t="s">
        <v>59</v>
      </c>
      <c r="TNA84" s="984" t="s">
        <v>59</v>
      </c>
      <c r="TNB84" s="984" t="s">
        <v>59</v>
      </c>
      <c r="TNC84" s="984" t="s">
        <v>59</v>
      </c>
      <c r="TND84" s="984" t="s">
        <v>59</v>
      </c>
      <c r="TNE84" s="984" t="s">
        <v>59</v>
      </c>
      <c r="TNF84" s="984" t="s">
        <v>59</v>
      </c>
      <c r="TNG84" s="984" t="s">
        <v>59</v>
      </c>
      <c r="TNH84" s="984" t="s">
        <v>59</v>
      </c>
      <c r="TNI84" s="984" t="s">
        <v>59</v>
      </c>
      <c r="TNJ84" s="984" t="s">
        <v>59</v>
      </c>
      <c r="TNK84" s="984" t="s">
        <v>59</v>
      </c>
      <c r="TNL84" s="984" t="s">
        <v>59</v>
      </c>
      <c r="TNM84" s="984" t="s">
        <v>59</v>
      </c>
      <c r="TNN84" s="984" t="s">
        <v>59</v>
      </c>
      <c r="TNO84" s="984" t="s">
        <v>59</v>
      </c>
      <c r="TNP84" s="984" t="s">
        <v>59</v>
      </c>
      <c r="TNQ84" s="984" t="s">
        <v>59</v>
      </c>
      <c r="TNR84" s="984" t="s">
        <v>59</v>
      </c>
      <c r="TNS84" s="984" t="s">
        <v>59</v>
      </c>
      <c r="TNT84" s="984" t="s">
        <v>59</v>
      </c>
      <c r="TNU84" s="984" t="s">
        <v>59</v>
      </c>
      <c r="TNV84" s="984" t="s">
        <v>59</v>
      </c>
      <c r="TNW84" s="984" t="s">
        <v>59</v>
      </c>
      <c r="TNX84" s="984" t="s">
        <v>59</v>
      </c>
      <c r="TNY84" s="984" t="s">
        <v>59</v>
      </c>
      <c r="TNZ84" s="984" t="s">
        <v>59</v>
      </c>
      <c r="TOA84" s="984" t="s">
        <v>59</v>
      </c>
      <c r="TOB84" s="984" t="s">
        <v>59</v>
      </c>
      <c r="TOC84" s="984" t="s">
        <v>59</v>
      </c>
      <c r="TOD84" s="984" t="s">
        <v>59</v>
      </c>
      <c r="TOE84" s="984" t="s">
        <v>59</v>
      </c>
      <c r="TOF84" s="984" t="s">
        <v>59</v>
      </c>
      <c r="TOG84" s="984" t="s">
        <v>59</v>
      </c>
      <c r="TOH84" s="984" t="s">
        <v>59</v>
      </c>
      <c r="TOI84" s="984" t="s">
        <v>59</v>
      </c>
      <c r="TOJ84" s="984" t="s">
        <v>59</v>
      </c>
      <c r="TOK84" s="984" t="s">
        <v>59</v>
      </c>
      <c r="TOL84" s="984" t="s">
        <v>59</v>
      </c>
      <c r="TOM84" s="984" t="s">
        <v>59</v>
      </c>
      <c r="TON84" s="984" t="s">
        <v>59</v>
      </c>
      <c r="TOO84" s="984" t="s">
        <v>59</v>
      </c>
      <c r="TOP84" s="984" t="s">
        <v>59</v>
      </c>
      <c r="TOQ84" s="984" t="s">
        <v>59</v>
      </c>
      <c r="TOR84" s="984" t="s">
        <v>59</v>
      </c>
      <c r="TOS84" s="984" t="s">
        <v>59</v>
      </c>
      <c r="TOT84" s="984" t="s">
        <v>59</v>
      </c>
      <c r="TOU84" s="984" t="s">
        <v>59</v>
      </c>
      <c r="TOV84" s="984" t="s">
        <v>59</v>
      </c>
      <c r="TOW84" s="984" t="s">
        <v>59</v>
      </c>
      <c r="TOX84" s="984" t="s">
        <v>59</v>
      </c>
      <c r="TOY84" s="984" t="s">
        <v>59</v>
      </c>
      <c r="TOZ84" s="984" t="s">
        <v>59</v>
      </c>
      <c r="TPA84" s="984" t="s">
        <v>59</v>
      </c>
      <c r="TPB84" s="984" t="s">
        <v>59</v>
      </c>
      <c r="TPC84" s="984" t="s">
        <v>59</v>
      </c>
      <c r="TPD84" s="984" t="s">
        <v>59</v>
      </c>
      <c r="TPE84" s="984" t="s">
        <v>59</v>
      </c>
      <c r="TPF84" s="984" t="s">
        <v>59</v>
      </c>
      <c r="TPG84" s="984" t="s">
        <v>59</v>
      </c>
      <c r="TPH84" s="984" t="s">
        <v>59</v>
      </c>
      <c r="TPI84" s="984" t="s">
        <v>59</v>
      </c>
      <c r="TPJ84" s="984" t="s">
        <v>59</v>
      </c>
      <c r="TPK84" s="984" t="s">
        <v>59</v>
      </c>
      <c r="TPL84" s="984" t="s">
        <v>59</v>
      </c>
      <c r="TPM84" s="984" t="s">
        <v>59</v>
      </c>
      <c r="TPN84" s="984" t="s">
        <v>59</v>
      </c>
      <c r="TPO84" s="984" t="s">
        <v>59</v>
      </c>
      <c r="TPP84" s="984" t="s">
        <v>59</v>
      </c>
      <c r="TPQ84" s="984" t="s">
        <v>59</v>
      </c>
      <c r="TPR84" s="984" t="s">
        <v>59</v>
      </c>
      <c r="TPS84" s="984" t="s">
        <v>59</v>
      </c>
      <c r="TPT84" s="984" t="s">
        <v>59</v>
      </c>
      <c r="TPU84" s="984" t="s">
        <v>59</v>
      </c>
      <c r="TPV84" s="984" t="s">
        <v>59</v>
      </c>
      <c r="TPW84" s="984" t="s">
        <v>59</v>
      </c>
      <c r="TPX84" s="984" t="s">
        <v>59</v>
      </c>
      <c r="TPY84" s="984" t="s">
        <v>59</v>
      </c>
      <c r="TPZ84" s="984" t="s">
        <v>59</v>
      </c>
      <c r="TQA84" s="984" t="s">
        <v>59</v>
      </c>
      <c r="TQB84" s="984" t="s">
        <v>59</v>
      </c>
      <c r="TQC84" s="984" t="s">
        <v>59</v>
      </c>
      <c r="TQD84" s="984" t="s">
        <v>59</v>
      </c>
      <c r="TQE84" s="984" t="s">
        <v>59</v>
      </c>
      <c r="TQF84" s="984" t="s">
        <v>59</v>
      </c>
      <c r="TQG84" s="984" t="s">
        <v>59</v>
      </c>
      <c r="TQH84" s="984" t="s">
        <v>59</v>
      </c>
      <c r="TQI84" s="984" t="s">
        <v>59</v>
      </c>
      <c r="TQJ84" s="984" t="s">
        <v>59</v>
      </c>
      <c r="TQK84" s="984" t="s">
        <v>59</v>
      </c>
      <c r="TQL84" s="984" t="s">
        <v>59</v>
      </c>
      <c r="TQM84" s="984" t="s">
        <v>59</v>
      </c>
      <c r="TQN84" s="984" t="s">
        <v>59</v>
      </c>
      <c r="TQO84" s="984" t="s">
        <v>59</v>
      </c>
      <c r="TQP84" s="984" t="s">
        <v>59</v>
      </c>
      <c r="TQQ84" s="984" t="s">
        <v>59</v>
      </c>
      <c r="TQR84" s="984" t="s">
        <v>59</v>
      </c>
      <c r="TQS84" s="984" t="s">
        <v>59</v>
      </c>
      <c r="TQT84" s="984" t="s">
        <v>59</v>
      </c>
      <c r="TQU84" s="984" t="s">
        <v>59</v>
      </c>
      <c r="TQV84" s="984" t="s">
        <v>59</v>
      </c>
      <c r="TQW84" s="984" t="s">
        <v>59</v>
      </c>
      <c r="TQX84" s="984" t="s">
        <v>59</v>
      </c>
      <c r="TQY84" s="984" t="s">
        <v>59</v>
      </c>
      <c r="TQZ84" s="984" t="s">
        <v>59</v>
      </c>
      <c r="TRA84" s="984" t="s">
        <v>59</v>
      </c>
      <c r="TRB84" s="984" t="s">
        <v>59</v>
      </c>
      <c r="TRC84" s="984" t="s">
        <v>59</v>
      </c>
      <c r="TRD84" s="984" t="s">
        <v>59</v>
      </c>
      <c r="TRE84" s="984" t="s">
        <v>59</v>
      </c>
      <c r="TRF84" s="984" t="s">
        <v>59</v>
      </c>
      <c r="TRG84" s="984" t="s">
        <v>59</v>
      </c>
      <c r="TRH84" s="984" t="s">
        <v>59</v>
      </c>
      <c r="TRI84" s="984" t="s">
        <v>59</v>
      </c>
      <c r="TRJ84" s="984" t="s">
        <v>59</v>
      </c>
      <c r="TRK84" s="984" t="s">
        <v>59</v>
      </c>
      <c r="TRL84" s="984" t="s">
        <v>59</v>
      </c>
      <c r="TRM84" s="984" t="s">
        <v>59</v>
      </c>
      <c r="TRN84" s="984" t="s">
        <v>59</v>
      </c>
      <c r="TRO84" s="984" t="s">
        <v>59</v>
      </c>
      <c r="TRP84" s="984" t="s">
        <v>59</v>
      </c>
      <c r="TRQ84" s="984" t="s">
        <v>59</v>
      </c>
      <c r="TRR84" s="984" t="s">
        <v>59</v>
      </c>
      <c r="TRS84" s="984" t="s">
        <v>59</v>
      </c>
      <c r="TRT84" s="984" t="s">
        <v>59</v>
      </c>
      <c r="TRU84" s="984" t="s">
        <v>59</v>
      </c>
      <c r="TRV84" s="984" t="s">
        <v>59</v>
      </c>
      <c r="TRW84" s="984" t="s">
        <v>59</v>
      </c>
      <c r="TRX84" s="984" t="s">
        <v>59</v>
      </c>
      <c r="TRY84" s="984" t="s">
        <v>59</v>
      </c>
      <c r="TRZ84" s="984" t="s">
        <v>59</v>
      </c>
      <c r="TSA84" s="984" t="s">
        <v>59</v>
      </c>
      <c r="TSB84" s="984" t="s">
        <v>59</v>
      </c>
      <c r="TSC84" s="984" t="s">
        <v>59</v>
      </c>
      <c r="TSD84" s="984" t="s">
        <v>59</v>
      </c>
      <c r="TSE84" s="984" t="s">
        <v>59</v>
      </c>
      <c r="TSF84" s="984" t="s">
        <v>59</v>
      </c>
      <c r="TSG84" s="984" t="s">
        <v>59</v>
      </c>
      <c r="TSH84" s="984" t="s">
        <v>59</v>
      </c>
      <c r="TSI84" s="984" t="s">
        <v>59</v>
      </c>
      <c r="TSJ84" s="984" t="s">
        <v>59</v>
      </c>
      <c r="TSK84" s="984" t="s">
        <v>59</v>
      </c>
      <c r="TSL84" s="984" t="s">
        <v>59</v>
      </c>
      <c r="TSM84" s="984" t="s">
        <v>59</v>
      </c>
      <c r="TSN84" s="984" t="s">
        <v>59</v>
      </c>
      <c r="TSO84" s="984" t="s">
        <v>59</v>
      </c>
      <c r="TSP84" s="984" t="s">
        <v>59</v>
      </c>
      <c r="TSQ84" s="984" t="s">
        <v>59</v>
      </c>
      <c r="TSR84" s="984" t="s">
        <v>59</v>
      </c>
      <c r="TSS84" s="984" t="s">
        <v>59</v>
      </c>
      <c r="TST84" s="984" t="s">
        <v>59</v>
      </c>
      <c r="TSU84" s="984" t="s">
        <v>59</v>
      </c>
      <c r="TSV84" s="984" t="s">
        <v>59</v>
      </c>
      <c r="TSW84" s="984" t="s">
        <v>59</v>
      </c>
      <c r="TSX84" s="984" t="s">
        <v>59</v>
      </c>
      <c r="TSY84" s="984" t="s">
        <v>59</v>
      </c>
      <c r="TSZ84" s="984" t="s">
        <v>59</v>
      </c>
      <c r="TTA84" s="984" t="s">
        <v>59</v>
      </c>
      <c r="TTB84" s="984" t="s">
        <v>59</v>
      </c>
      <c r="TTC84" s="984" t="s">
        <v>59</v>
      </c>
      <c r="TTD84" s="984" t="s">
        <v>59</v>
      </c>
      <c r="TTE84" s="984" t="s">
        <v>59</v>
      </c>
      <c r="TTF84" s="984" t="s">
        <v>59</v>
      </c>
      <c r="TTG84" s="984" t="s">
        <v>59</v>
      </c>
      <c r="TTH84" s="984" t="s">
        <v>59</v>
      </c>
      <c r="TTI84" s="984" t="s">
        <v>59</v>
      </c>
      <c r="TTJ84" s="984" t="s">
        <v>59</v>
      </c>
      <c r="TTK84" s="984" t="s">
        <v>59</v>
      </c>
      <c r="TTL84" s="984" t="s">
        <v>59</v>
      </c>
      <c r="TTM84" s="984" t="s">
        <v>59</v>
      </c>
      <c r="TTN84" s="984" t="s">
        <v>59</v>
      </c>
      <c r="TTO84" s="984" t="s">
        <v>59</v>
      </c>
      <c r="TTP84" s="984" t="s">
        <v>59</v>
      </c>
      <c r="TTQ84" s="984" t="s">
        <v>59</v>
      </c>
      <c r="TTR84" s="984" t="s">
        <v>59</v>
      </c>
      <c r="TTS84" s="984" t="s">
        <v>59</v>
      </c>
      <c r="TTT84" s="984" t="s">
        <v>59</v>
      </c>
      <c r="TTU84" s="984" t="s">
        <v>59</v>
      </c>
      <c r="TTV84" s="984" t="s">
        <v>59</v>
      </c>
      <c r="TTW84" s="984" t="s">
        <v>59</v>
      </c>
      <c r="TTX84" s="984" t="s">
        <v>59</v>
      </c>
      <c r="TTY84" s="984" t="s">
        <v>59</v>
      </c>
      <c r="TTZ84" s="984" t="s">
        <v>59</v>
      </c>
      <c r="TUA84" s="984" t="s">
        <v>59</v>
      </c>
      <c r="TUB84" s="984" t="s">
        <v>59</v>
      </c>
      <c r="TUC84" s="984" t="s">
        <v>59</v>
      </c>
      <c r="TUD84" s="984" t="s">
        <v>59</v>
      </c>
      <c r="TUE84" s="984" t="s">
        <v>59</v>
      </c>
      <c r="TUF84" s="984" t="s">
        <v>59</v>
      </c>
      <c r="TUG84" s="984" t="s">
        <v>59</v>
      </c>
      <c r="TUH84" s="984" t="s">
        <v>59</v>
      </c>
      <c r="TUI84" s="984" t="s">
        <v>59</v>
      </c>
      <c r="TUJ84" s="984" t="s">
        <v>59</v>
      </c>
      <c r="TUK84" s="984" t="s">
        <v>59</v>
      </c>
      <c r="TUL84" s="984" t="s">
        <v>59</v>
      </c>
      <c r="TUM84" s="984" t="s">
        <v>59</v>
      </c>
      <c r="TUN84" s="984" t="s">
        <v>59</v>
      </c>
      <c r="TUO84" s="984" t="s">
        <v>59</v>
      </c>
      <c r="TUP84" s="984" t="s">
        <v>59</v>
      </c>
      <c r="TUQ84" s="984" t="s">
        <v>59</v>
      </c>
      <c r="TUR84" s="984" t="s">
        <v>59</v>
      </c>
      <c r="TUS84" s="984" t="s">
        <v>59</v>
      </c>
      <c r="TUT84" s="984" t="s">
        <v>59</v>
      </c>
      <c r="TUU84" s="984" t="s">
        <v>59</v>
      </c>
      <c r="TUV84" s="984" t="s">
        <v>59</v>
      </c>
      <c r="TUW84" s="984" t="s">
        <v>59</v>
      </c>
      <c r="TUX84" s="984" t="s">
        <v>59</v>
      </c>
      <c r="TUY84" s="984" t="s">
        <v>59</v>
      </c>
      <c r="TUZ84" s="984" t="s">
        <v>59</v>
      </c>
      <c r="TVA84" s="984" t="s">
        <v>59</v>
      </c>
      <c r="TVB84" s="984" t="s">
        <v>59</v>
      </c>
      <c r="TVC84" s="984" t="s">
        <v>59</v>
      </c>
      <c r="TVD84" s="984" t="s">
        <v>59</v>
      </c>
      <c r="TVE84" s="984" t="s">
        <v>59</v>
      </c>
      <c r="TVF84" s="984" t="s">
        <v>59</v>
      </c>
      <c r="TVG84" s="984" t="s">
        <v>59</v>
      </c>
      <c r="TVH84" s="984" t="s">
        <v>59</v>
      </c>
      <c r="TVI84" s="984" t="s">
        <v>59</v>
      </c>
      <c r="TVJ84" s="984" t="s">
        <v>59</v>
      </c>
      <c r="TVK84" s="984" t="s">
        <v>59</v>
      </c>
      <c r="TVL84" s="984" t="s">
        <v>59</v>
      </c>
      <c r="TVM84" s="984" t="s">
        <v>59</v>
      </c>
      <c r="TVN84" s="984" t="s">
        <v>59</v>
      </c>
      <c r="TVO84" s="984" t="s">
        <v>59</v>
      </c>
      <c r="TVP84" s="984" t="s">
        <v>59</v>
      </c>
      <c r="TVQ84" s="984" t="s">
        <v>59</v>
      </c>
      <c r="TVR84" s="984" t="s">
        <v>59</v>
      </c>
      <c r="TVS84" s="984" t="s">
        <v>59</v>
      </c>
      <c r="TVT84" s="984" t="s">
        <v>59</v>
      </c>
      <c r="TVU84" s="984" t="s">
        <v>59</v>
      </c>
      <c r="TVV84" s="984" t="s">
        <v>59</v>
      </c>
      <c r="TVW84" s="984" t="s">
        <v>59</v>
      </c>
      <c r="TVX84" s="984" t="s">
        <v>59</v>
      </c>
      <c r="TVY84" s="984" t="s">
        <v>59</v>
      </c>
      <c r="TVZ84" s="984" t="s">
        <v>59</v>
      </c>
      <c r="TWA84" s="984" t="s">
        <v>59</v>
      </c>
      <c r="TWB84" s="984" t="s">
        <v>59</v>
      </c>
      <c r="TWC84" s="984" t="s">
        <v>59</v>
      </c>
      <c r="TWD84" s="984" t="s">
        <v>59</v>
      </c>
      <c r="TWE84" s="984" t="s">
        <v>59</v>
      </c>
      <c r="TWF84" s="984" t="s">
        <v>59</v>
      </c>
      <c r="TWG84" s="984" t="s">
        <v>59</v>
      </c>
      <c r="TWH84" s="984" t="s">
        <v>59</v>
      </c>
      <c r="TWI84" s="984" t="s">
        <v>59</v>
      </c>
      <c r="TWJ84" s="984" t="s">
        <v>59</v>
      </c>
      <c r="TWK84" s="984" t="s">
        <v>59</v>
      </c>
      <c r="TWL84" s="984" t="s">
        <v>59</v>
      </c>
      <c r="TWM84" s="984" t="s">
        <v>59</v>
      </c>
      <c r="TWN84" s="984" t="s">
        <v>59</v>
      </c>
      <c r="TWO84" s="984" t="s">
        <v>59</v>
      </c>
      <c r="TWP84" s="984" t="s">
        <v>59</v>
      </c>
      <c r="TWQ84" s="984" t="s">
        <v>59</v>
      </c>
      <c r="TWR84" s="984" t="s">
        <v>59</v>
      </c>
      <c r="TWS84" s="984" t="s">
        <v>59</v>
      </c>
      <c r="TWT84" s="984" t="s">
        <v>59</v>
      </c>
      <c r="TWU84" s="984" t="s">
        <v>59</v>
      </c>
      <c r="TWV84" s="984" t="s">
        <v>59</v>
      </c>
      <c r="TWW84" s="984" t="s">
        <v>59</v>
      </c>
      <c r="TWX84" s="984" t="s">
        <v>59</v>
      </c>
      <c r="TWY84" s="984" t="s">
        <v>59</v>
      </c>
      <c r="TWZ84" s="984" t="s">
        <v>59</v>
      </c>
      <c r="TXA84" s="984" t="s">
        <v>59</v>
      </c>
      <c r="TXB84" s="984" t="s">
        <v>59</v>
      </c>
      <c r="TXC84" s="984" t="s">
        <v>59</v>
      </c>
      <c r="TXD84" s="984" t="s">
        <v>59</v>
      </c>
      <c r="TXE84" s="984" t="s">
        <v>59</v>
      </c>
      <c r="TXF84" s="984" t="s">
        <v>59</v>
      </c>
      <c r="TXG84" s="984" t="s">
        <v>59</v>
      </c>
      <c r="TXH84" s="984" t="s">
        <v>59</v>
      </c>
      <c r="TXI84" s="984" t="s">
        <v>59</v>
      </c>
      <c r="TXJ84" s="984" t="s">
        <v>59</v>
      </c>
      <c r="TXK84" s="984" t="s">
        <v>59</v>
      </c>
      <c r="TXL84" s="984" t="s">
        <v>59</v>
      </c>
      <c r="TXM84" s="984" t="s">
        <v>59</v>
      </c>
      <c r="TXN84" s="984" t="s">
        <v>59</v>
      </c>
      <c r="TXO84" s="984" t="s">
        <v>59</v>
      </c>
      <c r="TXP84" s="984" t="s">
        <v>59</v>
      </c>
      <c r="TXQ84" s="984" t="s">
        <v>59</v>
      </c>
      <c r="TXR84" s="984" t="s">
        <v>59</v>
      </c>
      <c r="TXS84" s="984" t="s">
        <v>59</v>
      </c>
      <c r="TXT84" s="984" t="s">
        <v>59</v>
      </c>
      <c r="TXU84" s="984" t="s">
        <v>59</v>
      </c>
      <c r="TXV84" s="984" t="s">
        <v>59</v>
      </c>
      <c r="TXW84" s="984" t="s">
        <v>59</v>
      </c>
      <c r="TXX84" s="984" t="s">
        <v>59</v>
      </c>
      <c r="TXY84" s="984" t="s">
        <v>59</v>
      </c>
      <c r="TXZ84" s="984" t="s">
        <v>59</v>
      </c>
      <c r="TYA84" s="984" t="s">
        <v>59</v>
      </c>
      <c r="TYB84" s="984" t="s">
        <v>59</v>
      </c>
      <c r="TYC84" s="984" t="s">
        <v>59</v>
      </c>
      <c r="TYD84" s="984" t="s">
        <v>59</v>
      </c>
      <c r="TYE84" s="984" t="s">
        <v>59</v>
      </c>
      <c r="TYF84" s="984" t="s">
        <v>59</v>
      </c>
      <c r="TYG84" s="984" t="s">
        <v>59</v>
      </c>
      <c r="TYH84" s="984" t="s">
        <v>59</v>
      </c>
      <c r="TYI84" s="984" t="s">
        <v>59</v>
      </c>
      <c r="TYJ84" s="984" t="s">
        <v>59</v>
      </c>
      <c r="TYK84" s="984" t="s">
        <v>59</v>
      </c>
      <c r="TYL84" s="984" t="s">
        <v>59</v>
      </c>
      <c r="TYM84" s="984" t="s">
        <v>59</v>
      </c>
      <c r="TYN84" s="984" t="s">
        <v>59</v>
      </c>
      <c r="TYO84" s="984" t="s">
        <v>59</v>
      </c>
      <c r="TYP84" s="984" t="s">
        <v>59</v>
      </c>
      <c r="TYQ84" s="984" t="s">
        <v>59</v>
      </c>
      <c r="TYR84" s="984" t="s">
        <v>59</v>
      </c>
      <c r="TYS84" s="984" t="s">
        <v>59</v>
      </c>
      <c r="TYT84" s="984" t="s">
        <v>59</v>
      </c>
      <c r="TYU84" s="984" t="s">
        <v>59</v>
      </c>
      <c r="TYV84" s="984" t="s">
        <v>59</v>
      </c>
      <c r="TYW84" s="984" t="s">
        <v>59</v>
      </c>
      <c r="TYX84" s="984" t="s">
        <v>59</v>
      </c>
      <c r="TYY84" s="984" t="s">
        <v>59</v>
      </c>
      <c r="TYZ84" s="984" t="s">
        <v>59</v>
      </c>
      <c r="TZA84" s="984" t="s">
        <v>59</v>
      </c>
      <c r="TZB84" s="984" t="s">
        <v>59</v>
      </c>
      <c r="TZC84" s="984" t="s">
        <v>59</v>
      </c>
      <c r="TZD84" s="984" t="s">
        <v>59</v>
      </c>
      <c r="TZE84" s="984" t="s">
        <v>59</v>
      </c>
      <c r="TZF84" s="984" t="s">
        <v>59</v>
      </c>
      <c r="TZG84" s="984" t="s">
        <v>59</v>
      </c>
      <c r="TZH84" s="984" t="s">
        <v>59</v>
      </c>
      <c r="TZI84" s="984" t="s">
        <v>59</v>
      </c>
      <c r="TZJ84" s="984" t="s">
        <v>59</v>
      </c>
      <c r="TZK84" s="984" t="s">
        <v>59</v>
      </c>
      <c r="TZL84" s="984" t="s">
        <v>59</v>
      </c>
      <c r="TZM84" s="984" t="s">
        <v>59</v>
      </c>
      <c r="TZN84" s="984" t="s">
        <v>59</v>
      </c>
      <c r="TZO84" s="984" t="s">
        <v>59</v>
      </c>
      <c r="TZP84" s="984" t="s">
        <v>59</v>
      </c>
      <c r="TZQ84" s="984" t="s">
        <v>59</v>
      </c>
      <c r="TZR84" s="984" t="s">
        <v>59</v>
      </c>
      <c r="TZS84" s="984" t="s">
        <v>59</v>
      </c>
      <c r="TZT84" s="984" t="s">
        <v>59</v>
      </c>
      <c r="TZU84" s="984" t="s">
        <v>59</v>
      </c>
      <c r="TZV84" s="984" t="s">
        <v>59</v>
      </c>
      <c r="TZW84" s="984" t="s">
        <v>59</v>
      </c>
      <c r="TZX84" s="984" t="s">
        <v>59</v>
      </c>
      <c r="TZY84" s="984" t="s">
        <v>59</v>
      </c>
      <c r="TZZ84" s="984" t="s">
        <v>59</v>
      </c>
      <c r="UAA84" s="984" t="s">
        <v>59</v>
      </c>
      <c r="UAB84" s="984" t="s">
        <v>59</v>
      </c>
      <c r="UAC84" s="984" t="s">
        <v>59</v>
      </c>
      <c r="UAD84" s="984" t="s">
        <v>59</v>
      </c>
      <c r="UAE84" s="984" t="s">
        <v>59</v>
      </c>
      <c r="UAF84" s="984" t="s">
        <v>59</v>
      </c>
      <c r="UAG84" s="984" t="s">
        <v>59</v>
      </c>
      <c r="UAH84" s="984" t="s">
        <v>59</v>
      </c>
      <c r="UAI84" s="984" t="s">
        <v>59</v>
      </c>
      <c r="UAJ84" s="984" t="s">
        <v>59</v>
      </c>
      <c r="UAK84" s="984" t="s">
        <v>59</v>
      </c>
      <c r="UAL84" s="984" t="s">
        <v>59</v>
      </c>
      <c r="UAM84" s="984" t="s">
        <v>59</v>
      </c>
      <c r="UAN84" s="984" t="s">
        <v>59</v>
      </c>
      <c r="UAO84" s="984" t="s">
        <v>59</v>
      </c>
      <c r="UAP84" s="984" t="s">
        <v>59</v>
      </c>
      <c r="UAQ84" s="984" t="s">
        <v>59</v>
      </c>
      <c r="UAR84" s="984" t="s">
        <v>59</v>
      </c>
      <c r="UAS84" s="984" t="s">
        <v>59</v>
      </c>
      <c r="UAT84" s="984" t="s">
        <v>59</v>
      </c>
      <c r="UAU84" s="984" t="s">
        <v>59</v>
      </c>
      <c r="UAV84" s="984" t="s">
        <v>59</v>
      </c>
      <c r="UAW84" s="984" t="s">
        <v>59</v>
      </c>
      <c r="UAX84" s="984" t="s">
        <v>59</v>
      </c>
      <c r="UAY84" s="984" t="s">
        <v>59</v>
      </c>
      <c r="UAZ84" s="984" t="s">
        <v>59</v>
      </c>
      <c r="UBA84" s="984" t="s">
        <v>59</v>
      </c>
      <c r="UBB84" s="984" t="s">
        <v>59</v>
      </c>
      <c r="UBC84" s="984" t="s">
        <v>59</v>
      </c>
      <c r="UBD84" s="984" t="s">
        <v>59</v>
      </c>
      <c r="UBE84" s="984" t="s">
        <v>59</v>
      </c>
      <c r="UBF84" s="984" t="s">
        <v>59</v>
      </c>
      <c r="UBG84" s="984" t="s">
        <v>59</v>
      </c>
      <c r="UBH84" s="984" t="s">
        <v>59</v>
      </c>
      <c r="UBI84" s="984" t="s">
        <v>59</v>
      </c>
      <c r="UBJ84" s="984" t="s">
        <v>59</v>
      </c>
      <c r="UBK84" s="984" t="s">
        <v>59</v>
      </c>
      <c r="UBL84" s="984" t="s">
        <v>59</v>
      </c>
      <c r="UBM84" s="984" t="s">
        <v>59</v>
      </c>
      <c r="UBN84" s="984" t="s">
        <v>59</v>
      </c>
      <c r="UBO84" s="984" t="s">
        <v>59</v>
      </c>
      <c r="UBP84" s="984" t="s">
        <v>59</v>
      </c>
      <c r="UBQ84" s="984" t="s">
        <v>59</v>
      </c>
      <c r="UBR84" s="984" t="s">
        <v>59</v>
      </c>
      <c r="UBS84" s="984" t="s">
        <v>59</v>
      </c>
      <c r="UBT84" s="984" t="s">
        <v>59</v>
      </c>
      <c r="UBU84" s="984" t="s">
        <v>59</v>
      </c>
      <c r="UBV84" s="984" t="s">
        <v>59</v>
      </c>
      <c r="UBW84" s="984" t="s">
        <v>59</v>
      </c>
      <c r="UBX84" s="984" t="s">
        <v>59</v>
      </c>
      <c r="UBY84" s="984" t="s">
        <v>59</v>
      </c>
      <c r="UBZ84" s="984" t="s">
        <v>59</v>
      </c>
      <c r="UCA84" s="984" t="s">
        <v>59</v>
      </c>
      <c r="UCB84" s="984" t="s">
        <v>59</v>
      </c>
      <c r="UCC84" s="984" t="s">
        <v>59</v>
      </c>
      <c r="UCD84" s="984" t="s">
        <v>59</v>
      </c>
      <c r="UCE84" s="984" t="s">
        <v>59</v>
      </c>
      <c r="UCF84" s="984" t="s">
        <v>59</v>
      </c>
      <c r="UCG84" s="984" t="s">
        <v>59</v>
      </c>
      <c r="UCH84" s="984" t="s">
        <v>59</v>
      </c>
      <c r="UCI84" s="984" t="s">
        <v>59</v>
      </c>
      <c r="UCJ84" s="984" t="s">
        <v>59</v>
      </c>
      <c r="UCK84" s="984" t="s">
        <v>59</v>
      </c>
      <c r="UCL84" s="984" t="s">
        <v>59</v>
      </c>
      <c r="UCM84" s="984" t="s">
        <v>59</v>
      </c>
      <c r="UCN84" s="984" t="s">
        <v>59</v>
      </c>
      <c r="UCO84" s="984" t="s">
        <v>59</v>
      </c>
      <c r="UCP84" s="984" t="s">
        <v>59</v>
      </c>
      <c r="UCQ84" s="984" t="s">
        <v>59</v>
      </c>
      <c r="UCR84" s="984" t="s">
        <v>59</v>
      </c>
      <c r="UCS84" s="984" t="s">
        <v>59</v>
      </c>
      <c r="UCT84" s="984" t="s">
        <v>59</v>
      </c>
      <c r="UCU84" s="984" t="s">
        <v>59</v>
      </c>
      <c r="UCV84" s="984" t="s">
        <v>59</v>
      </c>
      <c r="UCW84" s="984" t="s">
        <v>59</v>
      </c>
      <c r="UCX84" s="984" t="s">
        <v>59</v>
      </c>
      <c r="UCY84" s="984" t="s">
        <v>59</v>
      </c>
      <c r="UCZ84" s="984" t="s">
        <v>59</v>
      </c>
      <c r="UDA84" s="984" t="s">
        <v>59</v>
      </c>
      <c r="UDB84" s="984" t="s">
        <v>59</v>
      </c>
      <c r="UDC84" s="984" t="s">
        <v>59</v>
      </c>
      <c r="UDD84" s="984" t="s">
        <v>59</v>
      </c>
      <c r="UDE84" s="984" t="s">
        <v>59</v>
      </c>
      <c r="UDF84" s="984" t="s">
        <v>59</v>
      </c>
      <c r="UDG84" s="984" t="s">
        <v>59</v>
      </c>
      <c r="UDH84" s="984" t="s">
        <v>59</v>
      </c>
      <c r="UDI84" s="984" t="s">
        <v>59</v>
      </c>
      <c r="UDJ84" s="984" t="s">
        <v>59</v>
      </c>
      <c r="UDK84" s="984" t="s">
        <v>59</v>
      </c>
      <c r="UDL84" s="984" t="s">
        <v>59</v>
      </c>
      <c r="UDM84" s="984" t="s">
        <v>59</v>
      </c>
      <c r="UDN84" s="984" t="s">
        <v>59</v>
      </c>
      <c r="UDO84" s="984" t="s">
        <v>59</v>
      </c>
      <c r="UDP84" s="984" t="s">
        <v>59</v>
      </c>
      <c r="UDQ84" s="984" t="s">
        <v>59</v>
      </c>
      <c r="UDR84" s="984" t="s">
        <v>59</v>
      </c>
      <c r="UDS84" s="984" t="s">
        <v>59</v>
      </c>
      <c r="UDT84" s="984" t="s">
        <v>59</v>
      </c>
      <c r="UDU84" s="984" t="s">
        <v>59</v>
      </c>
      <c r="UDV84" s="984" t="s">
        <v>59</v>
      </c>
      <c r="UDW84" s="984" t="s">
        <v>59</v>
      </c>
      <c r="UDX84" s="984" t="s">
        <v>59</v>
      </c>
      <c r="UDY84" s="984" t="s">
        <v>59</v>
      </c>
      <c r="UDZ84" s="984" t="s">
        <v>59</v>
      </c>
      <c r="UEA84" s="984" t="s">
        <v>59</v>
      </c>
      <c r="UEB84" s="984" t="s">
        <v>59</v>
      </c>
      <c r="UEC84" s="984" t="s">
        <v>59</v>
      </c>
      <c r="UED84" s="984" t="s">
        <v>59</v>
      </c>
      <c r="UEE84" s="984" t="s">
        <v>59</v>
      </c>
      <c r="UEF84" s="984" t="s">
        <v>59</v>
      </c>
      <c r="UEG84" s="984" t="s">
        <v>59</v>
      </c>
      <c r="UEH84" s="984" t="s">
        <v>59</v>
      </c>
      <c r="UEI84" s="984" t="s">
        <v>59</v>
      </c>
      <c r="UEJ84" s="984" t="s">
        <v>59</v>
      </c>
      <c r="UEK84" s="984" t="s">
        <v>59</v>
      </c>
      <c r="UEL84" s="984" t="s">
        <v>59</v>
      </c>
      <c r="UEM84" s="984" t="s">
        <v>59</v>
      </c>
      <c r="UEN84" s="984" t="s">
        <v>59</v>
      </c>
      <c r="UEO84" s="984" t="s">
        <v>59</v>
      </c>
      <c r="UEP84" s="984" t="s">
        <v>59</v>
      </c>
      <c r="UEQ84" s="984" t="s">
        <v>59</v>
      </c>
      <c r="UER84" s="984" t="s">
        <v>59</v>
      </c>
      <c r="UES84" s="984" t="s">
        <v>59</v>
      </c>
      <c r="UET84" s="984" t="s">
        <v>59</v>
      </c>
      <c r="UEU84" s="984" t="s">
        <v>59</v>
      </c>
      <c r="UEV84" s="984" t="s">
        <v>59</v>
      </c>
      <c r="UEW84" s="984" t="s">
        <v>59</v>
      </c>
      <c r="UEX84" s="984" t="s">
        <v>59</v>
      </c>
      <c r="UEY84" s="984" t="s">
        <v>59</v>
      </c>
      <c r="UEZ84" s="984" t="s">
        <v>59</v>
      </c>
      <c r="UFA84" s="984" t="s">
        <v>59</v>
      </c>
      <c r="UFB84" s="984" t="s">
        <v>59</v>
      </c>
      <c r="UFC84" s="984" t="s">
        <v>59</v>
      </c>
      <c r="UFD84" s="984" t="s">
        <v>59</v>
      </c>
      <c r="UFE84" s="984" t="s">
        <v>59</v>
      </c>
      <c r="UFF84" s="984" t="s">
        <v>59</v>
      </c>
      <c r="UFG84" s="984" t="s">
        <v>59</v>
      </c>
      <c r="UFH84" s="984" t="s">
        <v>59</v>
      </c>
      <c r="UFI84" s="984" t="s">
        <v>59</v>
      </c>
      <c r="UFJ84" s="984" t="s">
        <v>59</v>
      </c>
      <c r="UFK84" s="984" t="s">
        <v>59</v>
      </c>
      <c r="UFL84" s="984" t="s">
        <v>59</v>
      </c>
      <c r="UFM84" s="984" t="s">
        <v>59</v>
      </c>
      <c r="UFN84" s="984" t="s">
        <v>59</v>
      </c>
      <c r="UFO84" s="984" t="s">
        <v>59</v>
      </c>
      <c r="UFP84" s="984" t="s">
        <v>59</v>
      </c>
      <c r="UFQ84" s="984" t="s">
        <v>59</v>
      </c>
      <c r="UFR84" s="984" t="s">
        <v>59</v>
      </c>
      <c r="UFS84" s="984" t="s">
        <v>59</v>
      </c>
      <c r="UFT84" s="984" t="s">
        <v>59</v>
      </c>
      <c r="UFU84" s="984" t="s">
        <v>59</v>
      </c>
      <c r="UFV84" s="984" t="s">
        <v>59</v>
      </c>
      <c r="UFW84" s="984" t="s">
        <v>59</v>
      </c>
      <c r="UFX84" s="984" t="s">
        <v>59</v>
      </c>
      <c r="UFY84" s="984" t="s">
        <v>59</v>
      </c>
      <c r="UFZ84" s="984" t="s">
        <v>59</v>
      </c>
      <c r="UGA84" s="984" t="s">
        <v>59</v>
      </c>
      <c r="UGB84" s="984" t="s">
        <v>59</v>
      </c>
      <c r="UGC84" s="984" t="s">
        <v>59</v>
      </c>
      <c r="UGD84" s="984" t="s">
        <v>59</v>
      </c>
      <c r="UGE84" s="984" t="s">
        <v>59</v>
      </c>
      <c r="UGF84" s="984" t="s">
        <v>59</v>
      </c>
      <c r="UGG84" s="984" t="s">
        <v>59</v>
      </c>
      <c r="UGH84" s="984" t="s">
        <v>59</v>
      </c>
      <c r="UGI84" s="984" t="s">
        <v>59</v>
      </c>
      <c r="UGJ84" s="984" t="s">
        <v>59</v>
      </c>
      <c r="UGK84" s="984" t="s">
        <v>59</v>
      </c>
      <c r="UGL84" s="984" t="s">
        <v>59</v>
      </c>
      <c r="UGM84" s="984" t="s">
        <v>59</v>
      </c>
      <c r="UGN84" s="984" t="s">
        <v>59</v>
      </c>
      <c r="UGO84" s="984" t="s">
        <v>59</v>
      </c>
      <c r="UGP84" s="984" t="s">
        <v>59</v>
      </c>
      <c r="UGQ84" s="984" t="s">
        <v>59</v>
      </c>
      <c r="UGR84" s="984" t="s">
        <v>59</v>
      </c>
      <c r="UGS84" s="984" t="s">
        <v>59</v>
      </c>
      <c r="UGT84" s="984" t="s">
        <v>59</v>
      </c>
      <c r="UGU84" s="984" t="s">
        <v>59</v>
      </c>
      <c r="UGV84" s="984" t="s">
        <v>59</v>
      </c>
      <c r="UGW84" s="984" t="s">
        <v>59</v>
      </c>
      <c r="UGX84" s="984" t="s">
        <v>59</v>
      </c>
      <c r="UGY84" s="984" t="s">
        <v>59</v>
      </c>
      <c r="UGZ84" s="984" t="s">
        <v>59</v>
      </c>
      <c r="UHA84" s="984" t="s">
        <v>59</v>
      </c>
      <c r="UHB84" s="984" t="s">
        <v>59</v>
      </c>
      <c r="UHC84" s="984" t="s">
        <v>59</v>
      </c>
      <c r="UHD84" s="984" t="s">
        <v>59</v>
      </c>
      <c r="UHE84" s="984" t="s">
        <v>59</v>
      </c>
      <c r="UHF84" s="984" t="s">
        <v>59</v>
      </c>
      <c r="UHG84" s="984" t="s">
        <v>59</v>
      </c>
      <c r="UHH84" s="984" t="s">
        <v>59</v>
      </c>
      <c r="UHI84" s="984" t="s">
        <v>59</v>
      </c>
      <c r="UHJ84" s="984" t="s">
        <v>59</v>
      </c>
      <c r="UHK84" s="984" t="s">
        <v>59</v>
      </c>
      <c r="UHL84" s="984" t="s">
        <v>59</v>
      </c>
      <c r="UHM84" s="984" t="s">
        <v>59</v>
      </c>
      <c r="UHN84" s="984" t="s">
        <v>59</v>
      </c>
      <c r="UHO84" s="984" t="s">
        <v>59</v>
      </c>
      <c r="UHP84" s="984" t="s">
        <v>59</v>
      </c>
      <c r="UHQ84" s="984" t="s">
        <v>59</v>
      </c>
      <c r="UHR84" s="984" t="s">
        <v>59</v>
      </c>
      <c r="UHS84" s="984" t="s">
        <v>59</v>
      </c>
      <c r="UHT84" s="984" t="s">
        <v>59</v>
      </c>
      <c r="UHU84" s="984" t="s">
        <v>59</v>
      </c>
      <c r="UHV84" s="984" t="s">
        <v>59</v>
      </c>
      <c r="UHW84" s="984" t="s">
        <v>59</v>
      </c>
      <c r="UHX84" s="984" t="s">
        <v>59</v>
      </c>
      <c r="UHY84" s="984" t="s">
        <v>59</v>
      </c>
      <c r="UHZ84" s="984" t="s">
        <v>59</v>
      </c>
      <c r="UIA84" s="984" t="s">
        <v>59</v>
      </c>
      <c r="UIB84" s="984" t="s">
        <v>59</v>
      </c>
      <c r="UIC84" s="984" t="s">
        <v>59</v>
      </c>
      <c r="UID84" s="984" t="s">
        <v>59</v>
      </c>
      <c r="UIE84" s="984" t="s">
        <v>59</v>
      </c>
      <c r="UIF84" s="984" t="s">
        <v>59</v>
      </c>
      <c r="UIG84" s="984" t="s">
        <v>59</v>
      </c>
      <c r="UIH84" s="984" t="s">
        <v>59</v>
      </c>
      <c r="UII84" s="984" t="s">
        <v>59</v>
      </c>
      <c r="UIJ84" s="984" t="s">
        <v>59</v>
      </c>
      <c r="UIK84" s="984" t="s">
        <v>59</v>
      </c>
      <c r="UIL84" s="984" t="s">
        <v>59</v>
      </c>
      <c r="UIM84" s="984" t="s">
        <v>59</v>
      </c>
      <c r="UIN84" s="984" t="s">
        <v>59</v>
      </c>
      <c r="UIO84" s="984" t="s">
        <v>59</v>
      </c>
      <c r="UIP84" s="984" t="s">
        <v>59</v>
      </c>
      <c r="UIQ84" s="984" t="s">
        <v>59</v>
      </c>
      <c r="UIR84" s="984" t="s">
        <v>59</v>
      </c>
      <c r="UIS84" s="984" t="s">
        <v>59</v>
      </c>
      <c r="UIT84" s="984" t="s">
        <v>59</v>
      </c>
      <c r="UIU84" s="984" t="s">
        <v>59</v>
      </c>
      <c r="UIV84" s="984" t="s">
        <v>59</v>
      </c>
      <c r="UIW84" s="984" t="s">
        <v>59</v>
      </c>
      <c r="UIX84" s="984" t="s">
        <v>59</v>
      </c>
      <c r="UIY84" s="984" t="s">
        <v>59</v>
      </c>
      <c r="UIZ84" s="984" t="s">
        <v>59</v>
      </c>
      <c r="UJA84" s="984" t="s">
        <v>59</v>
      </c>
      <c r="UJB84" s="984" t="s">
        <v>59</v>
      </c>
      <c r="UJC84" s="984" t="s">
        <v>59</v>
      </c>
      <c r="UJD84" s="984" t="s">
        <v>59</v>
      </c>
      <c r="UJE84" s="984" t="s">
        <v>59</v>
      </c>
      <c r="UJF84" s="984" t="s">
        <v>59</v>
      </c>
      <c r="UJG84" s="984" t="s">
        <v>59</v>
      </c>
      <c r="UJH84" s="984" t="s">
        <v>59</v>
      </c>
      <c r="UJI84" s="984" t="s">
        <v>59</v>
      </c>
      <c r="UJJ84" s="984" t="s">
        <v>59</v>
      </c>
      <c r="UJK84" s="984" t="s">
        <v>59</v>
      </c>
      <c r="UJL84" s="984" t="s">
        <v>59</v>
      </c>
      <c r="UJM84" s="984" t="s">
        <v>59</v>
      </c>
      <c r="UJN84" s="984" t="s">
        <v>59</v>
      </c>
      <c r="UJO84" s="984" t="s">
        <v>59</v>
      </c>
      <c r="UJP84" s="984" t="s">
        <v>59</v>
      </c>
      <c r="UJQ84" s="984" t="s">
        <v>59</v>
      </c>
      <c r="UJR84" s="984" t="s">
        <v>59</v>
      </c>
      <c r="UJS84" s="984" t="s">
        <v>59</v>
      </c>
      <c r="UJT84" s="984" t="s">
        <v>59</v>
      </c>
      <c r="UJU84" s="984" t="s">
        <v>59</v>
      </c>
      <c r="UJV84" s="984" t="s">
        <v>59</v>
      </c>
      <c r="UJW84" s="984" t="s">
        <v>59</v>
      </c>
      <c r="UJX84" s="984" t="s">
        <v>59</v>
      </c>
      <c r="UJY84" s="984" t="s">
        <v>59</v>
      </c>
      <c r="UJZ84" s="984" t="s">
        <v>59</v>
      </c>
      <c r="UKA84" s="984" t="s">
        <v>59</v>
      </c>
      <c r="UKB84" s="984" t="s">
        <v>59</v>
      </c>
      <c r="UKC84" s="984" t="s">
        <v>59</v>
      </c>
      <c r="UKD84" s="984" t="s">
        <v>59</v>
      </c>
      <c r="UKE84" s="984" t="s">
        <v>59</v>
      </c>
      <c r="UKF84" s="984" t="s">
        <v>59</v>
      </c>
      <c r="UKG84" s="984" t="s">
        <v>59</v>
      </c>
      <c r="UKH84" s="984" t="s">
        <v>59</v>
      </c>
      <c r="UKI84" s="984" t="s">
        <v>59</v>
      </c>
      <c r="UKJ84" s="984" t="s">
        <v>59</v>
      </c>
      <c r="UKK84" s="984" t="s">
        <v>59</v>
      </c>
      <c r="UKL84" s="984" t="s">
        <v>59</v>
      </c>
      <c r="UKM84" s="984" t="s">
        <v>59</v>
      </c>
      <c r="UKN84" s="984" t="s">
        <v>59</v>
      </c>
      <c r="UKO84" s="984" t="s">
        <v>59</v>
      </c>
      <c r="UKP84" s="984" t="s">
        <v>59</v>
      </c>
      <c r="UKQ84" s="984" t="s">
        <v>59</v>
      </c>
      <c r="UKR84" s="984" t="s">
        <v>59</v>
      </c>
      <c r="UKS84" s="984" t="s">
        <v>59</v>
      </c>
      <c r="UKT84" s="984" t="s">
        <v>59</v>
      </c>
      <c r="UKU84" s="984" t="s">
        <v>59</v>
      </c>
      <c r="UKV84" s="984" t="s">
        <v>59</v>
      </c>
      <c r="UKW84" s="984" t="s">
        <v>59</v>
      </c>
      <c r="UKX84" s="984" t="s">
        <v>59</v>
      </c>
      <c r="UKY84" s="984" t="s">
        <v>59</v>
      </c>
      <c r="UKZ84" s="984" t="s">
        <v>59</v>
      </c>
      <c r="ULA84" s="984" t="s">
        <v>59</v>
      </c>
      <c r="ULB84" s="984" t="s">
        <v>59</v>
      </c>
      <c r="ULC84" s="984" t="s">
        <v>59</v>
      </c>
      <c r="ULD84" s="984" t="s">
        <v>59</v>
      </c>
      <c r="ULE84" s="984" t="s">
        <v>59</v>
      </c>
      <c r="ULF84" s="984" t="s">
        <v>59</v>
      </c>
      <c r="ULG84" s="984" t="s">
        <v>59</v>
      </c>
      <c r="ULH84" s="984" t="s">
        <v>59</v>
      </c>
      <c r="ULI84" s="984" t="s">
        <v>59</v>
      </c>
      <c r="ULJ84" s="984" t="s">
        <v>59</v>
      </c>
      <c r="ULK84" s="984" t="s">
        <v>59</v>
      </c>
      <c r="ULL84" s="984" t="s">
        <v>59</v>
      </c>
      <c r="ULM84" s="984" t="s">
        <v>59</v>
      </c>
      <c r="ULN84" s="984" t="s">
        <v>59</v>
      </c>
      <c r="ULO84" s="984" t="s">
        <v>59</v>
      </c>
      <c r="ULP84" s="984" t="s">
        <v>59</v>
      </c>
      <c r="ULQ84" s="984" t="s">
        <v>59</v>
      </c>
      <c r="ULR84" s="984" t="s">
        <v>59</v>
      </c>
      <c r="ULS84" s="984" t="s">
        <v>59</v>
      </c>
      <c r="ULT84" s="984" t="s">
        <v>59</v>
      </c>
      <c r="ULU84" s="984" t="s">
        <v>59</v>
      </c>
      <c r="ULV84" s="984" t="s">
        <v>59</v>
      </c>
      <c r="ULW84" s="984" t="s">
        <v>59</v>
      </c>
      <c r="ULX84" s="984" t="s">
        <v>59</v>
      </c>
      <c r="ULY84" s="984" t="s">
        <v>59</v>
      </c>
      <c r="ULZ84" s="984" t="s">
        <v>59</v>
      </c>
      <c r="UMA84" s="984" t="s">
        <v>59</v>
      </c>
      <c r="UMB84" s="984" t="s">
        <v>59</v>
      </c>
      <c r="UMC84" s="984" t="s">
        <v>59</v>
      </c>
      <c r="UMD84" s="984" t="s">
        <v>59</v>
      </c>
      <c r="UME84" s="984" t="s">
        <v>59</v>
      </c>
      <c r="UMF84" s="984" t="s">
        <v>59</v>
      </c>
      <c r="UMG84" s="984" t="s">
        <v>59</v>
      </c>
      <c r="UMH84" s="984" t="s">
        <v>59</v>
      </c>
      <c r="UMI84" s="984" t="s">
        <v>59</v>
      </c>
      <c r="UMJ84" s="984" t="s">
        <v>59</v>
      </c>
      <c r="UMK84" s="984" t="s">
        <v>59</v>
      </c>
      <c r="UML84" s="984" t="s">
        <v>59</v>
      </c>
      <c r="UMM84" s="984" t="s">
        <v>59</v>
      </c>
      <c r="UMN84" s="984" t="s">
        <v>59</v>
      </c>
      <c r="UMO84" s="984" t="s">
        <v>59</v>
      </c>
      <c r="UMP84" s="984" t="s">
        <v>59</v>
      </c>
      <c r="UMQ84" s="984" t="s">
        <v>59</v>
      </c>
      <c r="UMR84" s="984" t="s">
        <v>59</v>
      </c>
      <c r="UMS84" s="984" t="s">
        <v>59</v>
      </c>
      <c r="UMT84" s="984" t="s">
        <v>59</v>
      </c>
      <c r="UMU84" s="984" t="s">
        <v>59</v>
      </c>
      <c r="UMV84" s="984" t="s">
        <v>59</v>
      </c>
      <c r="UMW84" s="984" t="s">
        <v>59</v>
      </c>
      <c r="UMX84" s="984" t="s">
        <v>59</v>
      </c>
      <c r="UMY84" s="984" t="s">
        <v>59</v>
      </c>
      <c r="UMZ84" s="984" t="s">
        <v>59</v>
      </c>
      <c r="UNA84" s="984" t="s">
        <v>59</v>
      </c>
      <c r="UNB84" s="984" t="s">
        <v>59</v>
      </c>
      <c r="UNC84" s="984" t="s">
        <v>59</v>
      </c>
      <c r="UND84" s="984" t="s">
        <v>59</v>
      </c>
      <c r="UNE84" s="984" t="s">
        <v>59</v>
      </c>
      <c r="UNF84" s="984" t="s">
        <v>59</v>
      </c>
      <c r="UNG84" s="984" t="s">
        <v>59</v>
      </c>
      <c r="UNH84" s="984" t="s">
        <v>59</v>
      </c>
      <c r="UNI84" s="984" t="s">
        <v>59</v>
      </c>
      <c r="UNJ84" s="984" t="s">
        <v>59</v>
      </c>
      <c r="UNK84" s="984" t="s">
        <v>59</v>
      </c>
      <c r="UNL84" s="984" t="s">
        <v>59</v>
      </c>
      <c r="UNM84" s="984" t="s">
        <v>59</v>
      </c>
      <c r="UNN84" s="984" t="s">
        <v>59</v>
      </c>
      <c r="UNO84" s="984" t="s">
        <v>59</v>
      </c>
      <c r="UNP84" s="984" t="s">
        <v>59</v>
      </c>
      <c r="UNQ84" s="984" t="s">
        <v>59</v>
      </c>
      <c r="UNR84" s="984" t="s">
        <v>59</v>
      </c>
      <c r="UNS84" s="984" t="s">
        <v>59</v>
      </c>
      <c r="UNT84" s="984" t="s">
        <v>59</v>
      </c>
      <c r="UNU84" s="984" t="s">
        <v>59</v>
      </c>
      <c r="UNV84" s="984" t="s">
        <v>59</v>
      </c>
      <c r="UNW84" s="984" t="s">
        <v>59</v>
      </c>
      <c r="UNX84" s="984" t="s">
        <v>59</v>
      </c>
      <c r="UNY84" s="984" t="s">
        <v>59</v>
      </c>
      <c r="UNZ84" s="984" t="s">
        <v>59</v>
      </c>
      <c r="UOA84" s="984" t="s">
        <v>59</v>
      </c>
      <c r="UOB84" s="984" t="s">
        <v>59</v>
      </c>
      <c r="UOC84" s="984" t="s">
        <v>59</v>
      </c>
      <c r="UOD84" s="984" t="s">
        <v>59</v>
      </c>
      <c r="UOE84" s="984" t="s">
        <v>59</v>
      </c>
      <c r="UOF84" s="984" t="s">
        <v>59</v>
      </c>
      <c r="UOG84" s="984" t="s">
        <v>59</v>
      </c>
      <c r="UOH84" s="984" t="s">
        <v>59</v>
      </c>
      <c r="UOI84" s="984" t="s">
        <v>59</v>
      </c>
      <c r="UOJ84" s="984" t="s">
        <v>59</v>
      </c>
      <c r="UOK84" s="984" t="s">
        <v>59</v>
      </c>
      <c r="UOL84" s="984" t="s">
        <v>59</v>
      </c>
      <c r="UOM84" s="984" t="s">
        <v>59</v>
      </c>
      <c r="UON84" s="984" t="s">
        <v>59</v>
      </c>
      <c r="UOO84" s="984" t="s">
        <v>59</v>
      </c>
      <c r="UOP84" s="984" t="s">
        <v>59</v>
      </c>
      <c r="UOQ84" s="984" t="s">
        <v>59</v>
      </c>
      <c r="UOR84" s="984" t="s">
        <v>59</v>
      </c>
      <c r="UOS84" s="984" t="s">
        <v>59</v>
      </c>
      <c r="UOT84" s="984" t="s">
        <v>59</v>
      </c>
      <c r="UOU84" s="984" t="s">
        <v>59</v>
      </c>
      <c r="UOV84" s="984" t="s">
        <v>59</v>
      </c>
      <c r="UOW84" s="984" t="s">
        <v>59</v>
      </c>
      <c r="UOX84" s="984" t="s">
        <v>59</v>
      </c>
      <c r="UOY84" s="984" t="s">
        <v>59</v>
      </c>
      <c r="UOZ84" s="984" t="s">
        <v>59</v>
      </c>
      <c r="UPA84" s="984" t="s">
        <v>59</v>
      </c>
      <c r="UPB84" s="984" t="s">
        <v>59</v>
      </c>
      <c r="UPC84" s="984" t="s">
        <v>59</v>
      </c>
      <c r="UPD84" s="984" t="s">
        <v>59</v>
      </c>
      <c r="UPE84" s="984" t="s">
        <v>59</v>
      </c>
      <c r="UPF84" s="984" t="s">
        <v>59</v>
      </c>
      <c r="UPG84" s="984" t="s">
        <v>59</v>
      </c>
      <c r="UPH84" s="984" t="s">
        <v>59</v>
      </c>
      <c r="UPI84" s="984" t="s">
        <v>59</v>
      </c>
      <c r="UPJ84" s="984" t="s">
        <v>59</v>
      </c>
      <c r="UPK84" s="984" t="s">
        <v>59</v>
      </c>
      <c r="UPL84" s="984" t="s">
        <v>59</v>
      </c>
      <c r="UPM84" s="984" t="s">
        <v>59</v>
      </c>
      <c r="UPN84" s="984" t="s">
        <v>59</v>
      </c>
      <c r="UPO84" s="984" t="s">
        <v>59</v>
      </c>
      <c r="UPP84" s="984" t="s">
        <v>59</v>
      </c>
      <c r="UPQ84" s="984" t="s">
        <v>59</v>
      </c>
      <c r="UPR84" s="984" t="s">
        <v>59</v>
      </c>
      <c r="UPS84" s="984" t="s">
        <v>59</v>
      </c>
      <c r="UPT84" s="984" t="s">
        <v>59</v>
      </c>
      <c r="UPU84" s="984" t="s">
        <v>59</v>
      </c>
      <c r="UPV84" s="984" t="s">
        <v>59</v>
      </c>
      <c r="UPW84" s="984" t="s">
        <v>59</v>
      </c>
      <c r="UPX84" s="984" t="s">
        <v>59</v>
      </c>
      <c r="UPY84" s="984" t="s">
        <v>59</v>
      </c>
      <c r="UPZ84" s="984" t="s">
        <v>59</v>
      </c>
      <c r="UQA84" s="984" t="s">
        <v>59</v>
      </c>
      <c r="UQB84" s="984" t="s">
        <v>59</v>
      </c>
      <c r="UQC84" s="984" t="s">
        <v>59</v>
      </c>
      <c r="UQD84" s="984" t="s">
        <v>59</v>
      </c>
      <c r="UQE84" s="984" t="s">
        <v>59</v>
      </c>
      <c r="UQF84" s="984" t="s">
        <v>59</v>
      </c>
      <c r="UQG84" s="984" t="s">
        <v>59</v>
      </c>
      <c r="UQH84" s="984" t="s">
        <v>59</v>
      </c>
      <c r="UQI84" s="984" t="s">
        <v>59</v>
      </c>
      <c r="UQJ84" s="984" t="s">
        <v>59</v>
      </c>
      <c r="UQK84" s="984" t="s">
        <v>59</v>
      </c>
      <c r="UQL84" s="984" t="s">
        <v>59</v>
      </c>
      <c r="UQM84" s="984" t="s">
        <v>59</v>
      </c>
      <c r="UQN84" s="984" t="s">
        <v>59</v>
      </c>
      <c r="UQO84" s="984" t="s">
        <v>59</v>
      </c>
      <c r="UQP84" s="984" t="s">
        <v>59</v>
      </c>
      <c r="UQQ84" s="984" t="s">
        <v>59</v>
      </c>
      <c r="UQR84" s="984" t="s">
        <v>59</v>
      </c>
      <c r="UQS84" s="984" t="s">
        <v>59</v>
      </c>
      <c r="UQT84" s="984" t="s">
        <v>59</v>
      </c>
      <c r="UQU84" s="984" t="s">
        <v>59</v>
      </c>
      <c r="UQV84" s="984" t="s">
        <v>59</v>
      </c>
      <c r="UQW84" s="984" t="s">
        <v>59</v>
      </c>
      <c r="UQX84" s="984" t="s">
        <v>59</v>
      </c>
      <c r="UQY84" s="984" t="s">
        <v>59</v>
      </c>
      <c r="UQZ84" s="984" t="s">
        <v>59</v>
      </c>
      <c r="URA84" s="984" t="s">
        <v>59</v>
      </c>
      <c r="URB84" s="984" t="s">
        <v>59</v>
      </c>
      <c r="URC84" s="984" t="s">
        <v>59</v>
      </c>
      <c r="URD84" s="984" t="s">
        <v>59</v>
      </c>
      <c r="URE84" s="984" t="s">
        <v>59</v>
      </c>
      <c r="URF84" s="984" t="s">
        <v>59</v>
      </c>
      <c r="URG84" s="984" t="s">
        <v>59</v>
      </c>
      <c r="URH84" s="984" t="s">
        <v>59</v>
      </c>
      <c r="URI84" s="984" t="s">
        <v>59</v>
      </c>
      <c r="URJ84" s="984" t="s">
        <v>59</v>
      </c>
      <c r="URK84" s="984" t="s">
        <v>59</v>
      </c>
      <c r="URL84" s="984" t="s">
        <v>59</v>
      </c>
      <c r="URM84" s="984" t="s">
        <v>59</v>
      </c>
      <c r="URN84" s="984" t="s">
        <v>59</v>
      </c>
      <c r="URO84" s="984" t="s">
        <v>59</v>
      </c>
      <c r="URP84" s="984" t="s">
        <v>59</v>
      </c>
      <c r="URQ84" s="984" t="s">
        <v>59</v>
      </c>
      <c r="URR84" s="984" t="s">
        <v>59</v>
      </c>
      <c r="URS84" s="984" t="s">
        <v>59</v>
      </c>
      <c r="URT84" s="984" t="s">
        <v>59</v>
      </c>
      <c r="URU84" s="984" t="s">
        <v>59</v>
      </c>
      <c r="URV84" s="984" t="s">
        <v>59</v>
      </c>
      <c r="URW84" s="984" t="s">
        <v>59</v>
      </c>
      <c r="URX84" s="984" t="s">
        <v>59</v>
      </c>
      <c r="URY84" s="984" t="s">
        <v>59</v>
      </c>
      <c r="URZ84" s="984" t="s">
        <v>59</v>
      </c>
      <c r="USA84" s="984" t="s">
        <v>59</v>
      </c>
      <c r="USB84" s="984" t="s">
        <v>59</v>
      </c>
      <c r="USC84" s="984" t="s">
        <v>59</v>
      </c>
      <c r="USD84" s="984" t="s">
        <v>59</v>
      </c>
      <c r="USE84" s="984" t="s">
        <v>59</v>
      </c>
      <c r="USF84" s="984" t="s">
        <v>59</v>
      </c>
      <c r="USG84" s="984" t="s">
        <v>59</v>
      </c>
      <c r="USH84" s="984" t="s">
        <v>59</v>
      </c>
      <c r="USI84" s="984" t="s">
        <v>59</v>
      </c>
      <c r="USJ84" s="984" t="s">
        <v>59</v>
      </c>
      <c r="USK84" s="984" t="s">
        <v>59</v>
      </c>
      <c r="USL84" s="984" t="s">
        <v>59</v>
      </c>
      <c r="USM84" s="984" t="s">
        <v>59</v>
      </c>
      <c r="USN84" s="984" t="s">
        <v>59</v>
      </c>
      <c r="USO84" s="984" t="s">
        <v>59</v>
      </c>
      <c r="USP84" s="984" t="s">
        <v>59</v>
      </c>
      <c r="USQ84" s="984" t="s">
        <v>59</v>
      </c>
      <c r="USR84" s="984" t="s">
        <v>59</v>
      </c>
      <c r="USS84" s="984" t="s">
        <v>59</v>
      </c>
      <c r="UST84" s="984" t="s">
        <v>59</v>
      </c>
      <c r="USU84" s="984" t="s">
        <v>59</v>
      </c>
      <c r="USV84" s="984" t="s">
        <v>59</v>
      </c>
      <c r="USW84" s="984" t="s">
        <v>59</v>
      </c>
      <c r="USX84" s="984" t="s">
        <v>59</v>
      </c>
      <c r="USY84" s="984" t="s">
        <v>59</v>
      </c>
      <c r="USZ84" s="984" t="s">
        <v>59</v>
      </c>
      <c r="UTA84" s="984" t="s">
        <v>59</v>
      </c>
      <c r="UTB84" s="984" t="s">
        <v>59</v>
      </c>
      <c r="UTC84" s="984" t="s">
        <v>59</v>
      </c>
      <c r="UTD84" s="984" t="s">
        <v>59</v>
      </c>
      <c r="UTE84" s="984" t="s">
        <v>59</v>
      </c>
      <c r="UTF84" s="984" t="s">
        <v>59</v>
      </c>
      <c r="UTG84" s="984" t="s">
        <v>59</v>
      </c>
      <c r="UTH84" s="984" t="s">
        <v>59</v>
      </c>
      <c r="UTI84" s="984" t="s">
        <v>59</v>
      </c>
      <c r="UTJ84" s="984" t="s">
        <v>59</v>
      </c>
      <c r="UTK84" s="984" t="s">
        <v>59</v>
      </c>
      <c r="UTL84" s="984" t="s">
        <v>59</v>
      </c>
      <c r="UTM84" s="984" t="s">
        <v>59</v>
      </c>
      <c r="UTN84" s="984" t="s">
        <v>59</v>
      </c>
      <c r="UTO84" s="984" t="s">
        <v>59</v>
      </c>
      <c r="UTP84" s="984" t="s">
        <v>59</v>
      </c>
      <c r="UTQ84" s="984" t="s">
        <v>59</v>
      </c>
      <c r="UTR84" s="984" t="s">
        <v>59</v>
      </c>
      <c r="UTS84" s="984" t="s">
        <v>59</v>
      </c>
      <c r="UTT84" s="984" t="s">
        <v>59</v>
      </c>
      <c r="UTU84" s="984" t="s">
        <v>59</v>
      </c>
      <c r="UTV84" s="984" t="s">
        <v>59</v>
      </c>
      <c r="UTW84" s="984" t="s">
        <v>59</v>
      </c>
      <c r="UTX84" s="984" t="s">
        <v>59</v>
      </c>
      <c r="UTY84" s="984" t="s">
        <v>59</v>
      </c>
      <c r="UTZ84" s="984" t="s">
        <v>59</v>
      </c>
      <c r="UUA84" s="984" t="s">
        <v>59</v>
      </c>
      <c r="UUB84" s="984" t="s">
        <v>59</v>
      </c>
      <c r="UUC84" s="984" t="s">
        <v>59</v>
      </c>
      <c r="UUD84" s="984" t="s">
        <v>59</v>
      </c>
      <c r="UUE84" s="984" t="s">
        <v>59</v>
      </c>
      <c r="UUF84" s="984" t="s">
        <v>59</v>
      </c>
      <c r="UUG84" s="984" t="s">
        <v>59</v>
      </c>
      <c r="UUH84" s="984" t="s">
        <v>59</v>
      </c>
      <c r="UUI84" s="984" t="s">
        <v>59</v>
      </c>
      <c r="UUJ84" s="984" t="s">
        <v>59</v>
      </c>
      <c r="UUK84" s="984" t="s">
        <v>59</v>
      </c>
      <c r="UUL84" s="984" t="s">
        <v>59</v>
      </c>
      <c r="UUM84" s="984" t="s">
        <v>59</v>
      </c>
      <c r="UUN84" s="984" t="s">
        <v>59</v>
      </c>
      <c r="UUO84" s="984" t="s">
        <v>59</v>
      </c>
      <c r="UUP84" s="984" t="s">
        <v>59</v>
      </c>
      <c r="UUQ84" s="984" t="s">
        <v>59</v>
      </c>
      <c r="UUR84" s="984" t="s">
        <v>59</v>
      </c>
      <c r="UUS84" s="984" t="s">
        <v>59</v>
      </c>
      <c r="UUT84" s="984" t="s">
        <v>59</v>
      </c>
      <c r="UUU84" s="984" t="s">
        <v>59</v>
      </c>
      <c r="UUV84" s="984" t="s">
        <v>59</v>
      </c>
      <c r="UUW84" s="984" t="s">
        <v>59</v>
      </c>
      <c r="UUX84" s="984" t="s">
        <v>59</v>
      </c>
      <c r="UUY84" s="984" t="s">
        <v>59</v>
      </c>
      <c r="UUZ84" s="984" t="s">
        <v>59</v>
      </c>
      <c r="UVA84" s="984" t="s">
        <v>59</v>
      </c>
      <c r="UVB84" s="984" t="s">
        <v>59</v>
      </c>
      <c r="UVC84" s="984" t="s">
        <v>59</v>
      </c>
      <c r="UVD84" s="984" t="s">
        <v>59</v>
      </c>
      <c r="UVE84" s="984" t="s">
        <v>59</v>
      </c>
      <c r="UVF84" s="984" t="s">
        <v>59</v>
      </c>
      <c r="UVG84" s="984" t="s">
        <v>59</v>
      </c>
      <c r="UVH84" s="984" t="s">
        <v>59</v>
      </c>
      <c r="UVI84" s="984" t="s">
        <v>59</v>
      </c>
      <c r="UVJ84" s="984" t="s">
        <v>59</v>
      </c>
      <c r="UVK84" s="984" t="s">
        <v>59</v>
      </c>
      <c r="UVL84" s="984" t="s">
        <v>59</v>
      </c>
      <c r="UVM84" s="984" t="s">
        <v>59</v>
      </c>
      <c r="UVN84" s="984" t="s">
        <v>59</v>
      </c>
      <c r="UVO84" s="984" t="s">
        <v>59</v>
      </c>
      <c r="UVP84" s="984" t="s">
        <v>59</v>
      </c>
      <c r="UVQ84" s="984" t="s">
        <v>59</v>
      </c>
      <c r="UVR84" s="984" t="s">
        <v>59</v>
      </c>
      <c r="UVS84" s="984" t="s">
        <v>59</v>
      </c>
      <c r="UVT84" s="984" t="s">
        <v>59</v>
      </c>
      <c r="UVU84" s="984" t="s">
        <v>59</v>
      </c>
      <c r="UVV84" s="984" t="s">
        <v>59</v>
      </c>
      <c r="UVW84" s="984" t="s">
        <v>59</v>
      </c>
      <c r="UVX84" s="984" t="s">
        <v>59</v>
      </c>
      <c r="UVY84" s="984" t="s">
        <v>59</v>
      </c>
      <c r="UVZ84" s="984" t="s">
        <v>59</v>
      </c>
      <c r="UWA84" s="984" t="s">
        <v>59</v>
      </c>
      <c r="UWB84" s="984" t="s">
        <v>59</v>
      </c>
      <c r="UWC84" s="984" t="s">
        <v>59</v>
      </c>
      <c r="UWD84" s="984" t="s">
        <v>59</v>
      </c>
      <c r="UWE84" s="984" t="s">
        <v>59</v>
      </c>
      <c r="UWF84" s="984" t="s">
        <v>59</v>
      </c>
      <c r="UWG84" s="984" t="s">
        <v>59</v>
      </c>
      <c r="UWH84" s="984" t="s">
        <v>59</v>
      </c>
      <c r="UWI84" s="984" t="s">
        <v>59</v>
      </c>
      <c r="UWJ84" s="984" t="s">
        <v>59</v>
      </c>
      <c r="UWK84" s="984" t="s">
        <v>59</v>
      </c>
      <c r="UWL84" s="984" t="s">
        <v>59</v>
      </c>
      <c r="UWM84" s="984" t="s">
        <v>59</v>
      </c>
      <c r="UWN84" s="984" t="s">
        <v>59</v>
      </c>
      <c r="UWO84" s="984" t="s">
        <v>59</v>
      </c>
      <c r="UWP84" s="984" t="s">
        <v>59</v>
      </c>
      <c r="UWQ84" s="984" t="s">
        <v>59</v>
      </c>
      <c r="UWR84" s="984" t="s">
        <v>59</v>
      </c>
      <c r="UWS84" s="984" t="s">
        <v>59</v>
      </c>
      <c r="UWT84" s="984" t="s">
        <v>59</v>
      </c>
      <c r="UWU84" s="984" t="s">
        <v>59</v>
      </c>
      <c r="UWV84" s="984" t="s">
        <v>59</v>
      </c>
      <c r="UWW84" s="984" t="s">
        <v>59</v>
      </c>
      <c r="UWX84" s="984" t="s">
        <v>59</v>
      </c>
      <c r="UWY84" s="984" t="s">
        <v>59</v>
      </c>
      <c r="UWZ84" s="984" t="s">
        <v>59</v>
      </c>
      <c r="UXA84" s="984" t="s">
        <v>59</v>
      </c>
      <c r="UXB84" s="984" t="s">
        <v>59</v>
      </c>
      <c r="UXC84" s="984" t="s">
        <v>59</v>
      </c>
      <c r="UXD84" s="984" t="s">
        <v>59</v>
      </c>
      <c r="UXE84" s="984" t="s">
        <v>59</v>
      </c>
      <c r="UXF84" s="984" t="s">
        <v>59</v>
      </c>
      <c r="UXG84" s="984" t="s">
        <v>59</v>
      </c>
      <c r="UXH84" s="984" t="s">
        <v>59</v>
      </c>
      <c r="UXI84" s="984" t="s">
        <v>59</v>
      </c>
      <c r="UXJ84" s="984" t="s">
        <v>59</v>
      </c>
      <c r="UXK84" s="984" t="s">
        <v>59</v>
      </c>
      <c r="UXL84" s="984" t="s">
        <v>59</v>
      </c>
      <c r="UXM84" s="984" t="s">
        <v>59</v>
      </c>
      <c r="UXN84" s="984" t="s">
        <v>59</v>
      </c>
      <c r="UXO84" s="984" t="s">
        <v>59</v>
      </c>
      <c r="UXP84" s="984" t="s">
        <v>59</v>
      </c>
      <c r="UXQ84" s="984" t="s">
        <v>59</v>
      </c>
      <c r="UXR84" s="984" t="s">
        <v>59</v>
      </c>
      <c r="UXS84" s="984" t="s">
        <v>59</v>
      </c>
      <c r="UXT84" s="984" t="s">
        <v>59</v>
      </c>
      <c r="UXU84" s="984" t="s">
        <v>59</v>
      </c>
      <c r="UXV84" s="984" t="s">
        <v>59</v>
      </c>
      <c r="UXW84" s="984" t="s">
        <v>59</v>
      </c>
      <c r="UXX84" s="984" t="s">
        <v>59</v>
      </c>
      <c r="UXY84" s="984" t="s">
        <v>59</v>
      </c>
      <c r="UXZ84" s="984" t="s">
        <v>59</v>
      </c>
      <c r="UYA84" s="984" t="s">
        <v>59</v>
      </c>
      <c r="UYB84" s="984" t="s">
        <v>59</v>
      </c>
      <c r="UYC84" s="984" t="s">
        <v>59</v>
      </c>
      <c r="UYD84" s="984" t="s">
        <v>59</v>
      </c>
      <c r="UYE84" s="984" t="s">
        <v>59</v>
      </c>
      <c r="UYF84" s="984" t="s">
        <v>59</v>
      </c>
      <c r="UYG84" s="984" t="s">
        <v>59</v>
      </c>
      <c r="UYH84" s="984" t="s">
        <v>59</v>
      </c>
      <c r="UYI84" s="984" t="s">
        <v>59</v>
      </c>
      <c r="UYJ84" s="984" t="s">
        <v>59</v>
      </c>
      <c r="UYK84" s="984" t="s">
        <v>59</v>
      </c>
      <c r="UYL84" s="984" t="s">
        <v>59</v>
      </c>
      <c r="UYM84" s="984" t="s">
        <v>59</v>
      </c>
      <c r="UYN84" s="984" t="s">
        <v>59</v>
      </c>
      <c r="UYO84" s="984" t="s">
        <v>59</v>
      </c>
      <c r="UYP84" s="984" t="s">
        <v>59</v>
      </c>
      <c r="UYQ84" s="984" t="s">
        <v>59</v>
      </c>
      <c r="UYR84" s="984" t="s">
        <v>59</v>
      </c>
      <c r="UYS84" s="984" t="s">
        <v>59</v>
      </c>
      <c r="UYT84" s="984" t="s">
        <v>59</v>
      </c>
      <c r="UYU84" s="984" t="s">
        <v>59</v>
      </c>
      <c r="UYV84" s="984" t="s">
        <v>59</v>
      </c>
      <c r="UYW84" s="984" t="s">
        <v>59</v>
      </c>
      <c r="UYX84" s="984" t="s">
        <v>59</v>
      </c>
      <c r="UYY84" s="984" t="s">
        <v>59</v>
      </c>
      <c r="UYZ84" s="984" t="s">
        <v>59</v>
      </c>
      <c r="UZA84" s="984" t="s">
        <v>59</v>
      </c>
      <c r="UZB84" s="984" t="s">
        <v>59</v>
      </c>
      <c r="UZC84" s="984" t="s">
        <v>59</v>
      </c>
      <c r="UZD84" s="984" t="s">
        <v>59</v>
      </c>
      <c r="UZE84" s="984" t="s">
        <v>59</v>
      </c>
      <c r="UZF84" s="984" t="s">
        <v>59</v>
      </c>
      <c r="UZG84" s="984" t="s">
        <v>59</v>
      </c>
      <c r="UZH84" s="984" t="s">
        <v>59</v>
      </c>
      <c r="UZI84" s="984" t="s">
        <v>59</v>
      </c>
      <c r="UZJ84" s="984" t="s">
        <v>59</v>
      </c>
      <c r="UZK84" s="984" t="s">
        <v>59</v>
      </c>
      <c r="UZL84" s="984" t="s">
        <v>59</v>
      </c>
      <c r="UZM84" s="984" t="s">
        <v>59</v>
      </c>
      <c r="UZN84" s="984" t="s">
        <v>59</v>
      </c>
      <c r="UZO84" s="984" t="s">
        <v>59</v>
      </c>
      <c r="UZP84" s="984" t="s">
        <v>59</v>
      </c>
      <c r="UZQ84" s="984" t="s">
        <v>59</v>
      </c>
      <c r="UZR84" s="984" t="s">
        <v>59</v>
      </c>
      <c r="UZS84" s="984" t="s">
        <v>59</v>
      </c>
      <c r="UZT84" s="984" t="s">
        <v>59</v>
      </c>
      <c r="UZU84" s="984" t="s">
        <v>59</v>
      </c>
      <c r="UZV84" s="984" t="s">
        <v>59</v>
      </c>
      <c r="UZW84" s="984" t="s">
        <v>59</v>
      </c>
      <c r="UZX84" s="984" t="s">
        <v>59</v>
      </c>
      <c r="UZY84" s="984" t="s">
        <v>59</v>
      </c>
      <c r="UZZ84" s="984" t="s">
        <v>59</v>
      </c>
      <c r="VAA84" s="984" t="s">
        <v>59</v>
      </c>
      <c r="VAB84" s="984" t="s">
        <v>59</v>
      </c>
      <c r="VAC84" s="984" t="s">
        <v>59</v>
      </c>
      <c r="VAD84" s="984" t="s">
        <v>59</v>
      </c>
      <c r="VAE84" s="984" t="s">
        <v>59</v>
      </c>
      <c r="VAF84" s="984" t="s">
        <v>59</v>
      </c>
      <c r="VAG84" s="984" t="s">
        <v>59</v>
      </c>
      <c r="VAH84" s="984" t="s">
        <v>59</v>
      </c>
      <c r="VAI84" s="984" t="s">
        <v>59</v>
      </c>
      <c r="VAJ84" s="984" t="s">
        <v>59</v>
      </c>
      <c r="VAK84" s="984" t="s">
        <v>59</v>
      </c>
      <c r="VAL84" s="984" t="s">
        <v>59</v>
      </c>
      <c r="VAM84" s="984" t="s">
        <v>59</v>
      </c>
      <c r="VAN84" s="984" t="s">
        <v>59</v>
      </c>
      <c r="VAO84" s="984" t="s">
        <v>59</v>
      </c>
      <c r="VAP84" s="984" t="s">
        <v>59</v>
      </c>
      <c r="VAQ84" s="984" t="s">
        <v>59</v>
      </c>
      <c r="VAR84" s="984" t="s">
        <v>59</v>
      </c>
      <c r="VAS84" s="984" t="s">
        <v>59</v>
      </c>
      <c r="VAT84" s="984" t="s">
        <v>59</v>
      </c>
      <c r="VAU84" s="984" t="s">
        <v>59</v>
      </c>
      <c r="VAV84" s="984" t="s">
        <v>59</v>
      </c>
      <c r="VAW84" s="984" t="s">
        <v>59</v>
      </c>
      <c r="VAX84" s="984" t="s">
        <v>59</v>
      </c>
      <c r="VAY84" s="984" t="s">
        <v>59</v>
      </c>
      <c r="VAZ84" s="984" t="s">
        <v>59</v>
      </c>
      <c r="VBA84" s="984" t="s">
        <v>59</v>
      </c>
      <c r="VBB84" s="984" t="s">
        <v>59</v>
      </c>
      <c r="VBC84" s="984" t="s">
        <v>59</v>
      </c>
      <c r="VBD84" s="984" t="s">
        <v>59</v>
      </c>
      <c r="VBE84" s="984" t="s">
        <v>59</v>
      </c>
      <c r="VBF84" s="984" t="s">
        <v>59</v>
      </c>
      <c r="VBG84" s="984" t="s">
        <v>59</v>
      </c>
      <c r="VBH84" s="984" t="s">
        <v>59</v>
      </c>
      <c r="VBI84" s="984" t="s">
        <v>59</v>
      </c>
      <c r="VBJ84" s="984" t="s">
        <v>59</v>
      </c>
      <c r="VBK84" s="984" t="s">
        <v>59</v>
      </c>
      <c r="VBL84" s="984" t="s">
        <v>59</v>
      </c>
      <c r="VBM84" s="984" t="s">
        <v>59</v>
      </c>
      <c r="VBN84" s="984" t="s">
        <v>59</v>
      </c>
      <c r="VBO84" s="984" t="s">
        <v>59</v>
      </c>
      <c r="VBP84" s="984" t="s">
        <v>59</v>
      </c>
      <c r="VBQ84" s="984" t="s">
        <v>59</v>
      </c>
      <c r="VBR84" s="984" t="s">
        <v>59</v>
      </c>
      <c r="VBS84" s="984" t="s">
        <v>59</v>
      </c>
      <c r="VBT84" s="984" t="s">
        <v>59</v>
      </c>
      <c r="VBU84" s="984" t="s">
        <v>59</v>
      </c>
      <c r="VBV84" s="984" t="s">
        <v>59</v>
      </c>
      <c r="VBW84" s="984" t="s">
        <v>59</v>
      </c>
      <c r="VBX84" s="984" t="s">
        <v>59</v>
      </c>
      <c r="VBY84" s="984" t="s">
        <v>59</v>
      </c>
      <c r="VBZ84" s="984" t="s">
        <v>59</v>
      </c>
      <c r="VCA84" s="984" t="s">
        <v>59</v>
      </c>
      <c r="VCB84" s="984" t="s">
        <v>59</v>
      </c>
      <c r="VCC84" s="984" t="s">
        <v>59</v>
      </c>
      <c r="VCD84" s="984" t="s">
        <v>59</v>
      </c>
      <c r="VCE84" s="984" t="s">
        <v>59</v>
      </c>
      <c r="VCF84" s="984" t="s">
        <v>59</v>
      </c>
      <c r="VCG84" s="984" t="s">
        <v>59</v>
      </c>
      <c r="VCH84" s="984" t="s">
        <v>59</v>
      </c>
      <c r="VCI84" s="984" t="s">
        <v>59</v>
      </c>
      <c r="VCJ84" s="984" t="s">
        <v>59</v>
      </c>
      <c r="VCK84" s="984" t="s">
        <v>59</v>
      </c>
      <c r="VCL84" s="984" t="s">
        <v>59</v>
      </c>
      <c r="VCM84" s="984" t="s">
        <v>59</v>
      </c>
      <c r="VCN84" s="984" t="s">
        <v>59</v>
      </c>
      <c r="VCO84" s="984" t="s">
        <v>59</v>
      </c>
      <c r="VCP84" s="984" t="s">
        <v>59</v>
      </c>
      <c r="VCQ84" s="984" t="s">
        <v>59</v>
      </c>
      <c r="VCR84" s="984" t="s">
        <v>59</v>
      </c>
      <c r="VCS84" s="984" t="s">
        <v>59</v>
      </c>
      <c r="VCT84" s="984" t="s">
        <v>59</v>
      </c>
      <c r="VCU84" s="984" t="s">
        <v>59</v>
      </c>
      <c r="VCV84" s="984" t="s">
        <v>59</v>
      </c>
      <c r="VCW84" s="984" t="s">
        <v>59</v>
      </c>
      <c r="VCX84" s="984" t="s">
        <v>59</v>
      </c>
      <c r="VCY84" s="984" t="s">
        <v>59</v>
      </c>
      <c r="VCZ84" s="984" t="s">
        <v>59</v>
      </c>
      <c r="VDA84" s="984" t="s">
        <v>59</v>
      </c>
      <c r="VDB84" s="984" t="s">
        <v>59</v>
      </c>
      <c r="VDC84" s="984" t="s">
        <v>59</v>
      </c>
      <c r="VDD84" s="984" t="s">
        <v>59</v>
      </c>
      <c r="VDE84" s="984" t="s">
        <v>59</v>
      </c>
      <c r="VDF84" s="984" t="s">
        <v>59</v>
      </c>
      <c r="VDG84" s="984" t="s">
        <v>59</v>
      </c>
      <c r="VDH84" s="984" t="s">
        <v>59</v>
      </c>
      <c r="VDI84" s="984" t="s">
        <v>59</v>
      </c>
      <c r="VDJ84" s="984" t="s">
        <v>59</v>
      </c>
      <c r="VDK84" s="984" t="s">
        <v>59</v>
      </c>
      <c r="VDL84" s="984" t="s">
        <v>59</v>
      </c>
      <c r="VDM84" s="984" t="s">
        <v>59</v>
      </c>
      <c r="VDN84" s="984" t="s">
        <v>59</v>
      </c>
      <c r="VDO84" s="984" t="s">
        <v>59</v>
      </c>
      <c r="VDP84" s="984" t="s">
        <v>59</v>
      </c>
      <c r="VDQ84" s="984" t="s">
        <v>59</v>
      </c>
      <c r="VDR84" s="984" t="s">
        <v>59</v>
      </c>
      <c r="VDS84" s="984" t="s">
        <v>59</v>
      </c>
      <c r="VDT84" s="984" t="s">
        <v>59</v>
      </c>
      <c r="VDU84" s="984" t="s">
        <v>59</v>
      </c>
      <c r="VDV84" s="984" t="s">
        <v>59</v>
      </c>
      <c r="VDW84" s="984" t="s">
        <v>59</v>
      </c>
      <c r="VDX84" s="984" t="s">
        <v>59</v>
      </c>
      <c r="VDY84" s="984" t="s">
        <v>59</v>
      </c>
      <c r="VDZ84" s="984" t="s">
        <v>59</v>
      </c>
      <c r="VEA84" s="984" t="s">
        <v>59</v>
      </c>
      <c r="VEB84" s="984" t="s">
        <v>59</v>
      </c>
      <c r="VEC84" s="984" t="s">
        <v>59</v>
      </c>
      <c r="VED84" s="984" t="s">
        <v>59</v>
      </c>
      <c r="VEE84" s="984" t="s">
        <v>59</v>
      </c>
      <c r="VEF84" s="984" t="s">
        <v>59</v>
      </c>
      <c r="VEG84" s="984" t="s">
        <v>59</v>
      </c>
      <c r="VEH84" s="984" t="s">
        <v>59</v>
      </c>
      <c r="VEI84" s="984" t="s">
        <v>59</v>
      </c>
      <c r="VEJ84" s="984" t="s">
        <v>59</v>
      </c>
      <c r="VEK84" s="984" t="s">
        <v>59</v>
      </c>
      <c r="VEL84" s="984" t="s">
        <v>59</v>
      </c>
      <c r="VEM84" s="984" t="s">
        <v>59</v>
      </c>
      <c r="VEN84" s="984" t="s">
        <v>59</v>
      </c>
      <c r="VEO84" s="984" t="s">
        <v>59</v>
      </c>
      <c r="VEP84" s="984" t="s">
        <v>59</v>
      </c>
      <c r="VEQ84" s="984" t="s">
        <v>59</v>
      </c>
      <c r="VER84" s="984" t="s">
        <v>59</v>
      </c>
      <c r="VES84" s="984" t="s">
        <v>59</v>
      </c>
      <c r="VET84" s="984" t="s">
        <v>59</v>
      </c>
      <c r="VEU84" s="984" t="s">
        <v>59</v>
      </c>
      <c r="VEV84" s="984" t="s">
        <v>59</v>
      </c>
      <c r="VEW84" s="984" t="s">
        <v>59</v>
      </c>
      <c r="VEX84" s="984" t="s">
        <v>59</v>
      </c>
      <c r="VEY84" s="984" t="s">
        <v>59</v>
      </c>
      <c r="VEZ84" s="984" t="s">
        <v>59</v>
      </c>
      <c r="VFA84" s="984" t="s">
        <v>59</v>
      </c>
      <c r="VFB84" s="984" t="s">
        <v>59</v>
      </c>
      <c r="VFC84" s="984" t="s">
        <v>59</v>
      </c>
      <c r="VFD84" s="984" t="s">
        <v>59</v>
      </c>
      <c r="VFE84" s="984" t="s">
        <v>59</v>
      </c>
      <c r="VFF84" s="984" t="s">
        <v>59</v>
      </c>
      <c r="VFG84" s="984" t="s">
        <v>59</v>
      </c>
      <c r="VFH84" s="984" t="s">
        <v>59</v>
      </c>
      <c r="VFI84" s="984" t="s">
        <v>59</v>
      </c>
      <c r="VFJ84" s="984" t="s">
        <v>59</v>
      </c>
      <c r="VFK84" s="984" t="s">
        <v>59</v>
      </c>
      <c r="VFL84" s="984" t="s">
        <v>59</v>
      </c>
      <c r="VFM84" s="984" t="s">
        <v>59</v>
      </c>
      <c r="VFN84" s="984" t="s">
        <v>59</v>
      </c>
      <c r="VFO84" s="984" t="s">
        <v>59</v>
      </c>
      <c r="VFP84" s="984" t="s">
        <v>59</v>
      </c>
      <c r="VFQ84" s="984" t="s">
        <v>59</v>
      </c>
      <c r="VFR84" s="984" t="s">
        <v>59</v>
      </c>
      <c r="VFS84" s="984" t="s">
        <v>59</v>
      </c>
      <c r="VFT84" s="984" t="s">
        <v>59</v>
      </c>
      <c r="VFU84" s="984" t="s">
        <v>59</v>
      </c>
      <c r="VFV84" s="984" t="s">
        <v>59</v>
      </c>
      <c r="VFW84" s="984" t="s">
        <v>59</v>
      </c>
      <c r="VFX84" s="984" t="s">
        <v>59</v>
      </c>
      <c r="VFY84" s="984" t="s">
        <v>59</v>
      </c>
      <c r="VFZ84" s="984" t="s">
        <v>59</v>
      </c>
      <c r="VGA84" s="984" t="s">
        <v>59</v>
      </c>
      <c r="VGB84" s="984" t="s">
        <v>59</v>
      </c>
      <c r="VGC84" s="984" t="s">
        <v>59</v>
      </c>
      <c r="VGD84" s="984" t="s">
        <v>59</v>
      </c>
      <c r="VGE84" s="984" t="s">
        <v>59</v>
      </c>
      <c r="VGF84" s="984" t="s">
        <v>59</v>
      </c>
      <c r="VGG84" s="984" t="s">
        <v>59</v>
      </c>
      <c r="VGH84" s="984" t="s">
        <v>59</v>
      </c>
      <c r="VGI84" s="984" t="s">
        <v>59</v>
      </c>
      <c r="VGJ84" s="984" t="s">
        <v>59</v>
      </c>
      <c r="VGK84" s="984" t="s">
        <v>59</v>
      </c>
      <c r="VGL84" s="984" t="s">
        <v>59</v>
      </c>
      <c r="VGM84" s="984" t="s">
        <v>59</v>
      </c>
      <c r="VGN84" s="984" t="s">
        <v>59</v>
      </c>
      <c r="VGO84" s="984" t="s">
        <v>59</v>
      </c>
      <c r="VGP84" s="984" t="s">
        <v>59</v>
      </c>
      <c r="VGQ84" s="984" t="s">
        <v>59</v>
      </c>
      <c r="VGR84" s="984" t="s">
        <v>59</v>
      </c>
      <c r="VGS84" s="984" t="s">
        <v>59</v>
      </c>
      <c r="VGT84" s="984" t="s">
        <v>59</v>
      </c>
      <c r="VGU84" s="984" t="s">
        <v>59</v>
      </c>
      <c r="VGV84" s="984" t="s">
        <v>59</v>
      </c>
      <c r="VGW84" s="984" t="s">
        <v>59</v>
      </c>
      <c r="VGX84" s="984" t="s">
        <v>59</v>
      </c>
      <c r="VGY84" s="984" t="s">
        <v>59</v>
      </c>
      <c r="VGZ84" s="984" t="s">
        <v>59</v>
      </c>
      <c r="VHA84" s="984" t="s">
        <v>59</v>
      </c>
      <c r="VHB84" s="984" t="s">
        <v>59</v>
      </c>
      <c r="VHC84" s="984" t="s">
        <v>59</v>
      </c>
      <c r="VHD84" s="984" t="s">
        <v>59</v>
      </c>
      <c r="VHE84" s="984" t="s">
        <v>59</v>
      </c>
      <c r="VHF84" s="984" t="s">
        <v>59</v>
      </c>
      <c r="VHG84" s="984" t="s">
        <v>59</v>
      </c>
      <c r="VHH84" s="984" t="s">
        <v>59</v>
      </c>
      <c r="VHI84" s="984" t="s">
        <v>59</v>
      </c>
      <c r="VHJ84" s="984" t="s">
        <v>59</v>
      </c>
      <c r="VHK84" s="984" t="s">
        <v>59</v>
      </c>
      <c r="VHL84" s="984" t="s">
        <v>59</v>
      </c>
      <c r="VHM84" s="984" t="s">
        <v>59</v>
      </c>
      <c r="VHN84" s="984" t="s">
        <v>59</v>
      </c>
      <c r="VHO84" s="984" t="s">
        <v>59</v>
      </c>
      <c r="VHP84" s="984" t="s">
        <v>59</v>
      </c>
      <c r="VHQ84" s="984" t="s">
        <v>59</v>
      </c>
      <c r="VHR84" s="984" t="s">
        <v>59</v>
      </c>
      <c r="VHS84" s="984" t="s">
        <v>59</v>
      </c>
      <c r="VHT84" s="984" t="s">
        <v>59</v>
      </c>
      <c r="VHU84" s="984" t="s">
        <v>59</v>
      </c>
      <c r="VHV84" s="984" t="s">
        <v>59</v>
      </c>
      <c r="VHW84" s="984" t="s">
        <v>59</v>
      </c>
      <c r="VHX84" s="984" t="s">
        <v>59</v>
      </c>
      <c r="VHY84" s="984" t="s">
        <v>59</v>
      </c>
      <c r="VHZ84" s="984" t="s">
        <v>59</v>
      </c>
      <c r="VIA84" s="984" t="s">
        <v>59</v>
      </c>
      <c r="VIB84" s="984" t="s">
        <v>59</v>
      </c>
      <c r="VIC84" s="984" t="s">
        <v>59</v>
      </c>
      <c r="VID84" s="984" t="s">
        <v>59</v>
      </c>
      <c r="VIE84" s="984" t="s">
        <v>59</v>
      </c>
      <c r="VIF84" s="984" t="s">
        <v>59</v>
      </c>
      <c r="VIG84" s="984" t="s">
        <v>59</v>
      </c>
      <c r="VIH84" s="984" t="s">
        <v>59</v>
      </c>
      <c r="VII84" s="984" t="s">
        <v>59</v>
      </c>
      <c r="VIJ84" s="984" t="s">
        <v>59</v>
      </c>
      <c r="VIK84" s="984" t="s">
        <v>59</v>
      </c>
      <c r="VIL84" s="984" t="s">
        <v>59</v>
      </c>
      <c r="VIM84" s="984" t="s">
        <v>59</v>
      </c>
      <c r="VIN84" s="984" t="s">
        <v>59</v>
      </c>
      <c r="VIO84" s="984" t="s">
        <v>59</v>
      </c>
      <c r="VIP84" s="984" t="s">
        <v>59</v>
      </c>
      <c r="VIQ84" s="984" t="s">
        <v>59</v>
      </c>
      <c r="VIR84" s="984" t="s">
        <v>59</v>
      </c>
      <c r="VIS84" s="984" t="s">
        <v>59</v>
      </c>
      <c r="VIT84" s="984" t="s">
        <v>59</v>
      </c>
      <c r="VIU84" s="984" t="s">
        <v>59</v>
      </c>
      <c r="VIV84" s="984" t="s">
        <v>59</v>
      </c>
      <c r="VIW84" s="984" t="s">
        <v>59</v>
      </c>
      <c r="VIX84" s="984" t="s">
        <v>59</v>
      </c>
      <c r="VIY84" s="984" t="s">
        <v>59</v>
      </c>
      <c r="VIZ84" s="984" t="s">
        <v>59</v>
      </c>
      <c r="VJA84" s="984" t="s">
        <v>59</v>
      </c>
      <c r="VJB84" s="984" t="s">
        <v>59</v>
      </c>
      <c r="VJC84" s="984" t="s">
        <v>59</v>
      </c>
      <c r="VJD84" s="984" t="s">
        <v>59</v>
      </c>
      <c r="VJE84" s="984" t="s">
        <v>59</v>
      </c>
      <c r="VJF84" s="984" t="s">
        <v>59</v>
      </c>
      <c r="VJG84" s="984" t="s">
        <v>59</v>
      </c>
      <c r="VJH84" s="984" t="s">
        <v>59</v>
      </c>
      <c r="VJI84" s="984" t="s">
        <v>59</v>
      </c>
      <c r="VJJ84" s="984" t="s">
        <v>59</v>
      </c>
      <c r="VJK84" s="984" t="s">
        <v>59</v>
      </c>
      <c r="VJL84" s="984" t="s">
        <v>59</v>
      </c>
      <c r="VJM84" s="984" t="s">
        <v>59</v>
      </c>
      <c r="VJN84" s="984" t="s">
        <v>59</v>
      </c>
      <c r="VJO84" s="984" t="s">
        <v>59</v>
      </c>
      <c r="VJP84" s="984" t="s">
        <v>59</v>
      </c>
      <c r="VJQ84" s="984" t="s">
        <v>59</v>
      </c>
      <c r="VJR84" s="984" t="s">
        <v>59</v>
      </c>
      <c r="VJS84" s="984" t="s">
        <v>59</v>
      </c>
      <c r="VJT84" s="984" t="s">
        <v>59</v>
      </c>
      <c r="VJU84" s="984" t="s">
        <v>59</v>
      </c>
      <c r="VJV84" s="984" t="s">
        <v>59</v>
      </c>
      <c r="VJW84" s="984" t="s">
        <v>59</v>
      </c>
      <c r="VJX84" s="984" t="s">
        <v>59</v>
      </c>
      <c r="VJY84" s="984" t="s">
        <v>59</v>
      </c>
      <c r="VJZ84" s="984" t="s">
        <v>59</v>
      </c>
      <c r="VKA84" s="984" t="s">
        <v>59</v>
      </c>
      <c r="VKB84" s="984" t="s">
        <v>59</v>
      </c>
      <c r="VKC84" s="984" t="s">
        <v>59</v>
      </c>
      <c r="VKD84" s="984" t="s">
        <v>59</v>
      </c>
      <c r="VKE84" s="984" t="s">
        <v>59</v>
      </c>
      <c r="VKF84" s="984" t="s">
        <v>59</v>
      </c>
      <c r="VKG84" s="984" t="s">
        <v>59</v>
      </c>
      <c r="VKH84" s="984" t="s">
        <v>59</v>
      </c>
      <c r="VKI84" s="984" t="s">
        <v>59</v>
      </c>
      <c r="VKJ84" s="984" t="s">
        <v>59</v>
      </c>
      <c r="VKK84" s="984" t="s">
        <v>59</v>
      </c>
      <c r="VKL84" s="984" t="s">
        <v>59</v>
      </c>
      <c r="VKM84" s="984" t="s">
        <v>59</v>
      </c>
      <c r="VKN84" s="984" t="s">
        <v>59</v>
      </c>
      <c r="VKO84" s="984" t="s">
        <v>59</v>
      </c>
      <c r="VKP84" s="984" t="s">
        <v>59</v>
      </c>
      <c r="VKQ84" s="984" t="s">
        <v>59</v>
      </c>
      <c r="VKR84" s="984" t="s">
        <v>59</v>
      </c>
      <c r="VKS84" s="984" t="s">
        <v>59</v>
      </c>
      <c r="VKT84" s="984" t="s">
        <v>59</v>
      </c>
      <c r="VKU84" s="984" t="s">
        <v>59</v>
      </c>
      <c r="VKV84" s="984" t="s">
        <v>59</v>
      </c>
      <c r="VKW84" s="984" t="s">
        <v>59</v>
      </c>
      <c r="VKX84" s="984" t="s">
        <v>59</v>
      </c>
      <c r="VKY84" s="984" t="s">
        <v>59</v>
      </c>
      <c r="VKZ84" s="984" t="s">
        <v>59</v>
      </c>
      <c r="VLA84" s="984" t="s">
        <v>59</v>
      </c>
      <c r="VLB84" s="984" t="s">
        <v>59</v>
      </c>
      <c r="VLC84" s="984" t="s">
        <v>59</v>
      </c>
      <c r="VLD84" s="984" t="s">
        <v>59</v>
      </c>
      <c r="VLE84" s="984" t="s">
        <v>59</v>
      </c>
      <c r="VLF84" s="984" t="s">
        <v>59</v>
      </c>
      <c r="VLG84" s="984" t="s">
        <v>59</v>
      </c>
      <c r="VLH84" s="984" t="s">
        <v>59</v>
      </c>
      <c r="VLI84" s="984" t="s">
        <v>59</v>
      </c>
      <c r="VLJ84" s="984" t="s">
        <v>59</v>
      </c>
      <c r="VLK84" s="984" t="s">
        <v>59</v>
      </c>
      <c r="VLL84" s="984" t="s">
        <v>59</v>
      </c>
      <c r="VLM84" s="984" t="s">
        <v>59</v>
      </c>
      <c r="VLN84" s="984" t="s">
        <v>59</v>
      </c>
      <c r="VLO84" s="984" t="s">
        <v>59</v>
      </c>
      <c r="VLP84" s="984" t="s">
        <v>59</v>
      </c>
      <c r="VLQ84" s="984" t="s">
        <v>59</v>
      </c>
      <c r="VLR84" s="984" t="s">
        <v>59</v>
      </c>
      <c r="VLS84" s="984" t="s">
        <v>59</v>
      </c>
      <c r="VLT84" s="984" t="s">
        <v>59</v>
      </c>
      <c r="VLU84" s="984" t="s">
        <v>59</v>
      </c>
      <c r="VLV84" s="984" t="s">
        <v>59</v>
      </c>
      <c r="VLW84" s="984" t="s">
        <v>59</v>
      </c>
      <c r="VLX84" s="984" t="s">
        <v>59</v>
      </c>
      <c r="VLY84" s="984" t="s">
        <v>59</v>
      </c>
      <c r="VLZ84" s="984" t="s">
        <v>59</v>
      </c>
      <c r="VMA84" s="984" t="s">
        <v>59</v>
      </c>
      <c r="VMB84" s="984" t="s">
        <v>59</v>
      </c>
      <c r="VMC84" s="984" t="s">
        <v>59</v>
      </c>
      <c r="VMD84" s="984" t="s">
        <v>59</v>
      </c>
      <c r="VME84" s="984" t="s">
        <v>59</v>
      </c>
      <c r="VMF84" s="984" t="s">
        <v>59</v>
      </c>
      <c r="VMG84" s="984" t="s">
        <v>59</v>
      </c>
      <c r="VMH84" s="984" t="s">
        <v>59</v>
      </c>
      <c r="VMI84" s="984" t="s">
        <v>59</v>
      </c>
      <c r="VMJ84" s="984" t="s">
        <v>59</v>
      </c>
      <c r="VMK84" s="984" t="s">
        <v>59</v>
      </c>
      <c r="VML84" s="984" t="s">
        <v>59</v>
      </c>
      <c r="VMM84" s="984" t="s">
        <v>59</v>
      </c>
      <c r="VMN84" s="984" t="s">
        <v>59</v>
      </c>
      <c r="VMO84" s="984" t="s">
        <v>59</v>
      </c>
      <c r="VMP84" s="984" t="s">
        <v>59</v>
      </c>
      <c r="VMQ84" s="984" t="s">
        <v>59</v>
      </c>
      <c r="VMR84" s="984" t="s">
        <v>59</v>
      </c>
      <c r="VMS84" s="984" t="s">
        <v>59</v>
      </c>
      <c r="VMT84" s="984" t="s">
        <v>59</v>
      </c>
      <c r="VMU84" s="984" t="s">
        <v>59</v>
      </c>
      <c r="VMV84" s="984" t="s">
        <v>59</v>
      </c>
      <c r="VMW84" s="984" t="s">
        <v>59</v>
      </c>
      <c r="VMX84" s="984" t="s">
        <v>59</v>
      </c>
      <c r="VMY84" s="984" t="s">
        <v>59</v>
      </c>
      <c r="VMZ84" s="984" t="s">
        <v>59</v>
      </c>
      <c r="VNA84" s="984" t="s">
        <v>59</v>
      </c>
      <c r="VNB84" s="984" t="s">
        <v>59</v>
      </c>
      <c r="VNC84" s="984" t="s">
        <v>59</v>
      </c>
      <c r="VND84" s="984" t="s">
        <v>59</v>
      </c>
      <c r="VNE84" s="984" t="s">
        <v>59</v>
      </c>
      <c r="VNF84" s="984" t="s">
        <v>59</v>
      </c>
      <c r="VNG84" s="984" t="s">
        <v>59</v>
      </c>
      <c r="VNH84" s="984" t="s">
        <v>59</v>
      </c>
      <c r="VNI84" s="984" t="s">
        <v>59</v>
      </c>
      <c r="VNJ84" s="984" t="s">
        <v>59</v>
      </c>
      <c r="VNK84" s="984" t="s">
        <v>59</v>
      </c>
      <c r="VNL84" s="984" t="s">
        <v>59</v>
      </c>
      <c r="VNM84" s="984" t="s">
        <v>59</v>
      </c>
      <c r="VNN84" s="984" t="s">
        <v>59</v>
      </c>
      <c r="VNO84" s="984" t="s">
        <v>59</v>
      </c>
      <c r="VNP84" s="984" t="s">
        <v>59</v>
      </c>
      <c r="VNQ84" s="984" t="s">
        <v>59</v>
      </c>
      <c r="VNR84" s="984" t="s">
        <v>59</v>
      </c>
      <c r="VNS84" s="984" t="s">
        <v>59</v>
      </c>
      <c r="VNT84" s="984" t="s">
        <v>59</v>
      </c>
      <c r="VNU84" s="984" t="s">
        <v>59</v>
      </c>
      <c r="VNV84" s="984" t="s">
        <v>59</v>
      </c>
      <c r="VNW84" s="984" t="s">
        <v>59</v>
      </c>
      <c r="VNX84" s="984" t="s">
        <v>59</v>
      </c>
      <c r="VNY84" s="984" t="s">
        <v>59</v>
      </c>
      <c r="VNZ84" s="984" t="s">
        <v>59</v>
      </c>
      <c r="VOA84" s="984" t="s">
        <v>59</v>
      </c>
      <c r="VOB84" s="984" t="s">
        <v>59</v>
      </c>
      <c r="VOC84" s="984" t="s">
        <v>59</v>
      </c>
      <c r="VOD84" s="984" t="s">
        <v>59</v>
      </c>
      <c r="VOE84" s="984" t="s">
        <v>59</v>
      </c>
      <c r="VOF84" s="984" t="s">
        <v>59</v>
      </c>
      <c r="VOG84" s="984" t="s">
        <v>59</v>
      </c>
      <c r="VOH84" s="984" t="s">
        <v>59</v>
      </c>
      <c r="VOI84" s="984" t="s">
        <v>59</v>
      </c>
      <c r="VOJ84" s="984" t="s">
        <v>59</v>
      </c>
      <c r="VOK84" s="984" t="s">
        <v>59</v>
      </c>
      <c r="VOL84" s="984" t="s">
        <v>59</v>
      </c>
      <c r="VOM84" s="984" t="s">
        <v>59</v>
      </c>
      <c r="VON84" s="984" t="s">
        <v>59</v>
      </c>
      <c r="VOO84" s="984" t="s">
        <v>59</v>
      </c>
      <c r="VOP84" s="984" t="s">
        <v>59</v>
      </c>
      <c r="VOQ84" s="984" t="s">
        <v>59</v>
      </c>
      <c r="VOR84" s="984" t="s">
        <v>59</v>
      </c>
      <c r="VOS84" s="984" t="s">
        <v>59</v>
      </c>
      <c r="VOT84" s="984" t="s">
        <v>59</v>
      </c>
      <c r="VOU84" s="984" t="s">
        <v>59</v>
      </c>
      <c r="VOV84" s="984" t="s">
        <v>59</v>
      </c>
      <c r="VOW84" s="984" t="s">
        <v>59</v>
      </c>
      <c r="VOX84" s="984" t="s">
        <v>59</v>
      </c>
      <c r="VOY84" s="984" t="s">
        <v>59</v>
      </c>
      <c r="VOZ84" s="984" t="s">
        <v>59</v>
      </c>
      <c r="VPA84" s="984" t="s">
        <v>59</v>
      </c>
      <c r="VPB84" s="984" t="s">
        <v>59</v>
      </c>
      <c r="VPC84" s="984" t="s">
        <v>59</v>
      </c>
      <c r="VPD84" s="984" t="s">
        <v>59</v>
      </c>
      <c r="VPE84" s="984" t="s">
        <v>59</v>
      </c>
      <c r="VPF84" s="984" t="s">
        <v>59</v>
      </c>
      <c r="VPG84" s="984" t="s">
        <v>59</v>
      </c>
      <c r="VPH84" s="984" t="s">
        <v>59</v>
      </c>
      <c r="VPI84" s="984" t="s">
        <v>59</v>
      </c>
      <c r="VPJ84" s="984" t="s">
        <v>59</v>
      </c>
      <c r="VPK84" s="984" t="s">
        <v>59</v>
      </c>
      <c r="VPL84" s="984" t="s">
        <v>59</v>
      </c>
      <c r="VPM84" s="984" t="s">
        <v>59</v>
      </c>
      <c r="VPN84" s="984" t="s">
        <v>59</v>
      </c>
      <c r="VPO84" s="984" t="s">
        <v>59</v>
      </c>
      <c r="VPP84" s="984" t="s">
        <v>59</v>
      </c>
      <c r="VPQ84" s="984" t="s">
        <v>59</v>
      </c>
      <c r="VPR84" s="984" t="s">
        <v>59</v>
      </c>
      <c r="VPS84" s="984" t="s">
        <v>59</v>
      </c>
      <c r="VPT84" s="984" t="s">
        <v>59</v>
      </c>
      <c r="VPU84" s="984" t="s">
        <v>59</v>
      </c>
      <c r="VPV84" s="984" t="s">
        <v>59</v>
      </c>
      <c r="VPW84" s="984" t="s">
        <v>59</v>
      </c>
      <c r="VPX84" s="984" t="s">
        <v>59</v>
      </c>
      <c r="VPY84" s="984" t="s">
        <v>59</v>
      </c>
      <c r="VPZ84" s="984" t="s">
        <v>59</v>
      </c>
      <c r="VQA84" s="984" t="s">
        <v>59</v>
      </c>
      <c r="VQB84" s="984" t="s">
        <v>59</v>
      </c>
      <c r="VQC84" s="984" t="s">
        <v>59</v>
      </c>
      <c r="VQD84" s="984" t="s">
        <v>59</v>
      </c>
      <c r="VQE84" s="984" t="s">
        <v>59</v>
      </c>
      <c r="VQF84" s="984" t="s">
        <v>59</v>
      </c>
      <c r="VQG84" s="984" t="s">
        <v>59</v>
      </c>
      <c r="VQH84" s="984" t="s">
        <v>59</v>
      </c>
      <c r="VQI84" s="984" t="s">
        <v>59</v>
      </c>
      <c r="VQJ84" s="984" t="s">
        <v>59</v>
      </c>
      <c r="VQK84" s="984" t="s">
        <v>59</v>
      </c>
      <c r="VQL84" s="984" t="s">
        <v>59</v>
      </c>
      <c r="VQM84" s="984" t="s">
        <v>59</v>
      </c>
      <c r="VQN84" s="984" t="s">
        <v>59</v>
      </c>
      <c r="VQO84" s="984" t="s">
        <v>59</v>
      </c>
      <c r="VQP84" s="984" t="s">
        <v>59</v>
      </c>
      <c r="VQQ84" s="984" t="s">
        <v>59</v>
      </c>
      <c r="VQR84" s="984" t="s">
        <v>59</v>
      </c>
      <c r="VQS84" s="984" t="s">
        <v>59</v>
      </c>
      <c r="VQT84" s="984" t="s">
        <v>59</v>
      </c>
      <c r="VQU84" s="984" t="s">
        <v>59</v>
      </c>
      <c r="VQV84" s="984" t="s">
        <v>59</v>
      </c>
      <c r="VQW84" s="984" t="s">
        <v>59</v>
      </c>
      <c r="VQX84" s="984" t="s">
        <v>59</v>
      </c>
      <c r="VQY84" s="984" t="s">
        <v>59</v>
      </c>
      <c r="VQZ84" s="984" t="s">
        <v>59</v>
      </c>
      <c r="VRA84" s="984" t="s">
        <v>59</v>
      </c>
      <c r="VRB84" s="984" t="s">
        <v>59</v>
      </c>
      <c r="VRC84" s="984" t="s">
        <v>59</v>
      </c>
      <c r="VRD84" s="984" t="s">
        <v>59</v>
      </c>
      <c r="VRE84" s="984" t="s">
        <v>59</v>
      </c>
      <c r="VRF84" s="984" t="s">
        <v>59</v>
      </c>
      <c r="VRG84" s="984" t="s">
        <v>59</v>
      </c>
      <c r="VRH84" s="984" t="s">
        <v>59</v>
      </c>
      <c r="VRI84" s="984" t="s">
        <v>59</v>
      </c>
      <c r="VRJ84" s="984" t="s">
        <v>59</v>
      </c>
      <c r="VRK84" s="984" t="s">
        <v>59</v>
      </c>
      <c r="VRL84" s="984" t="s">
        <v>59</v>
      </c>
      <c r="VRM84" s="984" t="s">
        <v>59</v>
      </c>
      <c r="VRN84" s="984" t="s">
        <v>59</v>
      </c>
      <c r="VRO84" s="984" t="s">
        <v>59</v>
      </c>
      <c r="VRP84" s="984" t="s">
        <v>59</v>
      </c>
      <c r="VRQ84" s="984" t="s">
        <v>59</v>
      </c>
      <c r="VRR84" s="984" t="s">
        <v>59</v>
      </c>
      <c r="VRS84" s="984" t="s">
        <v>59</v>
      </c>
      <c r="VRT84" s="984" t="s">
        <v>59</v>
      </c>
      <c r="VRU84" s="984" t="s">
        <v>59</v>
      </c>
      <c r="VRV84" s="984" t="s">
        <v>59</v>
      </c>
      <c r="VRW84" s="984" t="s">
        <v>59</v>
      </c>
      <c r="VRX84" s="984" t="s">
        <v>59</v>
      </c>
      <c r="VRY84" s="984" t="s">
        <v>59</v>
      </c>
      <c r="VRZ84" s="984" t="s">
        <v>59</v>
      </c>
      <c r="VSA84" s="984" t="s">
        <v>59</v>
      </c>
      <c r="VSB84" s="984" t="s">
        <v>59</v>
      </c>
      <c r="VSC84" s="984" t="s">
        <v>59</v>
      </c>
      <c r="VSD84" s="984" t="s">
        <v>59</v>
      </c>
      <c r="VSE84" s="984" t="s">
        <v>59</v>
      </c>
      <c r="VSF84" s="984" t="s">
        <v>59</v>
      </c>
      <c r="VSG84" s="984" t="s">
        <v>59</v>
      </c>
      <c r="VSH84" s="984" t="s">
        <v>59</v>
      </c>
      <c r="VSI84" s="984" t="s">
        <v>59</v>
      </c>
      <c r="VSJ84" s="984" t="s">
        <v>59</v>
      </c>
      <c r="VSK84" s="984" t="s">
        <v>59</v>
      </c>
      <c r="VSL84" s="984" t="s">
        <v>59</v>
      </c>
      <c r="VSM84" s="984" t="s">
        <v>59</v>
      </c>
      <c r="VSN84" s="984" t="s">
        <v>59</v>
      </c>
      <c r="VSO84" s="984" t="s">
        <v>59</v>
      </c>
      <c r="VSP84" s="984" t="s">
        <v>59</v>
      </c>
      <c r="VSQ84" s="984" t="s">
        <v>59</v>
      </c>
      <c r="VSR84" s="984" t="s">
        <v>59</v>
      </c>
      <c r="VSS84" s="984" t="s">
        <v>59</v>
      </c>
      <c r="VST84" s="984" t="s">
        <v>59</v>
      </c>
      <c r="VSU84" s="984" t="s">
        <v>59</v>
      </c>
      <c r="VSV84" s="984" t="s">
        <v>59</v>
      </c>
      <c r="VSW84" s="984" t="s">
        <v>59</v>
      </c>
      <c r="VSX84" s="984" t="s">
        <v>59</v>
      </c>
      <c r="VSY84" s="984" t="s">
        <v>59</v>
      </c>
      <c r="VSZ84" s="984" t="s">
        <v>59</v>
      </c>
      <c r="VTA84" s="984" t="s">
        <v>59</v>
      </c>
      <c r="VTB84" s="984" t="s">
        <v>59</v>
      </c>
      <c r="VTC84" s="984" t="s">
        <v>59</v>
      </c>
      <c r="VTD84" s="984" t="s">
        <v>59</v>
      </c>
      <c r="VTE84" s="984" t="s">
        <v>59</v>
      </c>
      <c r="VTF84" s="984" t="s">
        <v>59</v>
      </c>
      <c r="VTG84" s="984" t="s">
        <v>59</v>
      </c>
      <c r="VTH84" s="984" t="s">
        <v>59</v>
      </c>
      <c r="VTI84" s="984" t="s">
        <v>59</v>
      </c>
      <c r="VTJ84" s="984" t="s">
        <v>59</v>
      </c>
      <c r="VTK84" s="984" t="s">
        <v>59</v>
      </c>
      <c r="VTL84" s="984" t="s">
        <v>59</v>
      </c>
      <c r="VTM84" s="984" t="s">
        <v>59</v>
      </c>
      <c r="VTN84" s="984" t="s">
        <v>59</v>
      </c>
      <c r="VTO84" s="984" t="s">
        <v>59</v>
      </c>
      <c r="VTP84" s="984" t="s">
        <v>59</v>
      </c>
      <c r="VTQ84" s="984" t="s">
        <v>59</v>
      </c>
      <c r="VTR84" s="984" t="s">
        <v>59</v>
      </c>
      <c r="VTS84" s="984" t="s">
        <v>59</v>
      </c>
      <c r="VTT84" s="984" t="s">
        <v>59</v>
      </c>
      <c r="VTU84" s="984" t="s">
        <v>59</v>
      </c>
      <c r="VTV84" s="984" t="s">
        <v>59</v>
      </c>
      <c r="VTW84" s="984" t="s">
        <v>59</v>
      </c>
      <c r="VTX84" s="984" t="s">
        <v>59</v>
      </c>
      <c r="VTY84" s="984" t="s">
        <v>59</v>
      </c>
      <c r="VTZ84" s="984" t="s">
        <v>59</v>
      </c>
      <c r="VUA84" s="984" t="s">
        <v>59</v>
      </c>
      <c r="VUB84" s="984" t="s">
        <v>59</v>
      </c>
      <c r="VUC84" s="984" t="s">
        <v>59</v>
      </c>
      <c r="VUD84" s="984" t="s">
        <v>59</v>
      </c>
      <c r="VUE84" s="984" t="s">
        <v>59</v>
      </c>
      <c r="VUF84" s="984" t="s">
        <v>59</v>
      </c>
      <c r="VUG84" s="984" t="s">
        <v>59</v>
      </c>
      <c r="VUH84" s="984" t="s">
        <v>59</v>
      </c>
      <c r="VUI84" s="984" t="s">
        <v>59</v>
      </c>
      <c r="VUJ84" s="984" t="s">
        <v>59</v>
      </c>
      <c r="VUK84" s="984" t="s">
        <v>59</v>
      </c>
      <c r="VUL84" s="984" t="s">
        <v>59</v>
      </c>
      <c r="VUM84" s="984" t="s">
        <v>59</v>
      </c>
      <c r="VUN84" s="984" t="s">
        <v>59</v>
      </c>
      <c r="VUO84" s="984" t="s">
        <v>59</v>
      </c>
      <c r="VUP84" s="984" t="s">
        <v>59</v>
      </c>
      <c r="VUQ84" s="984" t="s">
        <v>59</v>
      </c>
      <c r="VUR84" s="984" t="s">
        <v>59</v>
      </c>
      <c r="VUS84" s="984" t="s">
        <v>59</v>
      </c>
      <c r="VUT84" s="984" t="s">
        <v>59</v>
      </c>
      <c r="VUU84" s="984" t="s">
        <v>59</v>
      </c>
      <c r="VUV84" s="984" t="s">
        <v>59</v>
      </c>
      <c r="VUW84" s="984" t="s">
        <v>59</v>
      </c>
      <c r="VUX84" s="984" t="s">
        <v>59</v>
      </c>
      <c r="VUY84" s="984" t="s">
        <v>59</v>
      </c>
      <c r="VUZ84" s="984" t="s">
        <v>59</v>
      </c>
      <c r="VVA84" s="984" t="s">
        <v>59</v>
      </c>
      <c r="VVB84" s="984" t="s">
        <v>59</v>
      </c>
      <c r="VVC84" s="984" t="s">
        <v>59</v>
      </c>
      <c r="VVD84" s="984" t="s">
        <v>59</v>
      </c>
      <c r="VVE84" s="984" t="s">
        <v>59</v>
      </c>
      <c r="VVF84" s="984" t="s">
        <v>59</v>
      </c>
      <c r="VVG84" s="984" t="s">
        <v>59</v>
      </c>
      <c r="VVH84" s="984" t="s">
        <v>59</v>
      </c>
      <c r="VVI84" s="984" t="s">
        <v>59</v>
      </c>
      <c r="VVJ84" s="984" t="s">
        <v>59</v>
      </c>
      <c r="VVK84" s="984" t="s">
        <v>59</v>
      </c>
      <c r="VVL84" s="984" t="s">
        <v>59</v>
      </c>
      <c r="VVM84" s="984" t="s">
        <v>59</v>
      </c>
      <c r="VVN84" s="984" t="s">
        <v>59</v>
      </c>
      <c r="VVO84" s="984" t="s">
        <v>59</v>
      </c>
      <c r="VVP84" s="984" t="s">
        <v>59</v>
      </c>
      <c r="VVQ84" s="984" t="s">
        <v>59</v>
      </c>
      <c r="VVR84" s="984" t="s">
        <v>59</v>
      </c>
      <c r="VVS84" s="984" t="s">
        <v>59</v>
      </c>
      <c r="VVT84" s="984" t="s">
        <v>59</v>
      </c>
      <c r="VVU84" s="984" t="s">
        <v>59</v>
      </c>
      <c r="VVV84" s="984" t="s">
        <v>59</v>
      </c>
      <c r="VVW84" s="984" t="s">
        <v>59</v>
      </c>
      <c r="VVX84" s="984" t="s">
        <v>59</v>
      </c>
      <c r="VVY84" s="984" t="s">
        <v>59</v>
      </c>
      <c r="VVZ84" s="984" t="s">
        <v>59</v>
      </c>
      <c r="VWA84" s="984" t="s">
        <v>59</v>
      </c>
      <c r="VWB84" s="984" t="s">
        <v>59</v>
      </c>
      <c r="VWC84" s="984" t="s">
        <v>59</v>
      </c>
      <c r="VWD84" s="984" t="s">
        <v>59</v>
      </c>
      <c r="VWE84" s="984" t="s">
        <v>59</v>
      </c>
      <c r="VWF84" s="984" t="s">
        <v>59</v>
      </c>
      <c r="VWG84" s="984" t="s">
        <v>59</v>
      </c>
      <c r="VWH84" s="984" t="s">
        <v>59</v>
      </c>
      <c r="VWI84" s="984" t="s">
        <v>59</v>
      </c>
      <c r="VWJ84" s="984" t="s">
        <v>59</v>
      </c>
      <c r="VWK84" s="984" t="s">
        <v>59</v>
      </c>
      <c r="VWL84" s="984" t="s">
        <v>59</v>
      </c>
      <c r="VWM84" s="984" t="s">
        <v>59</v>
      </c>
      <c r="VWN84" s="984" t="s">
        <v>59</v>
      </c>
      <c r="VWO84" s="984" t="s">
        <v>59</v>
      </c>
      <c r="VWP84" s="984" t="s">
        <v>59</v>
      </c>
      <c r="VWQ84" s="984" t="s">
        <v>59</v>
      </c>
      <c r="VWR84" s="984" t="s">
        <v>59</v>
      </c>
      <c r="VWS84" s="984" t="s">
        <v>59</v>
      </c>
      <c r="VWT84" s="984" t="s">
        <v>59</v>
      </c>
      <c r="VWU84" s="984" t="s">
        <v>59</v>
      </c>
      <c r="VWV84" s="984" t="s">
        <v>59</v>
      </c>
      <c r="VWW84" s="984" t="s">
        <v>59</v>
      </c>
      <c r="VWX84" s="984" t="s">
        <v>59</v>
      </c>
      <c r="VWY84" s="984" t="s">
        <v>59</v>
      </c>
      <c r="VWZ84" s="984" t="s">
        <v>59</v>
      </c>
      <c r="VXA84" s="984" t="s">
        <v>59</v>
      </c>
      <c r="VXB84" s="984" t="s">
        <v>59</v>
      </c>
      <c r="VXC84" s="984" t="s">
        <v>59</v>
      </c>
      <c r="VXD84" s="984" t="s">
        <v>59</v>
      </c>
      <c r="VXE84" s="984" t="s">
        <v>59</v>
      </c>
      <c r="VXF84" s="984" t="s">
        <v>59</v>
      </c>
      <c r="VXG84" s="984" t="s">
        <v>59</v>
      </c>
      <c r="VXH84" s="984" t="s">
        <v>59</v>
      </c>
      <c r="VXI84" s="984" t="s">
        <v>59</v>
      </c>
      <c r="VXJ84" s="984" t="s">
        <v>59</v>
      </c>
      <c r="VXK84" s="984" t="s">
        <v>59</v>
      </c>
      <c r="VXL84" s="984" t="s">
        <v>59</v>
      </c>
      <c r="VXM84" s="984" t="s">
        <v>59</v>
      </c>
      <c r="VXN84" s="984" t="s">
        <v>59</v>
      </c>
      <c r="VXO84" s="984" t="s">
        <v>59</v>
      </c>
      <c r="VXP84" s="984" t="s">
        <v>59</v>
      </c>
      <c r="VXQ84" s="984" t="s">
        <v>59</v>
      </c>
      <c r="VXR84" s="984" t="s">
        <v>59</v>
      </c>
      <c r="VXS84" s="984" t="s">
        <v>59</v>
      </c>
      <c r="VXT84" s="984" t="s">
        <v>59</v>
      </c>
      <c r="VXU84" s="984" t="s">
        <v>59</v>
      </c>
      <c r="VXV84" s="984" t="s">
        <v>59</v>
      </c>
      <c r="VXW84" s="984" t="s">
        <v>59</v>
      </c>
      <c r="VXX84" s="984" t="s">
        <v>59</v>
      </c>
      <c r="VXY84" s="984" t="s">
        <v>59</v>
      </c>
      <c r="VXZ84" s="984" t="s">
        <v>59</v>
      </c>
      <c r="VYA84" s="984" t="s">
        <v>59</v>
      </c>
      <c r="VYB84" s="984" t="s">
        <v>59</v>
      </c>
      <c r="VYC84" s="984" t="s">
        <v>59</v>
      </c>
      <c r="VYD84" s="984" t="s">
        <v>59</v>
      </c>
      <c r="VYE84" s="984" t="s">
        <v>59</v>
      </c>
      <c r="VYF84" s="984" t="s">
        <v>59</v>
      </c>
      <c r="VYG84" s="984" t="s">
        <v>59</v>
      </c>
      <c r="VYH84" s="984" t="s">
        <v>59</v>
      </c>
      <c r="VYI84" s="984" t="s">
        <v>59</v>
      </c>
      <c r="VYJ84" s="984" t="s">
        <v>59</v>
      </c>
      <c r="VYK84" s="984" t="s">
        <v>59</v>
      </c>
      <c r="VYL84" s="984" t="s">
        <v>59</v>
      </c>
      <c r="VYM84" s="984" t="s">
        <v>59</v>
      </c>
      <c r="VYN84" s="984" t="s">
        <v>59</v>
      </c>
      <c r="VYO84" s="984" t="s">
        <v>59</v>
      </c>
      <c r="VYP84" s="984" t="s">
        <v>59</v>
      </c>
      <c r="VYQ84" s="984" t="s">
        <v>59</v>
      </c>
      <c r="VYR84" s="984" t="s">
        <v>59</v>
      </c>
      <c r="VYS84" s="984" t="s">
        <v>59</v>
      </c>
      <c r="VYT84" s="984" t="s">
        <v>59</v>
      </c>
      <c r="VYU84" s="984" t="s">
        <v>59</v>
      </c>
      <c r="VYV84" s="984" t="s">
        <v>59</v>
      </c>
      <c r="VYW84" s="984" t="s">
        <v>59</v>
      </c>
      <c r="VYX84" s="984" t="s">
        <v>59</v>
      </c>
      <c r="VYY84" s="984" t="s">
        <v>59</v>
      </c>
      <c r="VYZ84" s="984" t="s">
        <v>59</v>
      </c>
      <c r="VZA84" s="984" t="s">
        <v>59</v>
      </c>
      <c r="VZB84" s="984" t="s">
        <v>59</v>
      </c>
      <c r="VZC84" s="984" t="s">
        <v>59</v>
      </c>
      <c r="VZD84" s="984" t="s">
        <v>59</v>
      </c>
      <c r="VZE84" s="984" t="s">
        <v>59</v>
      </c>
      <c r="VZF84" s="984" t="s">
        <v>59</v>
      </c>
      <c r="VZG84" s="984" t="s">
        <v>59</v>
      </c>
      <c r="VZH84" s="984" t="s">
        <v>59</v>
      </c>
      <c r="VZI84" s="984" t="s">
        <v>59</v>
      </c>
      <c r="VZJ84" s="984" t="s">
        <v>59</v>
      </c>
      <c r="VZK84" s="984" t="s">
        <v>59</v>
      </c>
      <c r="VZL84" s="984" t="s">
        <v>59</v>
      </c>
      <c r="VZM84" s="984" t="s">
        <v>59</v>
      </c>
      <c r="VZN84" s="984" t="s">
        <v>59</v>
      </c>
      <c r="VZO84" s="984" t="s">
        <v>59</v>
      </c>
      <c r="VZP84" s="984" t="s">
        <v>59</v>
      </c>
      <c r="VZQ84" s="984" t="s">
        <v>59</v>
      </c>
      <c r="VZR84" s="984" t="s">
        <v>59</v>
      </c>
      <c r="VZS84" s="984" t="s">
        <v>59</v>
      </c>
      <c r="VZT84" s="984" t="s">
        <v>59</v>
      </c>
      <c r="VZU84" s="984" t="s">
        <v>59</v>
      </c>
      <c r="VZV84" s="984" t="s">
        <v>59</v>
      </c>
      <c r="VZW84" s="984" t="s">
        <v>59</v>
      </c>
      <c r="VZX84" s="984" t="s">
        <v>59</v>
      </c>
      <c r="VZY84" s="984" t="s">
        <v>59</v>
      </c>
      <c r="VZZ84" s="984" t="s">
        <v>59</v>
      </c>
      <c r="WAA84" s="984" t="s">
        <v>59</v>
      </c>
      <c r="WAB84" s="984" t="s">
        <v>59</v>
      </c>
      <c r="WAC84" s="984" t="s">
        <v>59</v>
      </c>
      <c r="WAD84" s="984" t="s">
        <v>59</v>
      </c>
      <c r="WAE84" s="984" t="s">
        <v>59</v>
      </c>
      <c r="WAF84" s="984" t="s">
        <v>59</v>
      </c>
      <c r="WAG84" s="984" t="s">
        <v>59</v>
      </c>
      <c r="WAH84" s="984" t="s">
        <v>59</v>
      </c>
      <c r="WAI84" s="984" t="s">
        <v>59</v>
      </c>
      <c r="WAJ84" s="984" t="s">
        <v>59</v>
      </c>
      <c r="WAK84" s="984" t="s">
        <v>59</v>
      </c>
      <c r="WAL84" s="984" t="s">
        <v>59</v>
      </c>
      <c r="WAM84" s="984" t="s">
        <v>59</v>
      </c>
      <c r="WAN84" s="984" t="s">
        <v>59</v>
      </c>
      <c r="WAO84" s="984" t="s">
        <v>59</v>
      </c>
      <c r="WAP84" s="984" t="s">
        <v>59</v>
      </c>
      <c r="WAQ84" s="984" t="s">
        <v>59</v>
      </c>
      <c r="WAR84" s="984" t="s">
        <v>59</v>
      </c>
      <c r="WAS84" s="984" t="s">
        <v>59</v>
      </c>
      <c r="WAT84" s="984" t="s">
        <v>59</v>
      </c>
      <c r="WAU84" s="984" t="s">
        <v>59</v>
      </c>
      <c r="WAV84" s="984" t="s">
        <v>59</v>
      </c>
      <c r="WAW84" s="984" t="s">
        <v>59</v>
      </c>
      <c r="WAX84" s="984" t="s">
        <v>59</v>
      </c>
      <c r="WAY84" s="984" t="s">
        <v>59</v>
      </c>
      <c r="WAZ84" s="984" t="s">
        <v>59</v>
      </c>
      <c r="WBA84" s="984" t="s">
        <v>59</v>
      </c>
      <c r="WBB84" s="984" t="s">
        <v>59</v>
      </c>
      <c r="WBC84" s="984" t="s">
        <v>59</v>
      </c>
      <c r="WBD84" s="984" t="s">
        <v>59</v>
      </c>
      <c r="WBE84" s="984" t="s">
        <v>59</v>
      </c>
      <c r="WBF84" s="984" t="s">
        <v>59</v>
      </c>
      <c r="WBG84" s="984" t="s">
        <v>59</v>
      </c>
      <c r="WBH84" s="984" t="s">
        <v>59</v>
      </c>
      <c r="WBI84" s="984" t="s">
        <v>59</v>
      </c>
      <c r="WBJ84" s="984" t="s">
        <v>59</v>
      </c>
      <c r="WBK84" s="984" t="s">
        <v>59</v>
      </c>
      <c r="WBL84" s="984" t="s">
        <v>59</v>
      </c>
      <c r="WBM84" s="984" t="s">
        <v>59</v>
      </c>
      <c r="WBN84" s="984" t="s">
        <v>59</v>
      </c>
      <c r="WBO84" s="984" t="s">
        <v>59</v>
      </c>
      <c r="WBP84" s="984" t="s">
        <v>59</v>
      </c>
      <c r="WBQ84" s="984" t="s">
        <v>59</v>
      </c>
      <c r="WBR84" s="984" t="s">
        <v>59</v>
      </c>
      <c r="WBS84" s="984" t="s">
        <v>59</v>
      </c>
      <c r="WBT84" s="984" t="s">
        <v>59</v>
      </c>
      <c r="WBU84" s="984" t="s">
        <v>59</v>
      </c>
      <c r="WBV84" s="984" t="s">
        <v>59</v>
      </c>
      <c r="WBW84" s="984" t="s">
        <v>59</v>
      </c>
      <c r="WBX84" s="984" t="s">
        <v>59</v>
      </c>
      <c r="WBY84" s="984" t="s">
        <v>59</v>
      </c>
      <c r="WBZ84" s="984" t="s">
        <v>59</v>
      </c>
      <c r="WCA84" s="984" t="s">
        <v>59</v>
      </c>
      <c r="WCB84" s="984" t="s">
        <v>59</v>
      </c>
      <c r="WCC84" s="984" t="s">
        <v>59</v>
      </c>
      <c r="WCD84" s="984" t="s">
        <v>59</v>
      </c>
      <c r="WCE84" s="984" t="s">
        <v>59</v>
      </c>
      <c r="WCF84" s="984" t="s">
        <v>59</v>
      </c>
      <c r="WCG84" s="984" t="s">
        <v>59</v>
      </c>
      <c r="WCH84" s="984" t="s">
        <v>59</v>
      </c>
      <c r="WCI84" s="984" t="s">
        <v>59</v>
      </c>
      <c r="WCJ84" s="984" t="s">
        <v>59</v>
      </c>
      <c r="WCK84" s="984" t="s">
        <v>59</v>
      </c>
      <c r="WCL84" s="984" t="s">
        <v>59</v>
      </c>
      <c r="WCM84" s="984" t="s">
        <v>59</v>
      </c>
      <c r="WCN84" s="984" t="s">
        <v>59</v>
      </c>
      <c r="WCO84" s="984" t="s">
        <v>59</v>
      </c>
      <c r="WCP84" s="984" t="s">
        <v>59</v>
      </c>
      <c r="WCQ84" s="984" t="s">
        <v>59</v>
      </c>
      <c r="WCR84" s="984" t="s">
        <v>59</v>
      </c>
      <c r="WCS84" s="984" t="s">
        <v>59</v>
      </c>
      <c r="WCT84" s="984" t="s">
        <v>59</v>
      </c>
      <c r="WCU84" s="984" t="s">
        <v>59</v>
      </c>
      <c r="WCV84" s="984" t="s">
        <v>59</v>
      </c>
      <c r="WCW84" s="984" t="s">
        <v>59</v>
      </c>
      <c r="WCX84" s="984" t="s">
        <v>59</v>
      </c>
      <c r="WCY84" s="984" t="s">
        <v>59</v>
      </c>
      <c r="WCZ84" s="984" t="s">
        <v>59</v>
      </c>
      <c r="WDA84" s="984" t="s">
        <v>59</v>
      </c>
      <c r="WDB84" s="984" t="s">
        <v>59</v>
      </c>
      <c r="WDC84" s="984" t="s">
        <v>59</v>
      </c>
      <c r="WDD84" s="984" t="s">
        <v>59</v>
      </c>
      <c r="WDE84" s="984" t="s">
        <v>59</v>
      </c>
      <c r="WDF84" s="984" t="s">
        <v>59</v>
      </c>
      <c r="WDG84" s="984" t="s">
        <v>59</v>
      </c>
      <c r="WDH84" s="984" t="s">
        <v>59</v>
      </c>
      <c r="WDI84" s="984" t="s">
        <v>59</v>
      </c>
      <c r="WDJ84" s="984" t="s">
        <v>59</v>
      </c>
      <c r="WDK84" s="984" t="s">
        <v>59</v>
      </c>
      <c r="WDL84" s="984" t="s">
        <v>59</v>
      </c>
      <c r="WDM84" s="984" t="s">
        <v>59</v>
      </c>
      <c r="WDN84" s="984" t="s">
        <v>59</v>
      </c>
      <c r="WDO84" s="984" t="s">
        <v>59</v>
      </c>
      <c r="WDP84" s="984" t="s">
        <v>59</v>
      </c>
      <c r="WDQ84" s="984" t="s">
        <v>59</v>
      </c>
      <c r="WDR84" s="984" t="s">
        <v>59</v>
      </c>
      <c r="WDS84" s="984" t="s">
        <v>59</v>
      </c>
      <c r="WDT84" s="984" t="s">
        <v>59</v>
      </c>
      <c r="WDU84" s="984" t="s">
        <v>59</v>
      </c>
      <c r="WDV84" s="984" t="s">
        <v>59</v>
      </c>
      <c r="WDW84" s="984" t="s">
        <v>59</v>
      </c>
      <c r="WDX84" s="984" t="s">
        <v>59</v>
      </c>
      <c r="WDY84" s="984" t="s">
        <v>59</v>
      </c>
      <c r="WDZ84" s="984" t="s">
        <v>59</v>
      </c>
      <c r="WEA84" s="984" t="s">
        <v>59</v>
      </c>
      <c r="WEB84" s="984" t="s">
        <v>59</v>
      </c>
      <c r="WEC84" s="984" t="s">
        <v>59</v>
      </c>
      <c r="WED84" s="984" t="s">
        <v>59</v>
      </c>
      <c r="WEE84" s="984" t="s">
        <v>59</v>
      </c>
      <c r="WEF84" s="984" t="s">
        <v>59</v>
      </c>
      <c r="WEG84" s="984" t="s">
        <v>59</v>
      </c>
      <c r="WEH84" s="984" t="s">
        <v>59</v>
      </c>
      <c r="WEI84" s="984" t="s">
        <v>59</v>
      </c>
      <c r="WEJ84" s="984" t="s">
        <v>59</v>
      </c>
      <c r="WEK84" s="984" t="s">
        <v>59</v>
      </c>
      <c r="WEL84" s="984" t="s">
        <v>59</v>
      </c>
      <c r="WEM84" s="984" t="s">
        <v>59</v>
      </c>
      <c r="WEN84" s="984" t="s">
        <v>59</v>
      </c>
      <c r="WEO84" s="984" t="s">
        <v>59</v>
      </c>
      <c r="WEP84" s="984" t="s">
        <v>59</v>
      </c>
      <c r="WEQ84" s="984" t="s">
        <v>59</v>
      </c>
      <c r="WER84" s="984" t="s">
        <v>59</v>
      </c>
      <c r="WES84" s="984" t="s">
        <v>59</v>
      </c>
      <c r="WET84" s="984" t="s">
        <v>59</v>
      </c>
      <c r="WEU84" s="984" t="s">
        <v>59</v>
      </c>
      <c r="WEV84" s="984" t="s">
        <v>59</v>
      </c>
      <c r="WEW84" s="984" t="s">
        <v>59</v>
      </c>
      <c r="WEX84" s="984" t="s">
        <v>59</v>
      </c>
      <c r="WEY84" s="984" t="s">
        <v>59</v>
      </c>
      <c r="WEZ84" s="984" t="s">
        <v>59</v>
      </c>
      <c r="WFA84" s="984" t="s">
        <v>59</v>
      </c>
      <c r="WFB84" s="984" t="s">
        <v>59</v>
      </c>
      <c r="WFC84" s="984" t="s">
        <v>59</v>
      </c>
      <c r="WFD84" s="984" t="s">
        <v>59</v>
      </c>
      <c r="WFE84" s="984" t="s">
        <v>59</v>
      </c>
      <c r="WFF84" s="984" t="s">
        <v>59</v>
      </c>
      <c r="WFG84" s="984" t="s">
        <v>59</v>
      </c>
      <c r="WFH84" s="984" t="s">
        <v>59</v>
      </c>
      <c r="WFI84" s="984" t="s">
        <v>59</v>
      </c>
      <c r="WFJ84" s="984" t="s">
        <v>59</v>
      </c>
      <c r="WFK84" s="984" t="s">
        <v>59</v>
      </c>
      <c r="WFL84" s="984" t="s">
        <v>59</v>
      </c>
      <c r="WFM84" s="984" t="s">
        <v>59</v>
      </c>
      <c r="WFN84" s="984" t="s">
        <v>59</v>
      </c>
      <c r="WFO84" s="984" t="s">
        <v>59</v>
      </c>
      <c r="WFP84" s="984" t="s">
        <v>59</v>
      </c>
      <c r="WFQ84" s="984" t="s">
        <v>59</v>
      </c>
      <c r="WFR84" s="984" t="s">
        <v>59</v>
      </c>
      <c r="WFS84" s="984" t="s">
        <v>59</v>
      </c>
      <c r="WFT84" s="984" t="s">
        <v>59</v>
      </c>
      <c r="WFU84" s="984" t="s">
        <v>59</v>
      </c>
      <c r="WFV84" s="984" t="s">
        <v>59</v>
      </c>
      <c r="WFW84" s="984" t="s">
        <v>59</v>
      </c>
      <c r="WFX84" s="984" t="s">
        <v>59</v>
      </c>
      <c r="WFY84" s="984" t="s">
        <v>59</v>
      </c>
      <c r="WFZ84" s="984" t="s">
        <v>59</v>
      </c>
      <c r="WGA84" s="984" t="s">
        <v>59</v>
      </c>
      <c r="WGB84" s="984" t="s">
        <v>59</v>
      </c>
      <c r="WGC84" s="984" t="s">
        <v>59</v>
      </c>
      <c r="WGD84" s="984" t="s">
        <v>59</v>
      </c>
      <c r="WGE84" s="984" t="s">
        <v>59</v>
      </c>
      <c r="WGF84" s="984" t="s">
        <v>59</v>
      </c>
      <c r="WGG84" s="984" t="s">
        <v>59</v>
      </c>
      <c r="WGH84" s="984" t="s">
        <v>59</v>
      </c>
      <c r="WGI84" s="984" t="s">
        <v>59</v>
      </c>
      <c r="WGJ84" s="984" t="s">
        <v>59</v>
      </c>
      <c r="WGK84" s="984" t="s">
        <v>59</v>
      </c>
      <c r="WGL84" s="984" t="s">
        <v>59</v>
      </c>
      <c r="WGM84" s="984" t="s">
        <v>59</v>
      </c>
      <c r="WGN84" s="984" t="s">
        <v>59</v>
      </c>
      <c r="WGO84" s="984" t="s">
        <v>59</v>
      </c>
      <c r="WGP84" s="984" t="s">
        <v>59</v>
      </c>
      <c r="WGQ84" s="984" t="s">
        <v>59</v>
      </c>
      <c r="WGR84" s="984" t="s">
        <v>59</v>
      </c>
      <c r="WGS84" s="984" t="s">
        <v>59</v>
      </c>
      <c r="WGT84" s="984" t="s">
        <v>59</v>
      </c>
      <c r="WGU84" s="984" t="s">
        <v>59</v>
      </c>
      <c r="WGV84" s="984" t="s">
        <v>59</v>
      </c>
      <c r="WGW84" s="984" t="s">
        <v>59</v>
      </c>
      <c r="WGX84" s="984" t="s">
        <v>59</v>
      </c>
      <c r="WGY84" s="984" t="s">
        <v>59</v>
      </c>
      <c r="WGZ84" s="984" t="s">
        <v>59</v>
      </c>
      <c r="WHA84" s="984" t="s">
        <v>59</v>
      </c>
      <c r="WHB84" s="984" t="s">
        <v>59</v>
      </c>
      <c r="WHC84" s="984" t="s">
        <v>59</v>
      </c>
      <c r="WHD84" s="984" t="s">
        <v>59</v>
      </c>
      <c r="WHE84" s="984" t="s">
        <v>59</v>
      </c>
      <c r="WHF84" s="984" t="s">
        <v>59</v>
      </c>
      <c r="WHG84" s="984" t="s">
        <v>59</v>
      </c>
      <c r="WHH84" s="984" t="s">
        <v>59</v>
      </c>
      <c r="WHI84" s="984" t="s">
        <v>59</v>
      </c>
      <c r="WHJ84" s="984" t="s">
        <v>59</v>
      </c>
      <c r="WHK84" s="984" t="s">
        <v>59</v>
      </c>
      <c r="WHL84" s="984" t="s">
        <v>59</v>
      </c>
      <c r="WHM84" s="984" t="s">
        <v>59</v>
      </c>
      <c r="WHN84" s="984" t="s">
        <v>59</v>
      </c>
      <c r="WHO84" s="984" t="s">
        <v>59</v>
      </c>
      <c r="WHP84" s="984" t="s">
        <v>59</v>
      </c>
      <c r="WHQ84" s="984" t="s">
        <v>59</v>
      </c>
      <c r="WHR84" s="984" t="s">
        <v>59</v>
      </c>
      <c r="WHS84" s="984" t="s">
        <v>59</v>
      </c>
      <c r="WHT84" s="984" t="s">
        <v>59</v>
      </c>
      <c r="WHU84" s="984" t="s">
        <v>59</v>
      </c>
      <c r="WHV84" s="984" t="s">
        <v>59</v>
      </c>
      <c r="WHW84" s="984" t="s">
        <v>59</v>
      </c>
      <c r="WHX84" s="984" t="s">
        <v>59</v>
      </c>
      <c r="WHY84" s="984" t="s">
        <v>59</v>
      </c>
      <c r="WHZ84" s="984" t="s">
        <v>59</v>
      </c>
      <c r="WIA84" s="984" t="s">
        <v>59</v>
      </c>
      <c r="WIB84" s="984" t="s">
        <v>59</v>
      </c>
      <c r="WIC84" s="984" t="s">
        <v>59</v>
      </c>
      <c r="WID84" s="984" t="s">
        <v>59</v>
      </c>
      <c r="WIE84" s="984" t="s">
        <v>59</v>
      </c>
      <c r="WIF84" s="984" t="s">
        <v>59</v>
      </c>
      <c r="WIG84" s="984" t="s">
        <v>59</v>
      </c>
      <c r="WIH84" s="984" t="s">
        <v>59</v>
      </c>
      <c r="WII84" s="984" t="s">
        <v>59</v>
      </c>
      <c r="WIJ84" s="984" t="s">
        <v>59</v>
      </c>
      <c r="WIK84" s="984" t="s">
        <v>59</v>
      </c>
      <c r="WIL84" s="984" t="s">
        <v>59</v>
      </c>
      <c r="WIM84" s="984" t="s">
        <v>59</v>
      </c>
      <c r="WIN84" s="984" t="s">
        <v>59</v>
      </c>
      <c r="WIO84" s="984" t="s">
        <v>59</v>
      </c>
      <c r="WIP84" s="984" t="s">
        <v>59</v>
      </c>
      <c r="WIQ84" s="984" t="s">
        <v>59</v>
      </c>
      <c r="WIR84" s="984" t="s">
        <v>59</v>
      </c>
      <c r="WIS84" s="984" t="s">
        <v>59</v>
      </c>
      <c r="WIT84" s="984" t="s">
        <v>59</v>
      </c>
      <c r="WIU84" s="984" t="s">
        <v>59</v>
      </c>
      <c r="WIV84" s="984" t="s">
        <v>59</v>
      </c>
      <c r="WIW84" s="984" t="s">
        <v>59</v>
      </c>
      <c r="WIX84" s="984" t="s">
        <v>59</v>
      </c>
      <c r="WIY84" s="984" t="s">
        <v>59</v>
      </c>
      <c r="WIZ84" s="984" t="s">
        <v>59</v>
      </c>
      <c r="WJA84" s="984" t="s">
        <v>59</v>
      </c>
      <c r="WJB84" s="984" t="s">
        <v>59</v>
      </c>
      <c r="WJC84" s="984" t="s">
        <v>59</v>
      </c>
      <c r="WJD84" s="984" t="s">
        <v>59</v>
      </c>
      <c r="WJE84" s="984" t="s">
        <v>59</v>
      </c>
      <c r="WJF84" s="984" t="s">
        <v>59</v>
      </c>
      <c r="WJG84" s="984" t="s">
        <v>59</v>
      </c>
      <c r="WJH84" s="984" t="s">
        <v>59</v>
      </c>
      <c r="WJI84" s="984" t="s">
        <v>59</v>
      </c>
      <c r="WJJ84" s="984" t="s">
        <v>59</v>
      </c>
      <c r="WJK84" s="984" t="s">
        <v>59</v>
      </c>
      <c r="WJL84" s="984" t="s">
        <v>59</v>
      </c>
      <c r="WJM84" s="984" t="s">
        <v>59</v>
      </c>
      <c r="WJN84" s="984" t="s">
        <v>59</v>
      </c>
      <c r="WJO84" s="984" t="s">
        <v>59</v>
      </c>
      <c r="WJP84" s="984" t="s">
        <v>59</v>
      </c>
      <c r="WJQ84" s="984" t="s">
        <v>59</v>
      </c>
      <c r="WJR84" s="984" t="s">
        <v>59</v>
      </c>
      <c r="WJS84" s="984" t="s">
        <v>59</v>
      </c>
      <c r="WJT84" s="984" t="s">
        <v>59</v>
      </c>
      <c r="WJU84" s="984" t="s">
        <v>59</v>
      </c>
      <c r="WJV84" s="984" t="s">
        <v>59</v>
      </c>
      <c r="WJW84" s="984" t="s">
        <v>59</v>
      </c>
      <c r="WJX84" s="984" t="s">
        <v>59</v>
      </c>
      <c r="WJY84" s="984" t="s">
        <v>59</v>
      </c>
      <c r="WJZ84" s="984" t="s">
        <v>59</v>
      </c>
      <c r="WKA84" s="984" t="s">
        <v>59</v>
      </c>
      <c r="WKB84" s="984" t="s">
        <v>59</v>
      </c>
      <c r="WKC84" s="984" t="s">
        <v>59</v>
      </c>
      <c r="WKD84" s="984" t="s">
        <v>59</v>
      </c>
      <c r="WKE84" s="984" t="s">
        <v>59</v>
      </c>
      <c r="WKF84" s="984" t="s">
        <v>59</v>
      </c>
      <c r="WKG84" s="984" t="s">
        <v>59</v>
      </c>
      <c r="WKH84" s="984" t="s">
        <v>59</v>
      </c>
      <c r="WKI84" s="984" t="s">
        <v>59</v>
      </c>
      <c r="WKJ84" s="984" t="s">
        <v>59</v>
      </c>
      <c r="WKK84" s="984" t="s">
        <v>59</v>
      </c>
      <c r="WKL84" s="984" t="s">
        <v>59</v>
      </c>
      <c r="WKM84" s="984" t="s">
        <v>59</v>
      </c>
      <c r="WKN84" s="984" t="s">
        <v>59</v>
      </c>
      <c r="WKO84" s="984" t="s">
        <v>59</v>
      </c>
      <c r="WKP84" s="984" t="s">
        <v>59</v>
      </c>
      <c r="WKQ84" s="984" t="s">
        <v>59</v>
      </c>
      <c r="WKR84" s="984" t="s">
        <v>59</v>
      </c>
      <c r="WKS84" s="984" t="s">
        <v>59</v>
      </c>
      <c r="WKT84" s="984" t="s">
        <v>59</v>
      </c>
      <c r="WKU84" s="984" t="s">
        <v>59</v>
      </c>
      <c r="WKV84" s="984" t="s">
        <v>59</v>
      </c>
      <c r="WKW84" s="984" t="s">
        <v>59</v>
      </c>
      <c r="WKX84" s="984" t="s">
        <v>59</v>
      </c>
      <c r="WKY84" s="984" t="s">
        <v>59</v>
      </c>
      <c r="WKZ84" s="984" t="s">
        <v>59</v>
      </c>
      <c r="WLA84" s="984" t="s">
        <v>59</v>
      </c>
      <c r="WLB84" s="984" t="s">
        <v>59</v>
      </c>
      <c r="WLC84" s="984" t="s">
        <v>59</v>
      </c>
      <c r="WLD84" s="984" t="s">
        <v>59</v>
      </c>
      <c r="WLE84" s="984" t="s">
        <v>59</v>
      </c>
      <c r="WLF84" s="984" t="s">
        <v>59</v>
      </c>
      <c r="WLG84" s="984" t="s">
        <v>59</v>
      </c>
      <c r="WLH84" s="984" t="s">
        <v>59</v>
      </c>
      <c r="WLI84" s="984" t="s">
        <v>59</v>
      </c>
      <c r="WLJ84" s="984" t="s">
        <v>59</v>
      </c>
      <c r="WLK84" s="984" t="s">
        <v>59</v>
      </c>
      <c r="WLL84" s="984" t="s">
        <v>59</v>
      </c>
      <c r="WLM84" s="984" t="s">
        <v>59</v>
      </c>
      <c r="WLN84" s="984" t="s">
        <v>59</v>
      </c>
      <c r="WLO84" s="984" t="s">
        <v>59</v>
      </c>
      <c r="WLP84" s="984" t="s">
        <v>59</v>
      </c>
      <c r="WLQ84" s="984" t="s">
        <v>59</v>
      </c>
      <c r="WLR84" s="984" t="s">
        <v>59</v>
      </c>
      <c r="WLS84" s="984" t="s">
        <v>59</v>
      </c>
      <c r="WLT84" s="984" t="s">
        <v>59</v>
      </c>
      <c r="WLU84" s="984" t="s">
        <v>59</v>
      </c>
      <c r="WLV84" s="984" t="s">
        <v>59</v>
      </c>
      <c r="WLW84" s="984" t="s">
        <v>59</v>
      </c>
      <c r="WLX84" s="984" t="s">
        <v>59</v>
      </c>
      <c r="WLY84" s="984" t="s">
        <v>59</v>
      </c>
      <c r="WLZ84" s="984" t="s">
        <v>59</v>
      </c>
      <c r="WMA84" s="984" t="s">
        <v>59</v>
      </c>
      <c r="WMB84" s="984" t="s">
        <v>59</v>
      </c>
      <c r="WMC84" s="984" t="s">
        <v>59</v>
      </c>
      <c r="WMD84" s="984" t="s">
        <v>59</v>
      </c>
      <c r="WME84" s="984" t="s">
        <v>59</v>
      </c>
      <c r="WMF84" s="984" t="s">
        <v>59</v>
      </c>
      <c r="WMG84" s="984" t="s">
        <v>59</v>
      </c>
      <c r="WMH84" s="984" t="s">
        <v>59</v>
      </c>
      <c r="WMI84" s="984" t="s">
        <v>59</v>
      </c>
      <c r="WMJ84" s="984" t="s">
        <v>59</v>
      </c>
      <c r="WMK84" s="984" t="s">
        <v>59</v>
      </c>
      <c r="WML84" s="984" t="s">
        <v>59</v>
      </c>
      <c r="WMM84" s="984" t="s">
        <v>59</v>
      </c>
      <c r="WMN84" s="984" t="s">
        <v>59</v>
      </c>
      <c r="WMO84" s="984" t="s">
        <v>59</v>
      </c>
      <c r="WMP84" s="984" t="s">
        <v>59</v>
      </c>
      <c r="WMQ84" s="984" t="s">
        <v>59</v>
      </c>
      <c r="WMR84" s="984" t="s">
        <v>59</v>
      </c>
      <c r="WMS84" s="984" t="s">
        <v>59</v>
      </c>
      <c r="WMT84" s="984" t="s">
        <v>59</v>
      </c>
      <c r="WMU84" s="984" t="s">
        <v>59</v>
      </c>
      <c r="WMV84" s="984" t="s">
        <v>59</v>
      </c>
      <c r="WMW84" s="984" t="s">
        <v>59</v>
      </c>
      <c r="WMX84" s="984" t="s">
        <v>59</v>
      </c>
      <c r="WMY84" s="984" t="s">
        <v>59</v>
      </c>
      <c r="WMZ84" s="984" t="s">
        <v>59</v>
      </c>
      <c r="WNA84" s="984" t="s">
        <v>59</v>
      </c>
      <c r="WNB84" s="984" t="s">
        <v>59</v>
      </c>
      <c r="WNC84" s="984" t="s">
        <v>59</v>
      </c>
      <c r="WND84" s="984" t="s">
        <v>59</v>
      </c>
      <c r="WNE84" s="984" t="s">
        <v>59</v>
      </c>
      <c r="WNF84" s="984" t="s">
        <v>59</v>
      </c>
      <c r="WNG84" s="984" t="s">
        <v>59</v>
      </c>
      <c r="WNH84" s="984" t="s">
        <v>59</v>
      </c>
      <c r="WNI84" s="984" t="s">
        <v>59</v>
      </c>
      <c r="WNJ84" s="984" t="s">
        <v>59</v>
      </c>
      <c r="WNK84" s="984" t="s">
        <v>59</v>
      </c>
      <c r="WNL84" s="984" t="s">
        <v>59</v>
      </c>
      <c r="WNM84" s="984" t="s">
        <v>59</v>
      </c>
      <c r="WNN84" s="984" t="s">
        <v>59</v>
      </c>
      <c r="WNO84" s="984" t="s">
        <v>59</v>
      </c>
      <c r="WNP84" s="984" t="s">
        <v>59</v>
      </c>
      <c r="WNQ84" s="984" t="s">
        <v>59</v>
      </c>
      <c r="WNR84" s="984" t="s">
        <v>59</v>
      </c>
      <c r="WNS84" s="984" t="s">
        <v>59</v>
      </c>
      <c r="WNT84" s="984" t="s">
        <v>59</v>
      </c>
      <c r="WNU84" s="984" t="s">
        <v>59</v>
      </c>
      <c r="WNV84" s="984" t="s">
        <v>59</v>
      </c>
      <c r="WNW84" s="984" t="s">
        <v>59</v>
      </c>
      <c r="WNX84" s="984" t="s">
        <v>59</v>
      </c>
      <c r="WNY84" s="984" t="s">
        <v>59</v>
      </c>
      <c r="WNZ84" s="984" t="s">
        <v>59</v>
      </c>
      <c r="WOA84" s="984" t="s">
        <v>59</v>
      </c>
      <c r="WOB84" s="984" t="s">
        <v>59</v>
      </c>
      <c r="WOC84" s="984" t="s">
        <v>59</v>
      </c>
      <c r="WOD84" s="984" t="s">
        <v>59</v>
      </c>
      <c r="WOE84" s="984" t="s">
        <v>59</v>
      </c>
      <c r="WOF84" s="984" t="s">
        <v>59</v>
      </c>
      <c r="WOG84" s="984" t="s">
        <v>59</v>
      </c>
      <c r="WOH84" s="984" t="s">
        <v>59</v>
      </c>
      <c r="WOI84" s="984" t="s">
        <v>59</v>
      </c>
      <c r="WOJ84" s="984" t="s">
        <v>59</v>
      </c>
      <c r="WOK84" s="984" t="s">
        <v>59</v>
      </c>
      <c r="WOL84" s="984" t="s">
        <v>59</v>
      </c>
      <c r="WOM84" s="984" t="s">
        <v>59</v>
      </c>
      <c r="WON84" s="984" t="s">
        <v>59</v>
      </c>
      <c r="WOO84" s="984" t="s">
        <v>59</v>
      </c>
      <c r="WOP84" s="984" t="s">
        <v>59</v>
      </c>
      <c r="WOQ84" s="984" t="s">
        <v>59</v>
      </c>
      <c r="WOR84" s="984" t="s">
        <v>59</v>
      </c>
      <c r="WOS84" s="984" t="s">
        <v>59</v>
      </c>
      <c r="WOT84" s="984" t="s">
        <v>59</v>
      </c>
      <c r="WOU84" s="984" t="s">
        <v>59</v>
      </c>
      <c r="WOV84" s="984" t="s">
        <v>59</v>
      </c>
      <c r="WOW84" s="984" t="s">
        <v>59</v>
      </c>
      <c r="WOX84" s="984" t="s">
        <v>59</v>
      </c>
      <c r="WOY84" s="984" t="s">
        <v>59</v>
      </c>
      <c r="WOZ84" s="984" t="s">
        <v>59</v>
      </c>
      <c r="WPA84" s="984" t="s">
        <v>59</v>
      </c>
      <c r="WPB84" s="984" t="s">
        <v>59</v>
      </c>
      <c r="WPC84" s="984" t="s">
        <v>59</v>
      </c>
      <c r="WPD84" s="984" t="s">
        <v>59</v>
      </c>
      <c r="WPE84" s="984" t="s">
        <v>59</v>
      </c>
      <c r="WPF84" s="984" t="s">
        <v>59</v>
      </c>
      <c r="WPG84" s="984" t="s">
        <v>59</v>
      </c>
      <c r="WPH84" s="984" t="s">
        <v>59</v>
      </c>
      <c r="WPI84" s="984" t="s">
        <v>59</v>
      </c>
      <c r="WPJ84" s="984" t="s">
        <v>59</v>
      </c>
      <c r="WPK84" s="984" t="s">
        <v>59</v>
      </c>
      <c r="WPL84" s="984" t="s">
        <v>59</v>
      </c>
      <c r="WPM84" s="984" t="s">
        <v>59</v>
      </c>
      <c r="WPN84" s="984" t="s">
        <v>59</v>
      </c>
      <c r="WPO84" s="984" t="s">
        <v>59</v>
      </c>
      <c r="WPP84" s="984" t="s">
        <v>59</v>
      </c>
      <c r="WPQ84" s="984" t="s">
        <v>59</v>
      </c>
      <c r="WPR84" s="984" t="s">
        <v>59</v>
      </c>
      <c r="WPS84" s="984" t="s">
        <v>59</v>
      </c>
      <c r="WPT84" s="984" t="s">
        <v>59</v>
      </c>
      <c r="WPU84" s="984" t="s">
        <v>59</v>
      </c>
      <c r="WPV84" s="984" t="s">
        <v>59</v>
      </c>
      <c r="WPW84" s="984" t="s">
        <v>59</v>
      </c>
      <c r="WPX84" s="984" t="s">
        <v>59</v>
      </c>
      <c r="WPY84" s="984" t="s">
        <v>59</v>
      </c>
      <c r="WPZ84" s="984" t="s">
        <v>59</v>
      </c>
      <c r="WQA84" s="984" t="s">
        <v>59</v>
      </c>
      <c r="WQB84" s="984" t="s">
        <v>59</v>
      </c>
      <c r="WQC84" s="984" t="s">
        <v>59</v>
      </c>
      <c r="WQD84" s="984" t="s">
        <v>59</v>
      </c>
      <c r="WQE84" s="984" t="s">
        <v>59</v>
      </c>
      <c r="WQF84" s="984" t="s">
        <v>59</v>
      </c>
      <c r="WQG84" s="984" t="s">
        <v>59</v>
      </c>
      <c r="WQH84" s="984" t="s">
        <v>59</v>
      </c>
      <c r="WQI84" s="984" t="s">
        <v>59</v>
      </c>
      <c r="WQJ84" s="984" t="s">
        <v>59</v>
      </c>
      <c r="WQK84" s="984" t="s">
        <v>59</v>
      </c>
      <c r="WQL84" s="984" t="s">
        <v>59</v>
      </c>
      <c r="WQM84" s="984" t="s">
        <v>59</v>
      </c>
      <c r="WQN84" s="984" t="s">
        <v>59</v>
      </c>
      <c r="WQO84" s="984" t="s">
        <v>59</v>
      </c>
      <c r="WQP84" s="984" t="s">
        <v>59</v>
      </c>
      <c r="WQQ84" s="984" t="s">
        <v>59</v>
      </c>
      <c r="WQR84" s="984" t="s">
        <v>59</v>
      </c>
      <c r="WQS84" s="984" t="s">
        <v>59</v>
      </c>
      <c r="WQT84" s="984" t="s">
        <v>59</v>
      </c>
      <c r="WQU84" s="984" t="s">
        <v>59</v>
      </c>
      <c r="WQV84" s="984" t="s">
        <v>59</v>
      </c>
      <c r="WQW84" s="984" t="s">
        <v>59</v>
      </c>
      <c r="WQX84" s="984" t="s">
        <v>59</v>
      </c>
      <c r="WQY84" s="984" t="s">
        <v>59</v>
      </c>
      <c r="WQZ84" s="984" t="s">
        <v>59</v>
      </c>
      <c r="WRA84" s="984" t="s">
        <v>59</v>
      </c>
      <c r="WRB84" s="984" t="s">
        <v>59</v>
      </c>
      <c r="WRC84" s="984" t="s">
        <v>59</v>
      </c>
      <c r="WRD84" s="984" t="s">
        <v>59</v>
      </c>
      <c r="WRE84" s="984" t="s">
        <v>59</v>
      </c>
      <c r="WRF84" s="984" t="s">
        <v>59</v>
      </c>
      <c r="WRG84" s="984" t="s">
        <v>59</v>
      </c>
      <c r="WRH84" s="984" t="s">
        <v>59</v>
      </c>
      <c r="WRI84" s="984" t="s">
        <v>59</v>
      </c>
      <c r="WRJ84" s="984" t="s">
        <v>59</v>
      </c>
      <c r="WRK84" s="984" t="s">
        <v>59</v>
      </c>
      <c r="WRL84" s="984" t="s">
        <v>59</v>
      </c>
      <c r="WRM84" s="984" t="s">
        <v>59</v>
      </c>
      <c r="WRN84" s="984" t="s">
        <v>59</v>
      </c>
      <c r="WRO84" s="984" t="s">
        <v>59</v>
      </c>
      <c r="WRP84" s="984" t="s">
        <v>59</v>
      </c>
      <c r="WRQ84" s="984" t="s">
        <v>59</v>
      </c>
      <c r="WRR84" s="984" t="s">
        <v>59</v>
      </c>
      <c r="WRS84" s="984" t="s">
        <v>59</v>
      </c>
      <c r="WRT84" s="984" t="s">
        <v>59</v>
      </c>
      <c r="WRU84" s="984" t="s">
        <v>59</v>
      </c>
      <c r="WRV84" s="984" t="s">
        <v>59</v>
      </c>
      <c r="WRW84" s="984" t="s">
        <v>59</v>
      </c>
      <c r="WRX84" s="984" t="s">
        <v>59</v>
      </c>
      <c r="WRY84" s="984" t="s">
        <v>59</v>
      </c>
      <c r="WRZ84" s="984" t="s">
        <v>59</v>
      </c>
      <c r="WSA84" s="984" t="s">
        <v>59</v>
      </c>
      <c r="WSB84" s="984" t="s">
        <v>59</v>
      </c>
      <c r="WSC84" s="984" t="s">
        <v>59</v>
      </c>
      <c r="WSD84" s="984" t="s">
        <v>59</v>
      </c>
      <c r="WSE84" s="984" t="s">
        <v>59</v>
      </c>
      <c r="WSF84" s="984" t="s">
        <v>59</v>
      </c>
      <c r="WSG84" s="984" t="s">
        <v>59</v>
      </c>
      <c r="WSH84" s="984" t="s">
        <v>59</v>
      </c>
      <c r="WSI84" s="984" t="s">
        <v>59</v>
      </c>
      <c r="WSJ84" s="984" t="s">
        <v>59</v>
      </c>
      <c r="WSK84" s="984" t="s">
        <v>59</v>
      </c>
      <c r="WSL84" s="984" t="s">
        <v>59</v>
      </c>
      <c r="WSM84" s="984" t="s">
        <v>59</v>
      </c>
      <c r="WSN84" s="984" t="s">
        <v>59</v>
      </c>
      <c r="WSO84" s="984" t="s">
        <v>59</v>
      </c>
      <c r="WSP84" s="984" t="s">
        <v>59</v>
      </c>
      <c r="WSQ84" s="984" t="s">
        <v>59</v>
      </c>
      <c r="WSR84" s="984" t="s">
        <v>59</v>
      </c>
      <c r="WSS84" s="984" t="s">
        <v>59</v>
      </c>
      <c r="WST84" s="984" t="s">
        <v>59</v>
      </c>
      <c r="WSU84" s="984" t="s">
        <v>59</v>
      </c>
      <c r="WSV84" s="984" t="s">
        <v>59</v>
      </c>
      <c r="WSW84" s="984" t="s">
        <v>59</v>
      </c>
      <c r="WSX84" s="984" t="s">
        <v>59</v>
      </c>
      <c r="WSY84" s="984" t="s">
        <v>59</v>
      </c>
      <c r="WSZ84" s="984" t="s">
        <v>59</v>
      </c>
      <c r="WTA84" s="984" t="s">
        <v>59</v>
      </c>
      <c r="WTB84" s="984" t="s">
        <v>59</v>
      </c>
      <c r="WTC84" s="984" t="s">
        <v>59</v>
      </c>
      <c r="WTD84" s="984" t="s">
        <v>59</v>
      </c>
      <c r="WTE84" s="984" t="s">
        <v>59</v>
      </c>
      <c r="WTF84" s="984" t="s">
        <v>59</v>
      </c>
      <c r="WTG84" s="984" t="s">
        <v>59</v>
      </c>
      <c r="WTH84" s="984" t="s">
        <v>59</v>
      </c>
      <c r="WTI84" s="984" t="s">
        <v>59</v>
      </c>
      <c r="WTJ84" s="984" t="s">
        <v>59</v>
      </c>
      <c r="WTK84" s="984" t="s">
        <v>59</v>
      </c>
      <c r="WTL84" s="984" t="s">
        <v>59</v>
      </c>
      <c r="WTM84" s="984" t="s">
        <v>59</v>
      </c>
      <c r="WTN84" s="984" t="s">
        <v>59</v>
      </c>
      <c r="WTO84" s="984" t="s">
        <v>59</v>
      </c>
      <c r="WTP84" s="984" t="s">
        <v>59</v>
      </c>
      <c r="WTQ84" s="984" t="s">
        <v>59</v>
      </c>
      <c r="WTR84" s="984" t="s">
        <v>59</v>
      </c>
      <c r="WTS84" s="984" t="s">
        <v>59</v>
      </c>
      <c r="WTT84" s="984" t="s">
        <v>59</v>
      </c>
      <c r="WTU84" s="984" t="s">
        <v>59</v>
      </c>
      <c r="WTV84" s="984" t="s">
        <v>59</v>
      </c>
      <c r="WTW84" s="984" t="s">
        <v>59</v>
      </c>
      <c r="WTX84" s="984" t="s">
        <v>59</v>
      </c>
      <c r="WTY84" s="984" t="s">
        <v>59</v>
      </c>
      <c r="WTZ84" s="984" t="s">
        <v>59</v>
      </c>
      <c r="WUA84" s="984" t="s">
        <v>59</v>
      </c>
      <c r="WUB84" s="984" t="s">
        <v>59</v>
      </c>
      <c r="WUC84" s="984" t="s">
        <v>59</v>
      </c>
      <c r="WUD84" s="984" t="s">
        <v>59</v>
      </c>
      <c r="WUE84" s="984" t="s">
        <v>59</v>
      </c>
      <c r="WUF84" s="984" t="s">
        <v>59</v>
      </c>
      <c r="WUG84" s="984" t="s">
        <v>59</v>
      </c>
      <c r="WUH84" s="984" t="s">
        <v>59</v>
      </c>
      <c r="WUI84" s="984" t="s">
        <v>59</v>
      </c>
      <c r="WUJ84" s="984" t="s">
        <v>59</v>
      </c>
      <c r="WUK84" s="984" t="s">
        <v>59</v>
      </c>
      <c r="WUL84" s="984" t="s">
        <v>59</v>
      </c>
      <c r="WUM84" s="984" t="s">
        <v>59</v>
      </c>
      <c r="WUN84" s="984" t="s">
        <v>59</v>
      </c>
      <c r="WUO84" s="984" t="s">
        <v>59</v>
      </c>
      <c r="WUP84" s="984" t="s">
        <v>59</v>
      </c>
      <c r="WUQ84" s="984" t="s">
        <v>59</v>
      </c>
      <c r="WUR84" s="984" t="s">
        <v>59</v>
      </c>
      <c r="WUS84" s="984" t="s">
        <v>59</v>
      </c>
      <c r="WUT84" s="984" t="s">
        <v>59</v>
      </c>
      <c r="WUU84" s="984" t="s">
        <v>59</v>
      </c>
      <c r="WUV84" s="984" t="s">
        <v>59</v>
      </c>
      <c r="WUW84" s="984" t="s">
        <v>59</v>
      </c>
      <c r="WUX84" s="984" t="s">
        <v>59</v>
      </c>
      <c r="WUY84" s="984" t="s">
        <v>59</v>
      </c>
      <c r="WUZ84" s="984" t="s">
        <v>59</v>
      </c>
      <c r="WVA84" s="984" t="s">
        <v>59</v>
      </c>
      <c r="WVB84" s="984" t="s">
        <v>59</v>
      </c>
      <c r="WVC84" s="984" t="s">
        <v>59</v>
      </c>
      <c r="WVD84" s="984" t="s">
        <v>59</v>
      </c>
      <c r="WVE84" s="984" t="s">
        <v>59</v>
      </c>
      <c r="WVF84" s="984" t="s">
        <v>59</v>
      </c>
      <c r="WVG84" s="984" t="s">
        <v>59</v>
      </c>
      <c r="WVH84" s="984" t="s">
        <v>59</v>
      </c>
      <c r="WVI84" s="984" t="s">
        <v>59</v>
      </c>
      <c r="WVJ84" s="984" t="s">
        <v>59</v>
      </c>
      <c r="WVK84" s="984" t="s">
        <v>59</v>
      </c>
      <c r="WVL84" s="984" t="s">
        <v>59</v>
      </c>
      <c r="WVM84" s="984" t="s">
        <v>59</v>
      </c>
      <c r="WVN84" s="984" t="s">
        <v>59</v>
      </c>
      <c r="WVO84" s="984" t="s">
        <v>59</v>
      </c>
      <c r="WVP84" s="984" t="s">
        <v>59</v>
      </c>
      <c r="WVQ84" s="984" t="s">
        <v>59</v>
      </c>
      <c r="WVR84" s="984" t="s">
        <v>59</v>
      </c>
      <c r="WVS84" s="984" t="s">
        <v>59</v>
      </c>
      <c r="WVT84" s="984" t="s">
        <v>59</v>
      </c>
      <c r="WVU84" s="984" t="s">
        <v>59</v>
      </c>
      <c r="WVV84" s="984" t="s">
        <v>59</v>
      </c>
      <c r="WVW84" s="984" t="s">
        <v>59</v>
      </c>
      <c r="WVX84" s="984" t="s">
        <v>59</v>
      </c>
      <c r="WVY84" s="984" t="s">
        <v>59</v>
      </c>
      <c r="WVZ84" s="984" t="s">
        <v>59</v>
      </c>
      <c r="WWA84" s="984" t="s">
        <v>59</v>
      </c>
      <c r="WWB84" s="984" t="s">
        <v>59</v>
      </c>
      <c r="WWC84" s="984" t="s">
        <v>59</v>
      </c>
      <c r="WWD84" s="984" t="s">
        <v>59</v>
      </c>
      <c r="WWE84" s="984" t="s">
        <v>59</v>
      </c>
      <c r="WWF84" s="984" t="s">
        <v>59</v>
      </c>
      <c r="WWG84" s="984" t="s">
        <v>59</v>
      </c>
      <c r="WWH84" s="984" t="s">
        <v>59</v>
      </c>
      <c r="WWI84" s="984" t="s">
        <v>59</v>
      </c>
      <c r="WWJ84" s="984" t="s">
        <v>59</v>
      </c>
      <c r="WWK84" s="984" t="s">
        <v>59</v>
      </c>
      <c r="WWL84" s="984" t="s">
        <v>59</v>
      </c>
      <c r="WWM84" s="984" t="s">
        <v>59</v>
      </c>
      <c r="WWN84" s="984" t="s">
        <v>59</v>
      </c>
      <c r="WWO84" s="984" t="s">
        <v>59</v>
      </c>
      <c r="WWP84" s="984" t="s">
        <v>59</v>
      </c>
      <c r="WWQ84" s="984" t="s">
        <v>59</v>
      </c>
      <c r="WWR84" s="984" t="s">
        <v>59</v>
      </c>
      <c r="WWS84" s="984" t="s">
        <v>59</v>
      </c>
      <c r="WWT84" s="984" t="s">
        <v>59</v>
      </c>
      <c r="WWU84" s="984" t="s">
        <v>59</v>
      </c>
      <c r="WWV84" s="984" t="s">
        <v>59</v>
      </c>
      <c r="WWW84" s="984" t="s">
        <v>59</v>
      </c>
      <c r="WWX84" s="984" t="s">
        <v>59</v>
      </c>
      <c r="WWY84" s="984" t="s">
        <v>59</v>
      </c>
      <c r="WWZ84" s="984" t="s">
        <v>59</v>
      </c>
      <c r="WXA84" s="984" t="s">
        <v>59</v>
      </c>
      <c r="WXB84" s="984" t="s">
        <v>59</v>
      </c>
      <c r="WXC84" s="984" t="s">
        <v>59</v>
      </c>
      <c r="WXD84" s="984" t="s">
        <v>59</v>
      </c>
      <c r="WXE84" s="984" t="s">
        <v>59</v>
      </c>
      <c r="WXF84" s="984" t="s">
        <v>59</v>
      </c>
      <c r="WXG84" s="984" t="s">
        <v>59</v>
      </c>
      <c r="WXH84" s="984" t="s">
        <v>59</v>
      </c>
      <c r="WXI84" s="984" t="s">
        <v>59</v>
      </c>
      <c r="WXJ84" s="984" t="s">
        <v>59</v>
      </c>
      <c r="WXK84" s="984" t="s">
        <v>59</v>
      </c>
      <c r="WXL84" s="984" t="s">
        <v>59</v>
      </c>
      <c r="WXM84" s="984" t="s">
        <v>59</v>
      </c>
      <c r="WXN84" s="984" t="s">
        <v>59</v>
      </c>
      <c r="WXO84" s="984" t="s">
        <v>59</v>
      </c>
      <c r="WXP84" s="984" t="s">
        <v>59</v>
      </c>
      <c r="WXQ84" s="984" t="s">
        <v>59</v>
      </c>
      <c r="WXR84" s="984" t="s">
        <v>59</v>
      </c>
      <c r="WXS84" s="984" t="s">
        <v>59</v>
      </c>
      <c r="WXT84" s="984" t="s">
        <v>59</v>
      </c>
      <c r="WXU84" s="984" t="s">
        <v>59</v>
      </c>
      <c r="WXV84" s="984" t="s">
        <v>59</v>
      </c>
      <c r="WXW84" s="984" t="s">
        <v>59</v>
      </c>
      <c r="WXX84" s="984" t="s">
        <v>59</v>
      </c>
      <c r="WXY84" s="984" t="s">
        <v>59</v>
      </c>
      <c r="WXZ84" s="984" t="s">
        <v>59</v>
      </c>
      <c r="WYA84" s="984" t="s">
        <v>59</v>
      </c>
      <c r="WYB84" s="984" t="s">
        <v>59</v>
      </c>
      <c r="WYC84" s="984" t="s">
        <v>59</v>
      </c>
      <c r="WYD84" s="984" t="s">
        <v>59</v>
      </c>
      <c r="WYE84" s="984" t="s">
        <v>59</v>
      </c>
      <c r="WYF84" s="984" t="s">
        <v>59</v>
      </c>
      <c r="WYG84" s="984" t="s">
        <v>59</v>
      </c>
      <c r="WYH84" s="984" t="s">
        <v>59</v>
      </c>
      <c r="WYI84" s="984" t="s">
        <v>59</v>
      </c>
      <c r="WYJ84" s="984" t="s">
        <v>59</v>
      </c>
      <c r="WYK84" s="984" t="s">
        <v>59</v>
      </c>
      <c r="WYL84" s="984" t="s">
        <v>59</v>
      </c>
      <c r="WYM84" s="984" t="s">
        <v>59</v>
      </c>
      <c r="WYN84" s="984" t="s">
        <v>59</v>
      </c>
      <c r="WYO84" s="984" t="s">
        <v>59</v>
      </c>
      <c r="WYP84" s="984" t="s">
        <v>59</v>
      </c>
      <c r="WYQ84" s="984" t="s">
        <v>59</v>
      </c>
      <c r="WYR84" s="984" t="s">
        <v>59</v>
      </c>
      <c r="WYS84" s="984" t="s">
        <v>59</v>
      </c>
      <c r="WYT84" s="984" t="s">
        <v>59</v>
      </c>
      <c r="WYU84" s="984" t="s">
        <v>59</v>
      </c>
      <c r="WYV84" s="984" t="s">
        <v>59</v>
      </c>
      <c r="WYW84" s="984" t="s">
        <v>59</v>
      </c>
      <c r="WYX84" s="984" t="s">
        <v>59</v>
      </c>
      <c r="WYY84" s="984" t="s">
        <v>59</v>
      </c>
      <c r="WYZ84" s="984" t="s">
        <v>59</v>
      </c>
      <c r="WZA84" s="984" t="s">
        <v>59</v>
      </c>
      <c r="WZB84" s="984" t="s">
        <v>59</v>
      </c>
      <c r="WZC84" s="984" t="s">
        <v>59</v>
      </c>
      <c r="WZD84" s="984" t="s">
        <v>59</v>
      </c>
      <c r="WZE84" s="984" t="s">
        <v>59</v>
      </c>
      <c r="WZF84" s="984" t="s">
        <v>59</v>
      </c>
      <c r="WZG84" s="984" t="s">
        <v>59</v>
      </c>
      <c r="WZH84" s="984" t="s">
        <v>59</v>
      </c>
      <c r="WZI84" s="984" t="s">
        <v>59</v>
      </c>
      <c r="WZJ84" s="984" t="s">
        <v>59</v>
      </c>
      <c r="WZK84" s="984" t="s">
        <v>59</v>
      </c>
      <c r="WZL84" s="984" t="s">
        <v>59</v>
      </c>
      <c r="WZM84" s="984" t="s">
        <v>59</v>
      </c>
      <c r="WZN84" s="984" t="s">
        <v>59</v>
      </c>
      <c r="WZO84" s="984" t="s">
        <v>59</v>
      </c>
      <c r="WZP84" s="984" t="s">
        <v>59</v>
      </c>
      <c r="WZQ84" s="984" t="s">
        <v>59</v>
      </c>
      <c r="WZR84" s="984" t="s">
        <v>59</v>
      </c>
      <c r="WZS84" s="984" t="s">
        <v>59</v>
      </c>
      <c r="WZT84" s="984" t="s">
        <v>59</v>
      </c>
      <c r="WZU84" s="984" t="s">
        <v>59</v>
      </c>
      <c r="WZV84" s="984" t="s">
        <v>59</v>
      </c>
      <c r="WZW84" s="984" t="s">
        <v>59</v>
      </c>
      <c r="WZX84" s="984" t="s">
        <v>59</v>
      </c>
      <c r="WZY84" s="984" t="s">
        <v>59</v>
      </c>
      <c r="WZZ84" s="984" t="s">
        <v>59</v>
      </c>
      <c r="XAA84" s="984" t="s">
        <v>59</v>
      </c>
      <c r="XAB84" s="984" t="s">
        <v>59</v>
      </c>
      <c r="XAC84" s="984" t="s">
        <v>59</v>
      </c>
      <c r="XAD84" s="984" t="s">
        <v>59</v>
      </c>
      <c r="XAE84" s="984" t="s">
        <v>59</v>
      </c>
      <c r="XAF84" s="984" t="s">
        <v>59</v>
      </c>
      <c r="XAG84" s="984" t="s">
        <v>59</v>
      </c>
      <c r="XAH84" s="984" t="s">
        <v>59</v>
      </c>
      <c r="XAI84" s="984" t="s">
        <v>59</v>
      </c>
      <c r="XAJ84" s="984" t="s">
        <v>59</v>
      </c>
      <c r="XAK84" s="984" t="s">
        <v>59</v>
      </c>
      <c r="XAL84" s="984" t="s">
        <v>59</v>
      </c>
      <c r="XAM84" s="984" t="s">
        <v>59</v>
      </c>
      <c r="XAN84" s="984" t="s">
        <v>59</v>
      </c>
      <c r="XAO84" s="984" t="s">
        <v>59</v>
      </c>
      <c r="XAP84" s="984" t="s">
        <v>59</v>
      </c>
      <c r="XAQ84" s="984" t="s">
        <v>59</v>
      </c>
      <c r="XAR84" s="984" t="s">
        <v>59</v>
      </c>
      <c r="XAS84" s="984" t="s">
        <v>59</v>
      </c>
      <c r="XAT84" s="984" t="s">
        <v>59</v>
      </c>
      <c r="XAU84" s="984" t="s">
        <v>59</v>
      </c>
      <c r="XAV84" s="984" t="s">
        <v>59</v>
      </c>
      <c r="XAW84" s="984" t="s">
        <v>59</v>
      </c>
      <c r="XAX84" s="984" t="s">
        <v>59</v>
      </c>
      <c r="XAY84" s="984" t="s">
        <v>59</v>
      </c>
      <c r="XAZ84" s="984" t="s">
        <v>59</v>
      </c>
      <c r="XBA84" s="984" t="s">
        <v>59</v>
      </c>
      <c r="XBB84" s="984" t="s">
        <v>59</v>
      </c>
      <c r="XBC84" s="984" t="s">
        <v>59</v>
      </c>
      <c r="XBD84" s="984" t="s">
        <v>59</v>
      </c>
      <c r="XBE84" s="984" t="s">
        <v>59</v>
      </c>
      <c r="XBF84" s="984" t="s">
        <v>59</v>
      </c>
      <c r="XBG84" s="984" t="s">
        <v>59</v>
      </c>
      <c r="XBH84" s="984" t="s">
        <v>59</v>
      </c>
      <c r="XBI84" s="984" t="s">
        <v>59</v>
      </c>
      <c r="XBJ84" s="984" t="s">
        <v>59</v>
      </c>
      <c r="XBK84" s="984" t="s">
        <v>59</v>
      </c>
      <c r="XBL84" s="984" t="s">
        <v>59</v>
      </c>
      <c r="XBM84" s="984" t="s">
        <v>59</v>
      </c>
      <c r="XBN84" s="984" t="s">
        <v>59</v>
      </c>
      <c r="XBO84" s="984" t="s">
        <v>59</v>
      </c>
      <c r="XBP84" s="984" t="s">
        <v>59</v>
      </c>
      <c r="XBQ84" s="984" t="s">
        <v>59</v>
      </c>
      <c r="XBR84" s="984" t="s">
        <v>59</v>
      </c>
      <c r="XBS84" s="984" t="s">
        <v>59</v>
      </c>
      <c r="XBT84" s="984" t="s">
        <v>59</v>
      </c>
      <c r="XBU84" s="984" t="s">
        <v>59</v>
      </c>
      <c r="XBV84" s="984" t="s">
        <v>59</v>
      </c>
      <c r="XBW84" s="984" t="s">
        <v>59</v>
      </c>
      <c r="XBX84" s="984" t="s">
        <v>59</v>
      </c>
      <c r="XBY84" s="984" t="s">
        <v>59</v>
      </c>
      <c r="XBZ84" s="984" t="s">
        <v>59</v>
      </c>
      <c r="XCA84" s="984" t="s">
        <v>59</v>
      </c>
      <c r="XCB84" s="984" t="s">
        <v>59</v>
      </c>
      <c r="XCC84" s="984" t="s">
        <v>59</v>
      </c>
      <c r="XCD84" s="984" t="s">
        <v>59</v>
      </c>
      <c r="XCE84" s="984" t="s">
        <v>59</v>
      </c>
      <c r="XCF84" s="984" t="s">
        <v>59</v>
      </c>
      <c r="XCG84" s="984" t="s">
        <v>59</v>
      </c>
      <c r="XCH84" s="984" t="s">
        <v>59</v>
      </c>
      <c r="XCI84" s="984" t="s">
        <v>59</v>
      </c>
      <c r="XCJ84" s="984" t="s">
        <v>59</v>
      </c>
      <c r="XCK84" s="984" t="s">
        <v>59</v>
      </c>
      <c r="XCL84" s="984" t="s">
        <v>59</v>
      </c>
      <c r="XCM84" s="984" t="s">
        <v>59</v>
      </c>
      <c r="XCN84" s="984" t="s">
        <v>59</v>
      </c>
      <c r="XCO84" s="984" t="s">
        <v>59</v>
      </c>
      <c r="XCP84" s="984" t="s">
        <v>59</v>
      </c>
      <c r="XCQ84" s="984" t="s">
        <v>59</v>
      </c>
      <c r="XCR84" s="984" t="s">
        <v>59</v>
      </c>
      <c r="XCS84" s="984" t="s">
        <v>59</v>
      </c>
      <c r="XCT84" s="984" t="s">
        <v>59</v>
      </c>
      <c r="XCU84" s="984" t="s">
        <v>59</v>
      </c>
      <c r="XCV84" s="984" t="s">
        <v>59</v>
      </c>
      <c r="XCW84" s="984" t="s">
        <v>59</v>
      </c>
      <c r="XCX84" s="984" t="s">
        <v>59</v>
      </c>
      <c r="XCY84" s="984" t="s">
        <v>59</v>
      </c>
      <c r="XCZ84" s="984" t="s">
        <v>59</v>
      </c>
      <c r="XDA84" s="984" t="s">
        <v>59</v>
      </c>
      <c r="XDB84" s="984" t="s">
        <v>59</v>
      </c>
      <c r="XDC84" s="984" t="s">
        <v>59</v>
      </c>
      <c r="XDD84" s="984" t="s">
        <v>59</v>
      </c>
      <c r="XDE84" s="984" t="s">
        <v>59</v>
      </c>
      <c r="XDF84" s="984" t="s">
        <v>59</v>
      </c>
      <c r="XDG84" s="984" t="s">
        <v>59</v>
      </c>
      <c r="XDH84" s="984" t="s">
        <v>59</v>
      </c>
      <c r="XDI84" s="984" t="s">
        <v>59</v>
      </c>
      <c r="XDJ84" s="984" t="s">
        <v>59</v>
      </c>
      <c r="XDK84" s="984" t="s">
        <v>59</v>
      </c>
      <c r="XDL84" s="984" t="s">
        <v>59</v>
      </c>
      <c r="XDM84" s="984" t="s">
        <v>59</v>
      </c>
      <c r="XDN84" s="984" t="s">
        <v>59</v>
      </c>
      <c r="XDO84" s="984" t="s">
        <v>59</v>
      </c>
      <c r="XDP84" s="984" t="s">
        <v>59</v>
      </c>
      <c r="XDQ84" s="984" t="s">
        <v>59</v>
      </c>
      <c r="XDR84" s="984" t="s">
        <v>59</v>
      </c>
      <c r="XDS84" s="984" t="s">
        <v>59</v>
      </c>
      <c r="XDT84" s="984" t="s">
        <v>59</v>
      </c>
      <c r="XDU84" s="984" t="s">
        <v>59</v>
      </c>
      <c r="XDV84" s="984" t="s">
        <v>59</v>
      </c>
      <c r="XDW84" s="984" t="s">
        <v>59</v>
      </c>
      <c r="XDX84" s="984" t="s">
        <v>59</v>
      </c>
      <c r="XDY84" s="984" t="s">
        <v>59</v>
      </c>
      <c r="XDZ84" s="984" t="s">
        <v>59</v>
      </c>
      <c r="XEA84" s="984" t="s">
        <v>59</v>
      </c>
      <c r="XEB84" s="984" t="s">
        <v>59</v>
      </c>
      <c r="XEC84" s="984" t="s">
        <v>59</v>
      </c>
      <c r="XED84" s="984" t="s">
        <v>59</v>
      </c>
      <c r="XEE84" s="984" t="s">
        <v>59</v>
      </c>
      <c r="XEF84" s="984" t="s">
        <v>59</v>
      </c>
      <c r="XEG84" s="984" t="s">
        <v>59</v>
      </c>
      <c r="XEH84" s="984" t="s">
        <v>59</v>
      </c>
      <c r="XEI84" s="984" t="s">
        <v>59</v>
      </c>
      <c r="XEJ84" s="984" t="s">
        <v>59</v>
      </c>
      <c r="XEK84" s="984" t="s">
        <v>59</v>
      </c>
      <c r="XEL84" s="984" t="s">
        <v>59</v>
      </c>
      <c r="XEM84" s="984" t="s">
        <v>59</v>
      </c>
      <c r="XEN84" s="984" t="s">
        <v>59</v>
      </c>
      <c r="XEO84" s="984" t="s">
        <v>59</v>
      </c>
      <c r="XEP84" s="984" t="s">
        <v>59</v>
      </c>
      <c r="XEQ84" s="984" t="s">
        <v>59</v>
      </c>
      <c r="XER84" s="984" t="s">
        <v>59</v>
      </c>
      <c r="XES84" s="984" t="s">
        <v>59</v>
      </c>
      <c r="XET84" s="984" t="s">
        <v>59</v>
      </c>
      <c r="XEU84" s="984" t="s">
        <v>59</v>
      </c>
      <c r="XEV84" s="984" t="s">
        <v>59</v>
      </c>
      <c r="XEW84" s="984" t="s">
        <v>59</v>
      </c>
      <c r="XEX84" s="984" t="s">
        <v>59</v>
      </c>
      <c r="XEY84" s="984" t="s">
        <v>59</v>
      </c>
      <c r="XEZ84" s="984" t="s">
        <v>59</v>
      </c>
      <c r="XFA84" s="984" t="s">
        <v>59</v>
      </c>
      <c r="XFB84" s="984" t="s">
        <v>59</v>
      </c>
      <c r="XFC84" s="984" t="s">
        <v>59</v>
      </c>
      <c r="XFD84" s="984" t="s">
        <v>59</v>
      </c>
    </row>
    <row r="85" spans="1:16384" s="995" customFormat="1">
      <c r="A85" s="988" t="s">
        <v>60</v>
      </c>
    </row>
    <row r="86" spans="1:16384" s="995" customFormat="1">
      <c r="A86" s="988" t="s">
        <v>61</v>
      </c>
    </row>
    <row r="87" spans="1:16384" s="995" customFormat="1">
      <c r="A87" s="988" t="s">
        <v>62</v>
      </c>
    </row>
    <row r="88" spans="1:16384" s="995" customFormat="1">
      <c r="A88" s="988" t="s">
        <v>63</v>
      </c>
    </row>
    <row r="89" spans="1:16384" s="995" customFormat="1">
      <c r="A89" s="988" t="s">
        <v>64</v>
      </c>
    </row>
    <row r="90" spans="1:16384" s="995" customFormat="1">
      <c r="A90" s="988" t="s">
        <v>65</v>
      </c>
    </row>
    <row r="91" spans="1:16384" s="995" customFormat="1">
      <c r="A91" s="988" t="s">
        <v>66</v>
      </c>
    </row>
    <row r="92" spans="1:16384">
      <c r="A92" s="1010"/>
    </row>
    <row r="93" spans="1:16384">
      <c r="A93" s="1009" t="s">
        <v>67</v>
      </c>
    </row>
    <row r="94" spans="1:16384">
      <c r="A94" s="1009"/>
    </row>
    <row r="95" spans="1:16384" s="995" customFormat="1">
      <c r="A95" s="988" t="s">
        <v>68</v>
      </c>
    </row>
    <row r="96" spans="1:16384">
      <c r="A96" s="1006"/>
    </row>
    <row r="97" spans="1:1">
      <c r="A97" s="1007" t="s">
        <v>69</v>
      </c>
    </row>
    <row r="98" spans="1:1">
      <c r="A98" s="1007"/>
    </row>
    <row r="99" spans="1:1">
      <c r="A99" s="1011" t="s">
        <v>70</v>
      </c>
    </row>
    <row r="100" spans="1:1">
      <c r="A100" s="1010"/>
    </row>
    <row r="101" spans="1:1" s="995" customFormat="1">
      <c r="A101" s="988" t="s">
        <v>71</v>
      </c>
    </row>
    <row r="102" spans="1:1" s="995" customFormat="1">
      <c r="A102" s="988" t="s">
        <v>72</v>
      </c>
    </row>
    <row r="103" spans="1:1" s="995" customFormat="1">
      <c r="A103" s="988" t="s">
        <v>73</v>
      </c>
    </row>
    <row r="104" spans="1:1" s="995" customFormat="1">
      <c r="A104" s="988" t="s">
        <v>74</v>
      </c>
    </row>
    <row r="105" spans="1:1">
      <c r="A105" s="1006"/>
    </row>
    <row r="106" spans="1:1">
      <c r="A106" s="1012" t="s">
        <v>75</v>
      </c>
    </row>
    <row r="107" spans="1:1" s="995" customFormat="1">
      <c r="A107" s="988" t="s">
        <v>76</v>
      </c>
    </row>
    <row r="108" spans="1:1" s="995" customFormat="1">
      <c r="A108" s="988" t="s">
        <v>77</v>
      </c>
    </row>
    <row r="109" spans="1:1" s="995" customFormat="1">
      <c r="A109" s="988" t="s">
        <v>78</v>
      </c>
    </row>
    <row r="110" spans="1:1" s="995" customFormat="1">
      <c r="A110" s="988" t="s">
        <v>79</v>
      </c>
    </row>
    <row r="111" spans="1:1" s="995" customFormat="1">
      <c r="A111" s="988" t="s">
        <v>80</v>
      </c>
    </row>
    <row r="112" spans="1:1">
      <c r="A112" s="1013"/>
    </row>
    <row r="113" spans="1:1">
      <c r="A113" s="1007" t="s">
        <v>81</v>
      </c>
    </row>
    <row r="114" spans="1:1">
      <c r="A114" s="1006"/>
    </row>
    <row r="115" spans="1:1" s="995" customFormat="1">
      <c r="A115" s="988" t="s">
        <v>82</v>
      </c>
    </row>
    <row r="116" spans="1:1" s="995" customFormat="1">
      <c r="A116" s="988" t="s">
        <v>83</v>
      </c>
    </row>
    <row r="117" spans="1:1" s="995" customFormat="1">
      <c r="A117" s="988" t="s">
        <v>84</v>
      </c>
    </row>
    <row r="118" spans="1:1" s="995" customFormat="1"/>
  </sheetData>
  <hyperlinks>
    <hyperlink ref="A30:XFD30" location="'III.2.1.Afil. SFS.RC '!A1" display="III.2.1 Análisis de Afiliación del SFS del RC" xr:uid="{00000000-0004-0000-0200-000000000000}"/>
    <hyperlink ref="A1" location="'VIII.1 Ocup. formal'!Área_de_impresión" display="'VIII.1 Ocup. formal'!Área_de_impresión" xr:uid="{00000000-0004-0000-0200-000001000000}"/>
    <hyperlink ref="A7" location="'I.1. Ley 87-01 (2)'!A1" display="I.1 Ley 87-01" xr:uid="{00000000-0004-0000-0200-000002000000}"/>
    <hyperlink ref="A8" location="'I.2. Org. SDSS'!A1" display="I.2 Organización del Sistema" xr:uid="{00000000-0004-0000-0200-000003000000}"/>
    <hyperlink ref="A9" location="'I.3. Reg. y Seg.'!A1" display="I.3 Regímenes y Seguros del SDSS" xr:uid="{00000000-0004-0000-0200-000004000000}"/>
    <hyperlink ref="A10" location="'I.4. Seg. y Ben.'!A1" display="I.4 Seguros y Beneficios del SDSS" xr:uid="{00000000-0004-0000-0200-000005000000}"/>
    <hyperlink ref="A18" location="III.1.3.Afil.SFSPob.Nac.!A1" display="III.1.3 Afiliación del SFS a la Población Nacional" xr:uid="{00000000-0004-0000-0200-000006000000}"/>
    <hyperlink ref="A19" location="'III.1.4.Afil. SFS'!A1" display="III.1.4 Afiliación del SFS por Régimen de Financiamiento" xr:uid="{00000000-0004-0000-0200-000007000000}"/>
    <hyperlink ref="A20" location="'III.1.5.Cob.Afil. SFS '!A1" display="III.1.5 Cobertura de Afiliación al SFS por Régimen de Financiamiento" xr:uid="{00000000-0004-0000-0200-000008000000}"/>
    <hyperlink ref="A21" location="'III.1.6.Afil. SFS x sexo'!A1" display="III.1.6 Afiliación al SFS por Sexo" xr:uid="{00000000-0004-0000-0200-000009000000}"/>
    <hyperlink ref="A70" location="'IV.1.4. Recaudo x sector'!A1" display="IV.I.4  Recaudo del RC del SDSS por Origen por Sector Económico" xr:uid="{00000000-0004-0000-0200-00000A000000}"/>
    <hyperlink ref="A74" location="'IV.2.1 AnálisisIng.Egr.Seg'!A1" display="IV.2.1  Análisis de Ingresos y Egresos por Seguros" xr:uid="{00000000-0004-0000-0200-00000B000000}"/>
    <hyperlink ref="A75" location="'IV.2.2. Pagos SFS A'!A1" display="IV.2.2  Fondos Pagados Anualmente por Cuentas al SFS del RC" xr:uid="{00000000-0004-0000-0200-00000C000000}"/>
    <hyperlink ref="A84" location="'IV.3.2.Pagos_ SVDS'!A1" display="IV.3.2 Dispersión Histórica del SVDS" xr:uid="{00000000-0004-0000-0200-00000D000000}"/>
    <hyperlink ref="A85" location="'IV.3.3.Pagos anuales x cuentas'!A1" display="IV.3.3  Pago Anual al SVDS por Cuentas del SVDS" xr:uid="{00000000-0004-0000-0200-00000E000000}"/>
    <hyperlink ref="A86" location="'IV.3.4.Pago Entidades'!A1" display="IV.3.4  Pagos a Entidades del Seguro de Vejez, Discapacidad y Sobrevivencia" xr:uid="{00000000-0004-0000-0200-00000F000000}"/>
    <hyperlink ref="A87" location="'IV.3.5.Patrim. fp anual'!A1" display="IV.3.5  Patrimonio de los Fondos de Pensiones por Año" xr:uid="{00000000-0004-0000-0200-000010000000}"/>
    <hyperlink ref="A88" location="'IV.3.6.Cartera de inv fp'!A1" display="IV.3.6 Composición de la Cartera Total de Inversión de los Fondos de Pensiones por Tipo de Emisor" xr:uid="{00000000-0004-0000-0200-000011000000}"/>
    <hyperlink ref="A89" location="'IV.3.7. Comp. Cartera'!A1" display="IV.3.7 Composición de la Cartera Total de Inversión de los Fondos de Pensiones por Instrumento" xr:uid="{00000000-0004-0000-0200-000012000000}"/>
    <hyperlink ref="A90" location="'IV.3.8. Rent. nom. de los FP'!A1" display="IV.3.8  Rentabilidad Nominal Promedio de los Fondos de Pensiones" xr:uid="{00000000-0004-0000-0200-000013000000}"/>
    <hyperlink ref="A91" location="IV.3.9.Rentab.Real!A1" display="IV.3.9 Rentabilidad Promedio de los Fondos de Pensiones" xr:uid="{00000000-0004-0000-0200-000014000000}"/>
    <hyperlink ref="A107" location="'V.4.2.NA. Reportes ARL'!A1" display="V.4.2 Reporte de Accidente Laborales y Enfermedades Profesionales" xr:uid="{00000000-0004-0000-0200-000015000000}"/>
    <hyperlink ref="A108" location="'V.4.3. NA.Cant. accid x región'!A1" display="V.4.3  Reporte de Accidente Laborales y Enfermedades Profesionales por Región" xr:uid="{00000000-0004-0000-0200-000016000000}"/>
    <hyperlink ref="A110" location="'V.4.7. Accid x sexo'!A1" display="V.4.7 Reporte de Accidentes Laborales y Enfermedades Profesionales por Sexo" xr:uid="{00000000-0004-0000-0200-000017000000}"/>
    <hyperlink ref="A111" location="'V.4.8. Accid x rango de edad'!A1" display="V.4.8 Reporte de Accidentes Laborales y Enfermedades Profesionales por Rango de Edad" xr:uid="{00000000-0004-0000-0200-000018000000}"/>
    <hyperlink ref="A115" location="'VII.1. Analisis CBSS'!Área_de_impresión" display="VII.1 Analisis del Convenio Bilateral" xr:uid="{00000000-0004-0000-0200-000019000000}"/>
    <hyperlink ref="A113" location="VII.CBSS!Área_de_impresión" display="VII. Estadísticas del Convenio Bilateral de Seguridad Social entre España y la República Dominicana" xr:uid="{00000000-0004-0000-0200-00001A000000}"/>
    <hyperlink ref="A27" location="'III.1.4.Afil. SFS'!A1" display="III.1.4 Afiliación del SFS por Régimen de Financiamiento" xr:uid="{00000000-0004-0000-0200-00001B000000}"/>
    <hyperlink ref="A34" location="'III.1.4.Afil. SFS'!A1" display="III.1.4 Afiliación del SFS por Régimen de Financiamiento" xr:uid="{00000000-0004-0000-0200-00001C000000}"/>
    <hyperlink ref="A69" location="'IV.1.3. Ingr y egr SDSS'!A1" display="IV.I.3  Ingreso y egreso Anuales del SDSS" xr:uid="{00000000-0004-0000-0200-00001D000000}"/>
    <hyperlink ref="A80" location="'IV.2.6.INV_SFS x Entidad'!A1" display="IV.2.7 Distribución de las Inversiones del SFS del RC" xr:uid="{00000000-0004-0000-0200-00001E000000}"/>
  </hyperlinks>
  <pageMargins left="0.70866141732283472" right="0.70866141732283472" top="0.74803149606299213" bottom="0.74803149606299213" header="0.31496062992125984" footer="0.31496062992125984"/>
  <pageSetup paperSize="119" scale="65" fitToHeight="0" orientation="portrait" r:id="rId1"/>
  <rowBreaks count="2" manualBreakCount="2">
    <brk id="48" man="1"/>
    <brk id="92"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FF66FF"/>
  </sheetPr>
  <dimension ref="A1:Z210"/>
  <sheetViews>
    <sheetView showGridLines="0" zoomScale="55" zoomScaleNormal="55" zoomScaleSheetLayoutView="77" workbookViewId="0">
      <pane ySplit="1" topLeftCell="A56" activePane="bottomLeft" state="frozen"/>
      <selection activeCell="A6" sqref="A6:M46"/>
      <selection pane="bottomLeft" activeCell="B63" sqref="B63"/>
    </sheetView>
  </sheetViews>
  <sheetFormatPr baseColWidth="10" defaultColWidth="26.7109375" defaultRowHeight="31.5"/>
  <cols>
    <col min="1" max="1" width="94.7109375" style="121" customWidth="1"/>
    <col min="2" max="2" width="76.140625" style="121" customWidth="1"/>
    <col min="3" max="3" width="84.7109375" style="123" customWidth="1"/>
    <col min="4" max="4" width="75.140625" style="121" customWidth="1"/>
    <col min="5" max="5" width="61.140625" style="121" customWidth="1"/>
    <col min="6" max="6" width="47.85546875" style="122" customWidth="1"/>
    <col min="7" max="7" width="67.5703125" style="122" customWidth="1"/>
    <col min="8" max="8" width="79.28515625" style="122" customWidth="1"/>
    <col min="9" max="9" width="45.42578125" style="121" customWidth="1"/>
    <col min="10" max="10" width="45.28515625" style="122" customWidth="1"/>
    <col min="11" max="11" width="52.42578125" style="122" customWidth="1"/>
    <col min="12" max="12" width="88.5703125" style="122" customWidth="1"/>
    <col min="13" max="13" width="82.42578125" style="122" bestFit="1" customWidth="1"/>
    <col min="14" max="14" width="96.28515625" style="122" bestFit="1" customWidth="1"/>
    <col min="15" max="15" width="129.28515625" style="124" customWidth="1"/>
    <col min="16" max="16" width="40.85546875" style="124" customWidth="1"/>
    <col min="17" max="16384" width="26.7109375" style="120"/>
  </cols>
  <sheetData>
    <row r="1" spans="1:26" ht="92.25">
      <c r="A1" s="1244" t="s">
        <v>925</v>
      </c>
      <c r="B1" s="1245"/>
      <c r="C1" s="1245"/>
      <c r="D1" s="1245"/>
      <c r="E1" s="1245"/>
      <c r="F1" s="1245"/>
      <c r="G1" s="1245"/>
      <c r="H1" s="1245"/>
      <c r="I1" s="1245"/>
      <c r="J1" s="1245"/>
      <c r="K1" s="1245"/>
      <c r="L1" s="1245"/>
      <c r="M1" s="1245"/>
      <c r="N1" s="1245"/>
      <c r="O1" s="641" t="s">
        <v>911</v>
      </c>
      <c r="P1" s="643"/>
    </row>
    <row r="2" spans="1:26" ht="33.75">
      <c r="B2" s="122"/>
      <c r="C2" s="121"/>
      <c r="E2" s="122"/>
      <c r="H2" s="121"/>
      <c r="I2" s="122"/>
      <c r="O2" s="684" t="s">
        <v>912</v>
      </c>
      <c r="P2" s="643"/>
    </row>
    <row r="3" spans="1:26">
      <c r="B3" s="122" t="s">
        <v>929</v>
      </c>
      <c r="C3" s="609" t="s">
        <v>85</v>
      </c>
      <c r="E3" s="122"/>
      <c r="H3" s="121"/>
      <c r="I3" s="122"/>
      <c r="O3" s="685" t="s">
        <v>913</v>
      </c>
      <c r="P3" s="644"/>
    </row>
    <row r="4" spans="1:26" s="125" customFormat="1" ht="33.75">
      <c r="A4" s="611" t="s">
        <v>87</v>
      </c>
      <c r="B4" s="1004">
        <v>10954360</v>
      </c>
      <c r="C4" s="561">
        <f>+(C30+C39+I11)/B4</f>
        <v>0.96455338331038964</v>
      </c>
      <c r="D4" s="123"/>
      <c r="G4" s="126"/>
      <c r="H4" s="126"/>
      <c r="I4" s="126"/>
      <c r="J4" s="126"/>
      <c r="K4" s="126"/>
      <c r="L4" s="126"/>
      <c r="M4" s="123"/>
      <c r="N4" s="123"/>
      <c r="O4" s="685" t="s">
        <v>914</v>
      </c>
      <c r="P4" s="643"/>
    </row>
    <row r="5" spans="1:26" s="126" customFormat="1" ht="33.75">
      <c r="A5" s="122"/>
      <c r="B5" s="122"/>
      <c r="C5" s="122"/>
      <c r="D5" s="122"/>
      <c r="E5" s="122"/>
      <c r="H5" s="1243" t="s">
        <v>88</v>
      </c>
      <c r="I5" s="1243"/>
      <c r="J5" s="1243"/>
      <c r="K5" s="1243"/>
      <c r="L5" s="1243"/>
      <c r="M5" s="1243"/>
      <c r="N5" s="122"/>
      <c r="O5" s="687" t="s">
        <v>908</v>
      </c>
      <c r="P5" s="645" t="s">
        <v>90</v>
      </c>
    </row>
    <row r="6" spans="1:26" s="126" customFormat="1" ht="33.75">
      <c r="A6" s="1246" t="s">
        <v>91</v>
      </c>
      <c r="B6" s="611" t="s">
        <v>92</v>
      </c>
      <c r="C6" s="611" t="s">
        <v>93</v>
      </c>
      <c r="D6" s="611" t="s">
        <v>94</v>
      </c>
      <c r="E6" s="122"/>
      <c r="H6" s="1251" t="s">
        <v>95</v>
      </c>
      <c r="I6" s="1251" t="s">
        <v>96</v>
      </c>
      <c r="J6" s="1251"/>
      <c r="K6" s="658" t="s">
        <v>97</v>
      </c>
      <c r="L6" s="658" t="s">
        <v>98</v>
      </c>
      <c r="M6" s="658" t="s">
        <v>99</v>
      </c>
      <c r="N6" s="122"/>
      <c r="O6" s="687" t="s">
        <v>908</v>
      </c>
      <c r="P6" s="645" t="s">
        <v>100</v>
      </c>
    </row>
    <row r="7" spans="1:26" s="126" customFormat="1" ht="33.75">
      <c r="A7" s="1247"/>
      <c r="B7" s="586">
        <v>3917</v>
      </c>
      <c r="C7" s="586">
        <v>34</v>
      </c>
      <c r="D7" s="1210">
        <f>+C7+B7</f>
        <v>3951</v>
      </c>
      <c r="E7" s="122"/>
      <c r="H7" s="1251"/>
      <c r="I7" s="658" t="s">
        <v>101</v>
      </c>
      <c r="J7" s="658" t="s">
        <v>102</v>
      </c>
      <c r="K7" s="658" t="s">
        <v>103</v>
      </c>
      <c r="L7" s="658" t="s">
        <v>104</v>
      </c>
      <c r="M7" s="658" t="s">
        <v>105</v>
      </c>
      <c r="N7" s="122"/>
      <c r="O7" s="685" t="s">
        <v>915</v>
      </c>
      <c r="P7" s="643"/>
    </row>
    <row r="8" spans="1:26" s="126" customFormat="1" ht="56.25" customHeight="1">
      <c r="A8" s="122"/>
      <c r="B8" s="123"/>
      <c r="C8" s="123"/>
      <c r="D8" s="122"/>
      <c r="E8" s="122"/>
      <c r="F8" s="122"/>
      <c r="H8" s="172">
        <f>+I8+J8+K8+L8+M8</f>
        <v>118609</v>
      </c>
      <c r="I8" s="169">
        <v>15304</v>
      </c>
      <c r="J8" s="169">
        <v>31825</v>
      </c>
      <c r="K8" s="170">
        <v>5422</v>
      </c>
      <c r="L8" s="169">
        <v>32062</v>
      </c>
      <c r="M8" s="169">
        <v>33996</v>
      </c>
      <c r="N8" s="127"/>
      <c r="O8" s="687" t="s">
        <v>910</v>
      </c>
      <c r="P8" s="646" t="s">
        <v>100</v>
      </c>
    </row>
    <row r="9" spans="1:26" s="126" customFormat="1" ht="33.75">
      <c r="A9" s="1248" t="s">
        <v>107</v>
      </c>
      <c r="B9" s="1249"/>
      <c r="C9" s="1250" t="s">
        <v>108</v>
      </c>
      <c r="D9" s="1250"/>
      <c r="E9" s="1250" t="s">
        <v>109</v>
      </c>
      <c r="F9" s="1250"/>
      <c r="N9" s="127"/>
      <c r="O9" s="687" t="s">
        <v>916</v>
      </c>
      <c r="P9" s="642" t="s">
        <v>90</v>
      </c>
      <c r="Q9" s="121"/>
      <c r="R9" s="121"/>
    </row>
    <row r="10" spans="1:26" s="127" customFormat="1" ht="33.75">
      <c r="A10" s="661" t="s">
        <v>110</v>
      </c>
      <c r="B10" s="662">
        <v>113382</v>
      </c>
      <c r="C10" s="663" t="s">
        <v>110</v>
      </c>
      <c r="D10" s="662">
        <v>1801521</v>
      </c>
      <c r="E10" s="661" t="s">
        <v>111</v>
      </c>
      <c r="F10" s="662">
        <v>1351358</v>
      </c>
      <c r="G10" s="126"/>
      <c r="H10" s="1239" t="s">
        <v>112</v>
      </c>
      <c r="I10" s="1239"/>
      <c r="J10" s="140" t="s">
        <v>113</v>
      </c>
      <c r="K10" s="140" t="s">
        <v>114</v>
      </c>
      <c r="L10" s="140" t="s">
        <v>115</v>
      </c>
      <c r="M10" s="140" t="s">
        <v>116</v>
      </c>
      <c r="N10" s="121"/>
      <c r="O10" s="686" t="s">
        <v>913</v>
      </c>
      <c r="P10" s="642" t="s">
        <v>117</v>
      </c>
      <c r="Q10" s="527"/>
      <c r="R10" s="527"/>
      <c r="S10" s="527"/>
      <c r="T10" s="527"/>
      <c r="U10" s="527"/>
      <c r="V10" s="527"/>
    </row>
    <row r="11" spans="1:26" s="127" customFormat="1" ht="33.75">
      <c r="A11" s="661" t="s">
        <v>118</v>
      </c>
      <c r="B11" s="662">
        <v>537</v>
      </c>
      <c r="C11" s="663" t="s">
        <v>118</v>
      </c>
      <c r="D11" s="662">
        <v>347348</v>
      </c>
      <c r="E11" s="661" t="s">
        <v>119</v>
      </c>
      <c r="F11" s="662">
        <v>1223481</v>
      </c>
      <c r="G11" s="126"/>
      <c r="H11" s="105" t="s">
        <v>94</v>
      </c>
      <c r="I11" s="105">
        <f>+J11+K11</f>
        <v>118609</v>
      </c>
      <c r="J11" s="1179">
        <v>56960</v>
      </c>
      <c r="K11" s="1179">
        <v>61649</v>
      </c>
      <c r="L11" s="1045">
        <f>+K11/I11</f>
        <v>0.51976662816481045</v>
      </c>
      <c r="M11" s="1045">
        <f>+J11/I11</f>
        <v>0.48023337183518955</v>
      </c>
      <c r="O11" s="686" t="s">
        <v>917</v>
      </c>
      <c r="P11" s="642"/>
    </row>
    <row r="12" spans="1:26" s="127" customFormat="1" ht="33.75">
      <c r="A12" s="661" t="s">
        <v>120</v>
      </c>
      <c r="B12" s="662">
        <v>67</v>
      </c>
      <c r="C12" s="663" t="s">
        <v>120</v>
      </c>
      <c r="D12" s="662">
        <v>425970</v>
      </c>
      <c r="E12" s="664"/>
      <c r="F12" s="664"/>
      <c r="G12" s="118"/>
      <c r="O12" s="686" t="s">
        <v>918</v>
      </c>
      <c r="P12" s="642"/>
      <c r="Q12" s="594"/>
      <c r="R12" s="594"/>
      <c r="S12" s="594"/>
      <c r="T12" s="594"/>
      <c r="U12" s="594"/>
      <c r="V12" s="594"/>
      <c r="W12" s="594"/>
      <c r="X12" s="594"/>
      <c r="Y12" s="594"/>
      <c r="Z12" s="594"/>
    </row>
    <row r="13" spans="1:26" s="127" customFormat="1" ht="33.75">
      <c r="A13" s="661" t="s">
        <v>121</v>
      </c>
      <c r="B13" s="662"/>
      <c r="C13" s="663" t="s">
        <v>121</v>
      </c>
      <c r="D13" s="664"/>
      <c r="E13" s="664"/>
      <c r="F13" s="664"/>
      <c r="G13" s="118"/>
      <c r="H13" s="1239" t="s">
        <v>122</v>
      </c>
      <c r="I13" s="1239"/>
      <c r="J13" s="140" t="s">
        <v>123</v>
      </c>
      <c r="K13" s="140" t="s">
        <v>124</v>
      </c>
      <c r="L13" s="140" t="s">
        <v>125</v>
      </c>
      <c r="O13" s="1176" t="s">
        <v>916</v>
      </c>
      <c r="P13" s="121"/>
      <c r="Q13" s="121"/>
      <c r="R13" s="121"/>
    </row>
    <row r="14" spans="1:26" s="131" customFormat="1" ht="33.75">
      <c r="A14" s="609" t="s">
        <v>126</v>
      </c>
      <c r="B14" s="164">
        <f>SUM(B10:B13)</f>
        <v>113986</v>
      </c>
      <c r="C14" s="609" t="s">
        <v>127</v>
      </c>
      <c r="D14" s="164">
        <f>SUM(D10:D12)</f>
        <v>2574839</v>
      </c>
      <c r="E14" s="609" t="s">
        <v>127</v>
      </c>
      <c r="F14" s="164">
        <f>SUM(F10:F12)</f>
        <v>2574839</v>
      </c>
      <c r="G14" s="118"/>
      <c r="H14" s="105" t="s">
        <v>94</v>
      </c>
      <c r="I14" s="586">
        <f>+J14+K14+L14</f>
        <v>118609.00000000001</v>
      </c>
      <c r="J14" s="1184">
        <v>114328.49735676526</v>
      </c>
      <c r="K14" s="1184">
        <v>477.49435633661955</v>
      </c>
      <c r="L14" s="1184">
        <v>3803.0082868981285</v>
      </c>
      <c r="M14" s="123"/>
      <c r="N14" s="123"/>
      <c r="O14" s="739" t="s">
        <v>919</v>
      </c>
      <c r="P14" s="125"/>
      <c r="S14" s="123"/>
      <c r="T14" s="123"/>
      <c r="U14" s="123"/>
      <c r="V14" s="123"/>
    </row>
    <row r="15" spans="1:26" s="126" customFormat="1" ht="33.75">
      <c r="A15" s="122"/>
      <c r="B15" s="122"/>
      <c r="C15" s="123"/>
      <c r="D15" s="129"/>
      <c r="E15" s="121"/>
      <c r="F15" s="665">
        <f>+F14-D14</f>
        <v>0</v>
      </c>
      <c r="G15" s="118"/>
      <c r="H15" s="118"/>
      <c r="I15" s="123"/>
      <c r="J15" s="1183"/>
      <c r="K15" s="1183"/>
      <c r="L15" s="1183"/>
      <c r="M15" s="562">
        <f>+L19+K19-I11</f>
        <v>374</v>
      </c>
      <c r="N15" s="122"/>
      <c r="O15" s="739"/>
      <c r="P15" s="125"/>
      <c r="Q15" s="131"/>
      <c r="R15" s="131"/>
    </row>
    <row r="16" spans="1:26" s="131" customFormat="1" ht="36">
      <c r="A16" s="1252" t="s">
        <v>129</v>
      </c>
      <c r="B16" s="1253"/>
      <c r="C16" s="1253"/>
      <c r="D16" s="1253"/>
      <c r="E16" s="1254"/>
      <c r="G16" s="118"/>
      <c r="H16" s="1239" t="s">
        <v>130</v>
      </c>
      <c r="I16" s="1239"/>
      <c r="J16" s="611"/>
      <c r="K16" s="140" t="s">
        <v>131</v>
      </c>
      <c r="L16" s="140" t="s">
        <v>132</v>
      </c>
      <c r="M16" s="736">
        <f>+H8-I14</f>
        <v>0</v>
      </c>
      <c r="N16" s="123"/>
      <c r="O16" s="122"/>
      <c r="P16" s="739" t="s">
        <v>920</v>
      </c>
      <c r="Q16" s="125"/>
      <c r="R16" s="104"/>
      <c r="S16" s="126"/>
    </row>
    <row r="17" spans="1:25" s="126" customFormat="1" ht="33.75">
      <c r="A17" s="1259"/>
      <c r="B17" s="1260"/>
      <c r="C17" s="132" t="s">
        <v>133</v>
      </c>
      <c r="D17" s="132" t="s">
        <v>134</v>
      </c>
      <c r="E17" s="132" t="s">
        <v>135</v>
      </c>
      <c r="G17" s="118"/>
      <c r="H17" s="105" t="s">
        <v>94</v>
      </c>
      <c r="I17" s="586">
        <f>+K17+L17+M17</f>
        <v>84574</v>
      </c>
      <c r="J17" s="586" t="s">
        <v>136</v>
      </c>
      <c r="K17" s="1185">
        <f>K22*$I$14</f>
        <v>47084</v>
      </c>
      <c r="L17" s="1185">
        <f>L22*$I$14</f>
        <v>37490</v>
      </c>
      <c r="M17" s="736"/>
      <c r="N17" s="123"/>
      <c r="O17" s="122"/>
      <c r="P17" s="739" t="s">
        <v>921</v>
      </c>
      <c r="Q17" s="292"/>
      <c r="R17" s="292"/>
      <c r="S17" s="292"/>
      <c r="T17" s="292"/>
      <c r="U17" s="292"/>
      <c r="V17" s="292"/>
      <c r="W17" s="292"/>
      <c r="X17" s="292"/>
      <c r="Y17" s="292"/>
    </row>
    <row r="18" spans="1:25" s="126" customFormat="1" ht="33.75">
      <c r="A18" s="1255" t="s">
        <v>137</v>
      </c>
      <c r="B18" s="1256"/>
      <c r="C18" s="159">
        <f>+D18+E18</f>
        <v>7109930</v>
      </c>
      <c r="D18" s="105">
        <f>+D26+D37+K17</f>
        <v>3651970</v>
      </c>
      <c r="E18" s="105">
        <f>+E26+E37+L17</f>
        <v>3457960</v>
      </c>
      <c r="G18" s="118"/>
      <c r="H18" s="118"/>
      <c r="I18" s="118"/>
      <c r="J18" s="586" t="s">
        <v>138</v>
      </c>
      <c r="K18" s="1185">
        <f>K23*$I$14</f>
        <v>10180</v>
      </c>
      <c r="L18" s="1185">
        <f>L23*$I$14</f>
        <v>24229</v>
      </c>
      <c r="M18" s="118"/>
      <c r="N18" s="122"/>
    </row>
    <row r="19" spans="1:25" s="126" customFormat="1" ht="33.75">
      <c r="A19" s="1255" t="s">
        <v>139</v>
      </c>
      <c r="B19" s="1256"/>
      <c r="C19" s="159">
        <f t="shared" ref="C19:C21" si="0">+D19+E19</f>
        <v>3187248</v>
      </c>
      <c r="D19" s="105">
        <f>+D27+D38+K18</f>
        <v>1508534</v>
      </c>
      <c r="E19" s="105">
        <f>+E27+E38+L18</f>
        <v>1678714</v>
      </c>
      <c r="G19" s="118"/>
      <c r="H19" s="118"/>
      <c r="I19" s="130"/>
      <c r="J19" s="122"/>
      <c r="K19" s="1113">
        <f>+K18+K17</f>
        <v>57264</v>
      </c>
      <c r="L19" s="1113">
        <f>+L18+L17</f>
        <v>61719</v>
      </c>
      <c r="M19" s="122"/>
    </row>
    <row r="20" spans="1:25" s="126" customFormat="1" ht="33.75">
      <c r="A20" s="1255" t="s">
        <v>140</v>
      </c>
      <c r="B20" s="1256"/>
      <c r="C20" s="159">
        <f t="shared" si="0"/>
        <v>269261</v>
      </c>
      <c r="D20" s="105">
        <f>+D28</f>
        <v>84565</v>
      </c>
      <c r="E20" s="105">
        <f>+E28</f>
        <v>184696</v>
      </c>
      <c r="F20" s="122"/>
      <c r="G20" s="118"/>
      <c r="H20" s="132" t="s">
        <v>141</v>
      </c>
      <c r="I20" s="132" t="s">
        <v>142</v>
      </c>
      <c r="J20" s="132" t="s">
        <v>143</v>
      </c>
    </row>
    <row r="21" spans="1:25" s="126" customFormat="1" ht="33.75">
      <c r="A21" s="1255" t="s">
        <v>112</v>
      </c>
      <c r="B21" s="1256"/>
      <c r="C21" s="159">
        <f t="shared" si="0"/>
        <v>0</v>
      </c>
      <c r="D21" s="159">
        <f t="shared" ref="D21" si="1">+E21+F21</f>
        <v>0</v>
      </c>
      <c r="E21" s="159">
        <f t="shared" ref="E21" si="2">+F21+G21</f>
        <v>0</v>
      </c>
      <c r="F21" s="122"/>
      <c r="G21" s="118"/>
      <c r="H21" s="1180" t="s">
        <v>144</v>
      </c>
      <c r="I21" s="1179">
        <v>34363</v>
      </c>
      <c r="J21" s="1181">
        <f>+I21/$I$31</f>
        <v>1.5750532611206652E-2</v>
      </c>
    </row>
    <row r="22" spans="1:25" s="126" customFormat="1" ht="33.75">
      <c r="A22" s="1259" t="s">
        <v>94</v>
      </c>
      <c r="B22" s="1260"/>
      <c r="C22" s="136">
        <f>SUM(C18:C21)</f>
        <v>10566439</v>
      </c>
      <c r="D22" s="136">
        <f>SUM(D18:D21)</f>
        <v>5245069</v>
      </c>
      <c r="E22" s="136">
        <f>SUM(E18:E21)</f>
        <v>5321370</v>
      </c>
      <c r="F22" s="122"/>
      <c r="G22" s="118"/>
      <c r="H22" s="1180" t="s">
        <v>145</v>
      </c>
      <c r="I22" s="1179">
        <v>240652</v>
      </c>
      <c r="J22" s="1181">
        <f t="shared" ref="J22:J30" si="3">+I22/$I$31</f>
        <v>0.11030460594104424</v>
      </c>
      <c r="K22" s="1186">
        <v>0.39696818959775393</v>
      </c>
      <c r="L22" s="1186">
        <v>0.31608056724194616</v>
      </c>
    </row>
    <row r="23" spans="1:25" s="126" customFormat="1" ht="33.75">
      <c r="F23" s="122"/>
      <c r="G23" s="118"/>
      <c r="H23" s="1180" t="s">
        <v>146</v>
      </c>
      <c r="I23" s="1179">
        <v>318869</v>
      </c>
      <c r="J23" s="1181">
        <f t="shared" si="3"/>
        <v>0.14615594049421921</v>
      </c>
      <c r="K23" s="1186">
        <v>8.5828225514084075E-2</v>
      </c>
      <c r="L23" s="1186">
        <v>0.20427623536156614</v>
      </c>
    </row>
    <row r="24" spans="1:25" s="126" customFormat="1" ht="36">
      <c r="A24" s="1268" t="s">
        <v>147</v>
      </c>
      <c r="B24" s="1269"/>
      <c r="C24" s="1269"/>
      <c r="D24" s="1269"/>
      <c r="E24" s="1270"/>
      <c r="F24" s="122"/>
      <c r="G24" s="118"/>
      <c r="H24" s="1180" t="s">
        <v>148</v>
      </c>
      <c r="I24" s="1179">
        <v>332478</v>
      </c>
      <c r="J24" s="1181">
        <f t="shared" si="3"/>
        <v>0.15239372527162254</v>
      </c>
    </row>
    <row r="25" spans="1:25" s="126" customFormat="1" ht="33.75">
      <c r="A25" s="615"/>
      <c r="B25" s="616"/>
      <c r="C25" s="616" t="s">
        <v>133</v>
      </c>
      <c r="D25" s="616" t="s">
        <v>134</v>
      </c>
      <c r="E25" s="616" t="s">
        <v>135</v>
      </c>
      <c r="F25" s="122"/>
      <c r="G25" s="118"/>
      <c r="H25" s="1180" t="s">
        <v>149</v>
      </c>
      <c r="I25" s="1179">
        <v>292784</v>
      </c>
      <c r="J25" s="1181">
        <f t="shared" si="3"/>
        <v>0.13419968978376534</v>
      </c>
    </row>
    <row r="26" spans="1:25" s="127" customFormat="1" ht="33.75">
      <c r="A26" s="1255" t="s">
        <v>137</v>
      </c>
      <c r="B26" s="1256"/>
      <c r="C26" s="159">
        <f>+D26+E26</f>
        <v>2237319</v>
      </c>
      <c r="D26" s="105">
        <v>1245115</v>
      </c>
      <c r="E26" s="105">
        <v>992204</v>
      </c>
      <c r="F26" s="134"/>
      <c r="G26" s="118"/>
      <c r="H26" s="1180" t="s">
        <v>150</v>
      </c>
      <c r="I26" s="1179">
        <v>245574</v>
      </c>
      <c r="J26" s="1181">
        <f t="shared" si="3"/>
        <v>0.11256064067352858</v>
      </c>
      <c r="K26" s="126"/>
      <c r="L26" s="126"/>
      <c r="M26" s="126"/>
      <c r="N26" s="126"/>
      <c r="O26" s="126"/>
      <c r="P26" s="126"/>
      <c r="Q26" s="126"/>
      <c r="R26" s="126"/>
      <c r="S26" s="126"/>
      <c r="T26" s="126"/>
    </row>
    <row r="27" spans="1:25" s="127" customFormat="1" ht="33.75">
      <c r="A27" s="1255" t="s">
        <v>139</v>
      </c>
      <c r="B27" s="1256"/>
      <c r="C27" s="159">
        <f>+D27+E27</f>
        <v>2310138</v>
      </c>
      <c r="D27" s="105">
        <v>1056217</v>
      </c>
      <c r="E27" s="105">
        <v>1253921</v>
      </c>
      <c r="F27" s="134"/>
      <c r="G27" s="118"/>
      <c r="H27" s="1180" t="s">
        <v>151</v>
      </c>
      <c r="I27" s="1179">
        <v>215194</v>
      </c>
      <c r="J27" s="1181">
        <f t="shared" si="3"/>
        <v>9.8635745270669165E-2</v>
      </c>
      <c r="K27" s="126"/>
      <c r="L27" s="126"/>
      <c r="M27" s="126"/>
      <c r="N27" s="126"/>
      <c r="O27" s="126"/>
      <c r="P27" s="126"/>
      <c r="Q27" s="126"/>
      <c r="R27" s="126"/>
      <c r="S27" s="126"/>
      <c r="T27" s="126"/>
    </row>
    <row r="28" spans="1:25" s="127" customFormat="1" ht="33.75">
      <c r="A28" s="1255" t="s">
        <v>140</v>
      </c>
      <c r="B28" s="1256"/>
      <c r="C28" s="159">
        <f>+D28+E28</f>
        <v>269261</v>
      </c>
      <c r="D28" s="105">
        <v>84565</v>
      </c>
      <c r="E28" s="105">
        <v>184696</v>
      </c>
      <c r="F28" s="134"/>
      <c r="G28" s="118"/>
      <c r="H28" s="1180" t="s">
        <v>152</v>
      </c>
      <c r="I28" s="1179">
        <v>169788</v>
      </c>
      <c r="J28" s="1181">
        <f t="shared" si="3"/>
        <v>7.7823572766974811E-2</v>
      </c>
      <c r="K28" s="126"/>
      <c r="L28" s="126"/>
      <c r="M28" s="126"/>
      <c r="N28" s="126"/>
      <c r="O28" s="126"/>
      <c r="P28" s="126"/>
      <c r="Q28" s="126"/>
      <c r="R28" s="126"/>
      <c r="S28" s="126"/>
      <c r="T28" s="126"/>
    </row>
    <row r="29" spans="1:25" s="126" customFormat="1" ht="33.75">
      <c r="A29" s="1255"/>
      <c r="B29" s="1256"/>
      <c r="C29" s="135"/>
      <c r="D29" s="135"/>
      <c r="E29" s="135"/>
      <c r="F29" s="134"/>
      <c r="G29" s="118"/>
      <c r="H29" s="1180" t="s">
        <v>153</v>
      </c>
      <c r="I29" s="1179">
        <v>135339</v>
      </c>
      <c r="J29" s="1181">
        <f t="shared" si="3"/>
        <v>6.2033621426187971E-2</v>
      </c>
    </row>
    <row r="30" spans="1:25" s="126" customFormat="1" ht="33.75">
      <c r="A30" s="133" t="s">
        <v>94</v>
      </c>
      <c r="B30" s="136">
        <f>SUM(B26:B29)</f>
        <v>0</v>
      </c>
      <c r="C30" s="136">
        <f>SUM(C26:C29)</f>
        <v>4816718</v>
      </c>
      <c r="D30" s="136">
        <f>SUM(D26:D29)</f>
        <v>2385897</v>
      </c>
      <c r="E30" s="136">
        <f>SUM(E26:E29)</f>
        <v>2430821</v>
      </c>
      <c r="F30" s="134"/>
      <c r="G30" s="118"/>
      <c r="H30" s="1180" t="s">
        <v>154</v>
      </c>
      <c r="I30" s="1179">
        <v>196663</v>
      </c>
      <c r="J30" s="1181">
        <f t="shared" si="3"/>
        <v>9.0141925760781477E-2</v>
      </c>
    </row>
    <row r="31" spans="1:25" s="126" customFormat="1" ht="33.75">
      <c r="A31" s="121"/>
      <c r="B31" s="121"/>
      <c r="C31" s="562"/>
      <c r="D31" s="121"/>
      <c r="E31" s="121"/>
      <c r="F31" s="134"/>
      <c r="G31" s="683"/>
      <c r="H31" s="132" t="s">
        <v>155</v>
      </c>
      <c r="I31" s="162">
        <f>SUM(I21:I30)</f>
        <v>2181704</v>
      </c>
      <c r="J31" s="682">
        <f>+I31/$I$31</f>
        <v>1</v>
      </c>
    </row>
    <row r="32" spans="1:25" s="126" customFormat="1" ht="33.75">
      <c r="E32" s="121"/>
      <c r="F32" s="122"/>
      <c r="G32" s="118"/>
      <c r="H32" s="122"/>
      <c r="I32" s="129">
        <f>+I31-D45</f>
        <v>0</v>
      </c>
      <c r="J32" s="666"/>
    </row>
    <row r="33" spans="1:26" s="126" customFormat="1" ht="36.75">
      <c r="E33" s="121"/>
      <c r="F33" s="122"/>
      <c r="G33" s="118"/>
      <c r="H33" s="1116" t="s">
        <v>156</v>
      </c>
      <c r="I33" s="137"/>
      <c r="J33" s="666"/>
    </row>
    <row r="34" spans="1:26" s="126" customFormat="1" ht="33.75">
      <c r="A34" s="121"/>
      <c r="B34" s="121"/>
      <c r="C34" s="123"/>
      <c r="D34" s="121"/>
      <c r="E34" s="121"/>
      <c r="F34" s="122"/>
      <c r="G34" s="118"/>
      <c r="H34" s="132" t="s">
        <v>157</v>
      </c>
      <c r="I34" s="132" t="s">
        <v>142</v>
      </c>
      <c r="J34" s="132" t="s">
        <v>143</v>
      </c>
      <c r="O34" s="127"/>
      <c r="P34" s="127"/>
    </row>
    <row r="35" spans="1:26" s="126" customFormat="1" ht="36">
      <c r="A35" s="1240" t="s">
        <v>158</v>
      </c>
      <c r="B35" s="1241"/>
      <c r="C35" s="1241"/>
      <c r="D35" s="1241"/>
      <c r="E35" s="1242"/>
      <c r="F35" s="122"/>
      <c r="G35" s="118"/>
      <c r="H35" s="586" t="s">
        <v>159</v>
      </c>
      <c r="I35" s="1179">
        <v>780985</v>
      </c>
      <c r="J35" s="1181">
        <f>+I35/$I$44</f>
        <v>0.35797019210672026</v>
      </c>
      <c r="O35" s="127"/>
      <c r="P35" s="127"/>
      <c r="Q35" s="127"/>
      <c r="R35" s="127"/>
      <c r="S35" s="127"/>
      <c r="T35" s="127"/>
      <c r="U35" s="127"/>
    </row>
    <row r="36" spans="1:26" s="126" customFormat="1" ht="33.75">
      <c r="A36" s="617"/>
      <c r="B36" s="618"/>
      <c r="C36" s="140" t="s">
        <v>160</v>
      </c>
      <c r="D36" s="140" t="s">
        <v>161</v>
      </c>
      <c r="E36" s="140" t="s">
        <v>162</v>
      </c>
      <c r="F36" s="122"/>
      <c r="G36" s="118"/>
      <c r="H36" s="586" t="s">
        <v>163</v>
      </c>
      <c r="I36" s="1179">
        <v>884714</v>
      </c>
      <c r="J36" s="1181">
        <f t="shared" ref="J36:J43" si="4">+I36/$I$44</f>
        <v>0.40551513862558808</v>
      </c>
      <c r="M36" s="122"/>
      <c r="N36" s="127"/>
      <c r="O36" s="127"/>
      <c r="P36" s="127"/>
      <c r="Q36" s="127"/>
      <c r="R36" s="127"/>
      <c r="S36" s="127"/>
      <c r="T36" s="127"/>
      <c r="U36" s="127"/>
    </row>
    <row r="37" spans="1:26" s="126" customFormat="1" ht="33.75">
      <c r="A37" s="128" t="s">
        <v>137</v>
      </c>
      <c r="B37" s="514"/>
      <c r="C37" s="141">
        <f>+D37+E37</f>
        <v>4788037</v>
      </c>
      <c r="D37" s="105">
        <v>2359771</v>
      </c>
      <c r="E37" s="105">
        <v>2428266</v>
      </c>
      <c r="F37" s="122"/>
      <c r="G37" s="118"/>
      <c r="H37" s="586" t="s">
        <v>164</v>
      </c>
      <c r="I37" s="1179">
        <v>252604</v>
      </c>
      <c r="J37" s="1181">
        <f t="shared" si="4"/>
        <v>0.11578289263804806</v>
      </c>
      <c r="M37" s="122"/>
      <c r="N37" s="127"/>
      <c r="O37" s="127"/>
      <c r="P37" s="127"/>
      <c r="Q37" s="127"/>
      <c r="R37" s="127"/>
      <c r="S37" s="127"/>
      <c r="T37" s="127"/>
      <c r="U37" s="127"/>
    </row>
    <row r="38" spans="1:26" s="126" customFormat="1" ht="33.75">
      <c r="A38" s="128" t="s">
        <v>165</v>
      </c>
      <c r="B38" s="514"/>
      <c r="C38" s="141">
        <f>+D38+E38</f>
        <v>842701</v>
      </c>
      <c r="D38" s="105">
        <v>442137</v>
      </c>
      <c r="E38" s="105">
        <v>400564</v>
      </c>
      <c r="F38" s="129">
        <f>+C39-[7]D_Afiliación_SFS_01!$B$231</f>
        <v>-4929266</v>
      </c>
      <c r="G38" s="118"/>
      <c r="H38" s="586" t="s">
        <v>166</v>
      </c>
      <c r="I38" s="1179">
        <v>143485</v>
      </c>
      <c r="J38" s="1181">
        <f t="shared" si="4"/>
        <v>6.5767400160608405E-2</v>
      </c>
      <c r="M38" s="122"/>
      <c r="N38" s="127"/>
      <c r="O38" s="127"/>
      <c r="P38" s="127"/>
      <c r="Q38" s="127"/>
      <c r="R38" s="127"/>
      <c r="S38" s="127"/>
      <c r="T38" s="127"/>
      <c r="U38" s="127"/>
    </row>
    <row r="39" spans="1:26" s="126" customFormat="1" ht="33.75">
      <c r="A39" s="139" t="s">
        <v>94</v>
      </c>
      <c r="B39" s="514"/>
      <c r="C39" s="143">
        <f>SUM(C37:C38)</f>
        <v>5630738</v>
      </c>
      <c r="D39" s="142">
        <f>+D38+D37</f>
        <v>2801908</v>
      </c>
      <c r="E39" s="142">
        <f>+E38+E37</f>
        <v>2828830</v>
      </c>
      <c r="F39" s="122"/>
      <c r="G39" s="118"/>
      <c r="H39" s="586" t="s">
        <v>167</v>
      </c>
      <c r="I39" s="1179">
        <v>65841</v>
      </c>
      <c r="J39" s="1181">
        <f t="shared" si="4"/>
        <v>3.0178704352194431E-2</v>
      </c>
      <c r="M39" s="122"/>
    </row>
    <row r="40" spans="1:26" s="126" customFormat="1" ht="33.75">
      <c r="A40" s="121"/>
      <c r="B40" s="144"/>
      <c r="C40" s="145"/>
      <c r="D40" s="138"/>
      <c r="E40" s="138"/>
      <c r="F40" s="122"/>
      <c r="G40" s="118"/>
      <c r="H40" s="586" t="s">
        <v>168</v>
      </c>
      <c r="I40" s="1179">
        <v>21800</v>
      </c>
      <c r="J40" s="1181">
        <f t="shared" si="4"/>
        <v>9.9921895912552759E-3</v>
      </c>
      <c r="M40" s="122"/>
    </row>
    <row r="41" spans="1:26" s="126" customFormat="1" ht="33.75">
      <c r="A41" s="1257" t="s">
        <v>169</v>
      </c>
      <c r="B41" s="1272"/>
      <c r="C41" s="1272"/>
      <c r="D41" s="1258"/>
      <c r="E41" s="121"/>
      <c r="F41" s="122"/>
      <c r="G41" s="137"/>
      <c r="H41" s="586" t="s">
        <v>170</v>
      </c>
      <c r="I41" s="1179">
        <v>12143</v>
      </c>
      <c r="J41" s="1181">
        <f t="shared" si="4"/>
        <v>5.5658329452574684E-3</v>
      </c>
      <c r="M41" s="127"/>
    </row>
    <row r="42" spans="1:26" s="126" customFormat="1" ht="33.75">
      <c r="A42" s="1257" t="s">
        <v>85</v>
      </c>
      <c r="B42" s="1258"/>
      <c r="C42" s="1239" t="s">
        <v>142</v>
      </c>
      <c r="D42" s="1239"/>
      <c r="E42" s="122"/>
      <c r="F42" s="122"/>
      <c r="G42" s="137"/>
      <c r="H42" s="586" t="s">
        <v>171</v>
      </c>
      <c r="I42" s="1179">
        <v>11505</v>
      </c>
      <c r="J42" s="1181">
        <f t="shared" si="4"/>
        <v>5.2734009746510067E-3</v>
      </c>
      <c r="M42" s="127"/>
    </row>
    <row r="43" spans="1:26" s="126" customFormat="1" ht="33.75">
      <c r="A43" s="105" t="s">
        <v>172</v>
      </c>
      <c r="B43" s="149">
        <v>3032353</v>
      </c>
      <c r="C43" s="150" t="s">
        <v>172</v>
      </c>
      <c r="D43" s="149">
        <v>1112797</v>
      </c>
      <c r="E43" s="667"/>
      <c r="F43" s="122"/>
      <c r="G43" s="137"/>
      <c r="H43" s="586" t="s">
        <v>173</v>
      </c>
      <c r="I43" s="1179">
        <v>8627</v>
      </c>
      <c r="J43" s="1181">
        <f t="shared" si="4"/>
        <v>3.9542486056770307E-3</v>
      </c>
      <c r="M43" s="137"/>
    </row>
    <row r="44" spans="1:26" s="126" customFormat="1" ht="33.75">
      <c r="A44" s="105" t="s">
        <v>174</v>
      </c>
      <c r="B44" s="149">
        <v>2561952</v>
      </c>
      <c r="C44" s="150" t="s">
        <v>174</v>
      </c>
      <c r="D44" s="149">
        <v>1068907</v>
      </c>
      <c r="E44" s="667"/>
      <c r="F44" s="137"/>
      <c r="G44" s="137"/>
      <c r="H44" s="132" t="s">
        <v>155</v>
      </c>
      <c r="I44" s="162">
        <f>SUM(I35:I43)</f>
        <v>2181704</v>
      </c>
      <c r="J44" s="792">
        <f>SUM(J35:J43)</f>
        <v>1</v>
      </c>
      <c r="M44" s="127"/>
    </row>
    <row r="45" spans="1:26" s="126" customFormat="1" ht="33.75">
      <c r="A45" s="121"/>
      <c r="B45" s="151">
        <f>+B44+B43</f>
        <v>5594305</v>
      </c>
      <c r="C45" s="122" t="s">
        <v>0</v>
      </c>
      <c r="D45" s="151">
        <f>+D44+D43</f>
        <v>2181704</v>
      </c>
      <c r="E45" s="122"/>
      <c r="F45" s="137"/>
      <c r="G45" s="137"/>
      <c r="H45" s="122"/>
      <c r="I45" s="1016">
        <f>+I44-D45</f>
        <v>0</v>
      </c>
      <c r="J45" s="137"/>
      <c r="K45" s="129"/>
      <c r="M45" s="122"/>
    </row>
    <row r="46" spans="1:26" s="127" customFormat="1" ht="33.75">
      <c r="A46" s="667"/>
      <c r="B46" s="122"/>
      <c r="C46" s="122"/>
      <c r="D46" s="122"/>
      <c r="E46" s="122"/>
      <c r="F46" s="122"/>
      <c r="G46" s="122"/>
      <c r="H46" s="122"/>
      <c r="I46" s="137"/>
      <c r="J46" s="137"/>
      <c r="K46" s="122"/>
      <c r="L46" s="122"/>
      <c r="M46" s="122"/>
    </row>
    <row r="47" spans="1:26" s="127" customFormat="1" ht="33.75">
      <c r="A47" s="667"/>
      <c r="B47" s="121"/>
      <c r="C47" s="123"/>
      <c r="D47" s="123"/>
      <c r="E47" s="121"/>
      <c r="F47" s="129">
        <f>+F50-F10</f>
        <v>0</v>
      </c>
      <c r="G47" s="129">
        <f>+G50-F11</f>
        <v>0</v>
      </c>
      <c r="H47" s="122"/>
      <c r="I47" s="137"/>
      <c r="J47" s="137"/>
      <c r="K47" s="137"/>
      <c r="L47" s="137"/>
      <c r="M47" s="137"/>
    </row>
    <row r="48" spans="1:26" s="126" customFormat="1" ht="33.75">
      <c r="A48" s="1257" t="s">
        <v>175</v>
      </c>
      <c r="B48" s="1258"/>
      <c r="C48" s="123"/>
      <c r="D48" s="1271" t="s">
        <v>176</v>
      </c>
      <c r="E48" s="1271"/>
      <c r="F48" s="1271"/>
      <c r="G48" s="1271"/>
      <c r="H48" s="122"/>
      <c r="I48" s="137"/>
      <c r="J48" s="122"/>
      <c r="K48" s="122"/>
      <c r="L48" s="122"/>
      <c r="M48" s="122"/>
      <c r="N48" s="122"/>
      <c r="O48" s="124"/>
      <c r="P48" s="124"/>
      <c r="Q48" s="120"/>
      <c r="R48" s="120"/>
      <c r="S48" s="120"/>
      <c r="T48" s="120"/>
      <c r="U48" s="120"/>
      <c r="V48" s="120"/>
      <c r="W48" s="120"/>
      <c r="X48" s="120"/>
      <c r="Y48" s="120"/>
      <c r="Z48" s="120"/>
    </row>
    <row r="49" spans="1:26" s="126" customFormat="1" ht="33.75">
      <c r="A49" s="171" t="s">
        <v>177</v>
      </c>
      <c r="B49" s="1169">
        <v>9.2899999999999996E-2</v>
      </c>
      <c r="C49" s="534"/>
      <c r="D49" s="1267" t="s">
        <v>178</v>
      </c>
      <c r="E49" s="613" t="s">
        <v>94</v>
      </c>
      <c r="F49" s="613" t="s">
        <v>113</v>
      </c>
      <c r="G49" s="613" t="s">
        <v>114</v>
      </c>
      <c r="H49" s="122"/>
      <c r="I49" s="122"/>
      <c r="J49" s="122"/>
      <c r="K49" s="122"/>
      <c r="L49" s="122"/>
      <c r="M49" s="122"/>
      <c r="N49" s="122"/>
      <c r="O49" s="124"/>
      <c r="P49" s="124"/>
      <c r="Q49" s="120"/>
      <c r="R49" s="120"/>
      <c r="S49" s="120"/>
      <c r="T49" s="120"/>
      <c r="U49" s="120"/>
      <c r="V49" s="120"/>
      <c r="W49" s="120"/>
      <c r="X49" s="120"/>
      <c r="Y49" s="120"/>
      <c r="Z49" s="120"/>
    </row>
    <row r="50" spans="1:26" s="126" customFormat="1" ht="33.75">
      <c r="A50" s="171" t="s">
        <v>179</v>
      </c>
      <c r="B50" s="1169">
        <v>9.4E-2</v>
      </c>
      <c r="C50" s="534"/>
      <c r="D50" s="1267"/>
      <c r="E50" s="679">
        <f>SUM(E51:E66)</f>
        <v>2574839</v>
      </c>
      <c r="F50" s="610">
        <f>SUM(F51:F66)</f>
        <v>1351358</v>
      </c>
      <c r="G50" s="610">
        <f>SUM(G51:G66)</f>
        <v>1223481</v>
      </c>
      <c r="H50" s="129"/>
      <c r="I50" s="122"/>
      <c r="J50" s="122"/>
      <c r="K50" s="122"/>
      <c r="L50" s="122"/>
      <c r="M50" s="122"/>
      <c r="N50" s="122"/>
      <c r="O50" s="124"/>
      <c r="P50" s="124"/>
      <c r="Q50" s="120"/>
      <c r="R50" s="120"/>
      <c r="S50" s="120"/>
      <c r="T50" s="120"/>
      <c r="U50" s="120"/>
      <c r="V50" s="120"/>
      <c r="W50" s="120"/>
      <c r="X50" s="120"/>
      <c r="Y50" s="120"/>
      <c r="Z50" s="120"/>
    </row>
    <row r="51" spans="1:26" s="126" customFormat="1" ht="33.75">
      <c r="A51" s="171" t="s">
        <v>180</v>
      </c>
      <c r="B51" s="1169">
        <v>4.9799999999999997E-2</v>
      </c>
      <c r="C51" s="534" t="s">
        <v>924</v>
      </c>
      <c r="D51" s="165" t="s">
        <v>181</v>
      </c>
      <c r="E51" s="154">
        <f t="shared" ref="E51:E66" si="5">+F51+G51</f>
        <v>43282</v>
      </c>
      <c r="F51" s="154">
        <v>25802</v>
      </c>
      <c r="G51" s="154">
        <v>17480</v>
      </c>
      <c r="H51" s="668"/>
      <c r="I51" s="1250" t="s">
        <v>182</v>
      </c>
      <c r="J51" s="1250"/>
      <c r="K51" s="1250"/>
      <c r="L51" s="1250"/>
      <c r="M51" s="1250"/>
      <c r="N51" s="122"/>
      <c r="O51" s="124"/>
      <c r="P51" s="124"/>
      <c r="Q51" s="120"/>
      <c r="R51" s="120"/>
      <c r="S51" s="120"/>
      <c r="T51" s="120"/>
      <c r="U51" s="120"/>
      <c r="V51" s="120"/>
      <c r="W51" s="120"/>
      <c r="X51" s="120"/>
      <c r="Y51" s="120"/>
      <c r="Z51" s="120"/>
    </row>
    <row r="52" spans="1:26" s="126" customFormat="1" ht="33.75">
      <c r="A52" s="121"/>
      <c r="B52" s="121"/>
      <c r="C52" s="123"/>
      <c r="D52" s="165" t="s">
        <v>183</v>
      </c>
      <c r="E52" s="154">
        <f t="shared" si="5"/>
        <v>291137</v>
      </c>
      <c r="F52" s="154">
        <v>156382</v>
      </c>
      <c r="G52" s="154">
        <v>134755</v>
      </c>
      <c r="H52" s="668"/>
      <c r="I52" s="1239" t="s">
        <v>184</v>
      </c>
      <c r="J52" s="1239"/>
      <c r="K52" s="1239"/>
      <c r="L52" s="1239"/>
      <c r="M52" s="1239"/>
      <c r="N52" s="122"/>
      <c r="O52" s="124"/>
      <c r="P52" s="124"/>
      <c r="Q52" s="120"/>
      <c r="R52" s="120"/>
      <c r="S52" s="120"/>
      <c r="T52" s="120"/>
      <c r="U52" s="120"/>
      <c r="V52" s="120"/>
      <c r="W52" s="120"/>
      <c r="X52" s="120"/>
      <c r="Y52" s="120"/>
      <c r="Z52" s="120"/>
    </row>
    <row r="53" spans="1:26" s="126" customFormat="1" ht="56.25" customHeight="1">
      <c r="A53" s="171" t="s">
        <v>185</v>
      </c>
      <c r="B53" s="586">
        <v>4746</v>
      </c>
      <c r="C53" s="562" t="s">
        <v>923</v>
      </c>
      <c r="D53" s="165" t="s">
        <v>186</v>
      </c>
      <c r="E53" s="154">
        <f t="shared" si="5"/>
        <v>377544</v>
      </c>
      <c r="F53" s="154">
        <v>191145</v>
      </c>
      <c r="G53" s="154">
        <v>186399</v>
      </c>
      <c r="H53" s="668"/>
      <c r="I53" s="166"/>
      <c r="J53" s="166"/>
      <c r="K53" s="166"/>
      <c r="L53" s="166"/>
      <c r="M53" s="166" t="s">
        <v>187</v>
      </c>
      <c r="N53" s="122"/>
      <c r="O53" s="124"/>
      <c r="P53" s="124"/>
      <c r="Q53" s="120"/>
      <c r="R53" s="120"/>
      <c r="S53" s="120"/>
      <c r="T53" s="120"/>
      <c r="U53" s="120"/>
      <c r="V53" s="120"/>
      <c r="W53" s="120"/>
      <c r="X53" s="120"/>
      <c r="Y53" s="120"/>
      <c r="Z53" s="120"/>
    </row>
    <row r="54" spans="1:26" s="126" customFormat="1" ht="46.5" customHeight="1">
      <c r="A54" s="122"/>
      <c r="B54" s="122"/>
      <c r="C54" s="122"/>
      <c r="D54" s="165" t="s">
        <v>188</v>
      </c>
      <c r="E54" s="154">
        <f t="shared" si="5"/>
        <v>393016</v>
      </c>
      <c r="F54" s="154">
        <v>196942</v>
      </c>
      <c r="G54" s="154">
        <v>196074</v>
      </c>
      <c r="H54" s="668"/>
      <c r="I54" s="1263" t="s">
        <v>100</v>
      </c>
      <c r="J54" s="1263" t="s">
        <v>189</v>
      </c>
      <c r="K54" s="166"/>
      <c r="L54" s="612" t="s">
        <v>190</v>
      </c>
      <c r="M54" s="612" t="s">
        <v>191</v>
      </c>
      <c r="N54" s="122"/>
      <c r="O54" s="124"/>
      <c r="P54" s="124"/>
      <c r="Q54" s="120"/>
      <c r="R54" s="120"/>
      <c r="S54" s="120"/>
      <c r="T54" s="120"/>
      <c r="U54" s="120"/>
      <c r="V54" s="120"/>
      <c r="W54" s="120"/>
      <c r="X54" s="120"/>
      <c r="Y54" s="120"/>
      <c r="Z54" s="120"/>
    </row>
    <row r="55" spans="1:26" s="126" customFormat="1" ht="33.75">
      <c r="A55" s="1257" t="s">
        <v>192</v>
      </c>
      <c r="B55" s="1258"/>
      <c r="C55" s="123"/>
      <c r="D55" s="165" t="s">
        <v>193</v>
      </c>
      <c r="E55" s="154">
        <f t="shared" si="5"/>
        <v>346006</v>
      </c>
      <c r="F55" s="154">
        <v>174355</v>
      </c>
      <c r="G55" s="154">
        <v>171651</v>
      </c>
      <c r="H55" s="668"/>
      <c r="I55" s="1263"/>
      <c r="J55" s="1263"/>
      <c r="K55" s="166" t="s">
        <v>155</v>
      </c>
      <c r="L55" s="167"/>
      <c r="M55" s="167">
        <f>SUM(M56:M64)</f>
        <v>2574839</v>
      </c>
      <c r="N55" s="122"/>
      <c r="O55" s="124"/>
      <c r="P55" s="124"/>
      <c r="Q55" s="120"/>
      <c r="R55" s="120"/>
      <c r="S55" s="120"/>
      <c r="T55" s="120"/>
      <c r="U55" s="120"/>
      <c r="V55" s="120"/>
      <c r="W55" s="120"/>
      <c r="X55" s="120"/>
      <c r="Y55" s="120"/>
      <c r="Z55" s="120"/>
    </row>
    <row r="56" spans="1:26" s="126" customFormat="1" ht="33.75">
      <c r="A56" s="146" t="s">
        <v>194</v>
      </c>
      <c r="B56" s="586">
        <v>19315</v>
      </c>
      <c r="C56" s="732"/>
      <c r="D56" s="165" t="s">
        <v>195</v>
      </c>
      <c r="E56" s="154">
        <f t="shared" si="5"/>
        <v>290019</v>
      </c>
      <c r="F56" s="154">
        <v>147461</v>
      </c>
      <c r="G56" s="154">
        <v>142558</v>
      </c>
      <c r="H56" s="668"/>
      <c r="I56" s="1264"/>
      <c r="J56" s="1264"/>
      <c r="K56" s="1015" t="s">
        <v>196</v>
      </c>
      <c r="L56" s="1114">
        <v>91337</v>
      </c>
      <c r="M56" s="1114">
        <v>330116</v>
      </c>
      <c r="N56" s="122"/>
      <c r="O56" s="124"/>
      <c r="P56" s="124"/>
      <c r="Q56" s="120"/>
      <c r="R56" s="120"/>
      <c r="S56" s="120"/>
      <c r="T56" s="120"/>
      <c r="U56" s="120"/>
      <c r="V56" s="120"/>
      <c r="W56" s="120"/>
      <c r="X56" s="120"/>
      <c r="Y56" s="120"/>
      <c r="Z56" s="120"/>
    </row>
    <row r="57" spans="1:26" s="126" customFormat="1" ht="33.75">
      <c r="A57" s="146" t="s">
        <v>197</v>
      </c>
      <c r="B57" s="586">
        <v>17709</v>
      </c>
      <c r="D57" s="165" t="s">
        <v>198</v>
      </c>
      <c r="E57" s="154">
        <f t="shared" si="5"/>
        <v>252576</v>
      </c>
      <c r="F57" s="154">
        <v>132487</v>
      </c>
      <c r="G57" s="154">
        <v>120089</v>
      </c>
      <c r="H57" s="668"/>
      <c r="I57" s="1265"/>
      <c r="J57" s="1265"/>
      <c r="K57" s="1015" t="s">
        <v>199</v>
      </c>
      <c r="L57" s="1114">
        <v>18686</v>
      </c>
      <c r="M57" s="1114">
        <v>398708</v>
      </c>
      <c r="N57" s="122"/>
      <c r="O57" s="124"/>
      <c r="P57" s="124"/>
      <c r="Q57" s="120"/>
      <c r="R57" s="120"/>
      <c r="S57" s="120"/>
      <c r="T57" s="120"/>
      <c r="U57" s="120"/>
      <c r="V57" s="120"/>
      <c r="W57" s="120"/>
      <c r="X57" s="120"/>
      <c r="Y57" s="120"/>
      <c r="Z57" s="120"/>
    </row>
    <row r="58" spans="1:26" s="126" customFormat="1" ht="33.75">
      <c r="A58" s="146" t="s">
        <v>200</v>
      </c>
      <c r="B58" s="1168">
        <v>95</v>
      </c>
      <c r="D58" s="165" t="s">
        <v>201</v>
      </c>
      <c r="E58" s="154">
        <f t="shared" si="5"/>
        <v>198620</v>
      </c>
      <c r="F58" s="154">
        <v>108006</v>
      </c>
      <c r="G58" s="154">
        <v>90614</v>
      </c>
      <c r="H58" s="668"/>
      <c r="I58" s="1265"/>
      <c r="J58" s="1265"/>
      <c r="K58" s="1015" t="s">
        <v>202</v>
      </c>
      <c r="L58" s="1114">
        <v>2771</v>
      </c>
      <c r="M58" s="1114">
        <v>152722</v>
      </c>
      <c r="N58" s="122"/>
      <c r="O58" s="124"/>
      <c r="P58" s="124"/>
      <c r="Q58" s="120"/>
      <c r="R58" s="120"/>
      <c r="S58" s="120"/>
      <c r="T58" s="120"/>
      <c r="U58" s="120"/>
      <c r="V58" s="120"/>
      <c r="W58" s="120"/>
      <c r="X58" s="120"/>
      <c r="Y58" s="120"/>
      <c r="Z58" s="120"/>
    </row>
    <row r="59" spans="1:26" s="126" customFormat="1" ht="33.75">
      <c r="A59" s="146" t="s">
        <v>203</v>
      </c>
      <c r="B59" s="1168">
        <v>77299</v>
      </c>
      <c r="D59" s="165" t="s">
        <v>204</v>
      </c>
      <c r="E59" s="154">
        <f t="shared" si="5"/>
        <v>156682</v>
      </c>
      <c r="F59" s="154">
        <v>86691</v>
      </c>
      <c r="G59" s="154">
        <v>69991</v>
      </c>
      <c r="H59" s="668"/>
      <c r="I59" s="1265"/>
      <c r="J59" s="1265"/>
      <c r="K59" s="1015" t="s">
        <v>205</v>
      </c>
      <c r="L59" s="1114">
        <v>727</v>
      </c>
      <c r="M59" s="1114">
        <v>175296</v>
      </c>
      <c r="N59" s="122"/>
      <c r="O59" s="124"/>
      <c r="P59" s="124"/>
      <c r="Q59" s="120"/>
      <c r="R59" s="120"/>
      <c r="S59" s="120"/>
      <c r="T59" s="120"/>
      <c r="U59" s="120"/>
      <c r="V59" s="120"/>
      <c r="W59" s="120"/>
      <c r="X59" s="120"/>
      <c r="Y59" s="120"/>
      <c r="Z59" s="120"/>
    </row>
    <row r="60" spans="1:26" s="126" customFormat="1" ht="33.75">
      <c r="A60" s="146" t="s">
        <v>206</v>
      </c>
      <c r="B60" s="586">
        <v>6000</v>
      </c>
      <c r="D60" s="165" t="s">
        <v>207</v>
      </c>
      <c r="E60" s="154">
        <f t="shared" si="5"/>
        <v>105491</v>
      </c>
      <c r="F60" s="154">
        <v>59982</v>
      </c>
      <c r="G60" s="154">
        <v>45509</v>
      </c>
      <c r="H60" s="668"/>
      <c r="I60" s="1265"/>
      <c r="J60" s="1265"/>
      <c r="K60" s="1015" t="s">
        <v>208</v>
      </c>
      <c r="L60" s="1114">
        <v>417</v>
      </c>
      <c r="M60" s="1114">
        <v>232252</v>
      </c>
      <c r="N60" s="122"/>
      <c r="O60" s="124"/>
      <c r="P60" s="124"/>
      <c r="Q60" s="120"/>
      <c r="R60" s="120"/>
      <c r="S60" s="120"/>
      <c r="T60" s="120"/>
      <c r="U60" s="120"/>
      <c r="V60" s="120"/>
      <c r="W60" s="120"/>
      <c r="X60" s="120"/>
      <c r="Y60" s="120"/>
      <c r="Z60" s="120"/>
    </row>
    <row r="61" spans="1:26" s="126" customFormat="1" ht="33.75">
      <c r="A61" s="146" t="s">
        <v>209</v>
      </c>
      <c r="B61" s="1182">
        <f>+B60*B59</f>
        <v>463794000</v>
      </c>
      <c r="D61" s="165" t="s">
        <v>210</v>
      </c>
      <c r="E61" s="154">
        <f>+F61+G61</f>
        <v>59089</v>
      </c>
      <c r="F61" s="154">
        <v>35435</v>
      </c>
      <c r="G61" s="154">
        <v>23654</v>
      </c>
      <c r="H61" s="668"/>
      <c r="I61" s="1265"/>
      <c r="J61" s="1265"/>
      <c r="K61" s="1015" t="s">
        <v>211</v>
      </c>
      <c r="L61" s="1114">
        <v>341</v>
      </c>
      <c r="M61" s="1114">
        <v>338806</v>
      </c>
      <c r="N61" s="122"/>
      <c r="O61" s="124"/>
      <c r="P61" s="124"/>
      <c r="Q61" s="120"/>
      <c r="R61" s="120"/>
      <c r="S61" s="120"/>
      <c r="T61" s="120"/>
      <c r="U61" s="120"/>
      <c r="V61" s="120"/>
      <c r="W61" s="120"/>
      <c r="X61" s="120"/>
      <c r="Y61" s="120"/>
      <c r="Z61" s="120"/>
    </row>
    <row r="62" spans="1:26" s="126" customFormat="1" ht="33.75">
      <c r="A62" s="146" t="s">
        <v>212</v>
      </c>
      <c r="B62" s="1182">
        <v>1606670761122</v>
      </c>
      <c r="D62" s="165" t="s">
        <v>213</v>
      </c>
      <c r="E62" s="154">
        <f t="shared" si="5"/>
        <v>33419</v>
      </c>
      <c r="F62" s="154">
        <v>20447</v>
      </c>
      <c r="G62" s="154">
        <v>12972</v>
      </c>
      <c r="H62" s="668"/>
      <c r="I62" s="1265"/>
      <c r="J62" s="1265"/>
      <c r="K62" s="1015" t="s">
        <v>214</v>
      </c>
      <c r="L62" s="1114">
        <v>144</v>
      </c>
      <c r="M62" s="1114">
        <v>946939</v>
      </c>
      <c r="N62" s="122"/>
      <c r="O62" s="124"/>
      <c r="P62" s="124"/>
      <c r="Q62" s="120"/>
      <c r="R62" s="120"/>
      <c r="S62" s="120"/>
      <c r="T62" s="120"/>
      <c r="U62" s="120"/>
      <c r="V62" s="120"/>
      <c r="W62" s="120"/>
      <c r="X62" s="120"/>
      <c r="Y62" s="120"/>
      <c r="Z62" s="120"/>
    </row>
    <row r="63" spans="1:26" s="126" customFormat="1" ht="33.75">
      <c r="A63" s="146" t="s">
        <v>922</v>
      </c>
      <c r="B63" s="1115">
        <v>7897551288615.2305</v>
      </c>
      <c r="D63" s="165" t="s">
        <v>215</v>
      </c>
      <c r="E63" s="154">
        <f t="shared" si="5"/>
        <v>16551</v>
      </c>
      <c r="F63" s="154">
        <v>9801</v>
      </c>
      <c r="G63" s="154">
        <v>6750</v>
      </c>
      <c r="H63" s="668"/>
      <c r="I63" s="1265"/>
      <c r="J63" s="1265"/>
      <c r="K63" s="1015"/>
      <c r="L63" s="1114"/>
      <c r="M63" s="1114"/>
      <c r="N63" s="122"/>
      <c r="O63" s="124"/>
      <c r="P63" s="124"/>
      <c r="Q63" s="120"/>
      <c r="R63" s="120"/>
      <c r="S63" s="120"/>
      <c r="T63" s="120"/>
      <c r="U63" s="120"/>
      <c r="V63" s="120"/>
      <c r="W63" s="120"/>
      <c r="X63" s="120"/>
      <c r="Y63" s="120"/>
      <c r="Z63" s="120"/>
    </row>
    <row r="64" spans="1:26" s="126" customFormat="1" ht="33.75">
      <c r="A64" s="147" t="s">
        <v>143</v>
      </c>
      <c r="B64" s="148">
        <f>+B62/B63</f>
        <v>0.20343910440165261</v>
      </c>
      <c r="D64" s="165" t="s">
        <v>216</v>
      </c>
      <c r="E64" s="154">
        <f t="shared" si="5"/>
        <v>6812</v>
      </c>
      <c r="F64" s="154">
        <v>3921</v>
      </c>
      <c r="G64" s="154">
        <v>2891</v>
      </c>
      <c r="H64" s="668"/>
      <c r="I64" s="1266"/>
      <c r="J64" s="1266"/>
      <c r="K64" s="1015"/>
      <c r="L64" s="1114"/>
      <c r="M64" s="1114"/>
      <c r="N64" s="122"/>
      <c r="O64" s="124"/>
      <c r="P64" s="124"/>
      <c r="Q64" s="120"/>
      <c r="R64" s="120"/>
      <c r="S64" s="120"/>
      <c r="T64" s="120"/>
      <c r="U64" s="120"/>
      <c r="V64" s="120"/>
      <c r="W64" s="120"/>
      <c r="X64" s="120"/>
      <c r="Y64" s="120"/>
      <c r="Z64" s="120"/>
    </row>
    <row r="65" spans="1:26" s="126" customFormat="1" ht="33.75">
      <c r="A65" s="123"/>
      <c r="B65" s="123"/>
      <c r="C65" s="123"/>
      <c r="D65" s="165" t="s">
        <v>217</v>
      </c>
      <c r="E65" s="154">
        <f t="shared" si="5"/>
        <v>4593</v>
      </c>
      <c r="F65" s="154">
        <v>2499</v>
      </c>
      <c r="G65" s="154">
        <v>2094</v>
      </c>
      <c r="H65" s="668"/>
      <c r="I65" s="121"/>
      <c r="J65" s="122"/>
      <c r="K65" s="122"/>
      <c r="L65" s="168">
        <f>SUM(L56:L64)</f>
        <v>114423</v>
      </c>
      <c r="M65" s="168">
        <f>SUM(M56:M64)</f>
        <v>2574839</v>
      </c>
      <c r="N65" s="122"/>
      <c r="O65" s="124"/>
      <c r="P65" s="124"/>
      <c r="Q65" s="120"/>
      <c r="R65" s="120"/>
      <c r="S65" s="120"/>
      <c r="T65" s="120"/>
      <c r="U65" s="120"/>
      <c r="V65" s="120"/>
      <c r="W65" s="120"/>
      <c r="X65" s="120"/>
      <c r="Y65" s="120"/>
      <c r="Z65" s="120"/>
    </row>
    <row r="66" spans="1:26" s="126" customFormat="1" ht="33.75">
      <c r="A66" s="122"/>
      <c r="B66" s="122"/>
      <c r="C66" s="123"/>
      <c r="D66" s="165" t="s">
        <v>218</v>
      </c>
      <c r="E66" s="154">
        <f t="shared" si="5"/>
        <v>2</v>
      </c>
      <c r="F66" s="154">
        <v>2</v>
      </c>
      <c r="G66" s="154">
        <v>0</v>
      </c>
      <c r="H66" s="668"/>
      <c r="I66" s="121"/>
      <c r="J66" s="122"/>
      <c r="K66" s="122"/>
      <c r="L66" s="129">
        <f>+L65-B14</f>
        <v>437</v>
      </c>
      <c r="M66" s="129">
        <f>+M65-F14</f>
        <v>0</v>
      </c>
      <c r="N66" s="122"/>
      <c r="O66" s="124"/>
      <c r="P66" s="124"/>
      <c r="Q66" s="120"/>
      <c r="R66" s="120"/>
      <c r="S66" s="120"/>
      <c r="T66" s="120"/>
      <c r="U66" s="120"/>
      <c r="V66" s="120"/>
      <c r="W66" s="120"/>
      <c r="X66" s="120"/>
      <c r="Y66" s="120"/>
      <c r="Z66" s="120"/>
    </row>
    <row r="67" spans="1:26" s="126" customFormat="1" ht="33.75">
      <c r="A67" s="1257" t="s">
        <v>930</v>
      </c>
      <c r="B67" s="1258"/>
      <c r="G67" s="135"/>
      <c r="H67" s="122"/>
      <c r="I67" s="121"/>
      <c r="J67" s="122"/>
      <c r="K67" s="122"/>
      <c r="L67" s="129"/>
      <c r="M67" s="122"/>
      <c r="N67" s="122"/>
      <c r="O67" s="124"/>
      <c r="P67" s="124"/>
      <c r="Q67" s="120"/>
      <c r="R67" s="120"/>
      <c r="S67" s="120"/>
      <c r="T67" s="120"/>
      <c r="U67" s="120"/>
      <c r="V67" s="120"/>
      <c r="W67" s="120"/>
      <c r="X67" s="120"/>
      <c r="Y67" s="120"/>
      <c r="Z67" s="120"/>
    </row>
    <row r="68" spans="1:26" s="126" customFormat="1" ht="59.25" customHeight="1">
      <c r="A68" s="1212" t="s">
        <v>219</v>
      </c>
      <c r="B68" s="586">
        <v>2546027</v>
      </c>
      <c r="C68" s="696"/>
      <c r="D68" s="121"/>
      <c r="E68" s="121"/>
      <c r="F68" s="667"/>
      <c r="G68" s="667"/>
      <c r="H68" s="122"/>
      <c r="I68" s="121"/>
      <c r="J68" s="122"/>
      <c r="K68" s="122"/>
      <c r="L68" s="122"/>
      <c r="M68" s="122"/>
      <c r="N68" s="122"/>
      <c r="O68" s="124"/>
      <c r="P68" s="124"/>
      <c r="Q68" s="120"/>
      <c r="R68" s="120"/>
      <c r="S68" s="120"/>
      <c r="T68" s="120"/>
      <c r="U68" s="120"/>
      <c r="V68" s="120"/>
      <c r="W68" s="120"/>
      <c r="X68" s="120"/>
      <c r="Y68" s="120"/>
      <c r="Z68" s="120"/>
    </row>
    <row r="69" spans="1:26" s="126" customFormat="1" ht="59.25" customHeight="1">
      <c r="A69" s="1212" t="s">
        <v>220</v>
      </c>
      <c r="B69" s="586">
        <v>2355566</v>
      </c>
      <c r="C69" s="696"/>
      <c r="D69" s="121"/>
      <c r="E69" s="123"/>
      <c r="F69" s="122"/>
      <c r="G69" s="122"/>
      <c r="H69" s="121"/>
      <c r="I69" s="121"/>
      <c r="J69" s="122"/>
      <c r="K69" s="122"/>
      <c r="L69" s="122"/>
      <c r="M69" s="122"/>
      <c r="N69" s="122"/>
      <c r="O69" s="124"/>
      <c r="P69" s="124"/>
      <c r="Q69" s="120"/>
      <c r="R69" s="120"/>
      <c r="S69" s="120"/>
      <c r="T69" s="120"/>
      <c r="U69" s="120"/>
      <c r="V69" s="120"/>
      <c r="W69" s="120"/>
      <c r="X69" s="120"/>
      <c r="Y69" s="120"/>
      <c r="Z69" s="120"/>
    </row>
    <row r="70" spans="1:26" s="126" customFormat="1" ht="59.25" customHeight="1">
      <c r="A70" s="1212" t="s">
        <v>221</v>
      </c>
      <c r="B70" s="586">
        <v>8228791.6943121096</v>
      </c>
      <c r="C70" s="696"/>
      <c r="D70" s="121"/>
      <c r="E70" s="106"/>
      <c r="F70" s="106"/>
      <c r="G70" s="122"/>
      <c r="H70" s="121"/>
      <c r="I70" s="121"/>
      <c r="J70" s="122"/>
      <c r="K70" s="122"/>
      <c r="L70" s="122"/>
      <c r="M70" s="122"/>
      <c r="N70" s="122"/>
      <c r="O70" s="124"/>
      <c r="P70" s="124"/>
      <c r="Q70" s="120"/>
      <c r="R70" s="120"/>
      <c r="S70" s="120"/>
      <c r="T70" s="120"/>
      <c r="U70" s="120"/>
      <c r="V70" s="120"/>
      <c r="W70" s="120"/>
      <c r="X70" s="120"/>
      <c r="Y70" s="120"/>
      <c r="Z70" s="120"/>
    </row>
    <row r="71" spans="1:26" s="126" customFormat="1" ht="35.25">
      <c r="A71" s="1212" t="s">
        <v>222</v>
      </c>
      <c r="B71" s="586">
        <f>+B72+B73</f>
        <v>5442295.5130030597</v>
      </c>
      <c r="C71" s="696"/>
      <c r="D71" s="121"/>
      <c r="E71" s="106"/>
      <c r="F71" s="106"/>
      <c r="G71" s="122"/>
      <c r="H71" s="121"/>
      <c r="I71" s="121"/>
      <c r="J71" s="122"/>
      <c r="K71" s="122"/>
      <c r="L71" s="122"/>
      <c r="M71" s="122"/>
      <c r="N71" s="122"/>
      <c r="O71" s="124"/>
      <c r="P71" s="124"/>
      <c r="Q71" s="120"/>
      <c r="R71" s="120"/>
      <c r="S71" s="120"/>
      <c r="T71" s="120"/>
      <c r="U71" s="120"/>
      <c r="V71" s="120"/>
      <c r="W71" s="120"/>
      <c r="X71" s="120"/>
      <c r="Y71" s="120"/>
      <c r="Z71" s="120"/>
    </row>
    <row r="72" spans="1:26" ht="35.25">
      <c r="A72" s="1213" t="s">
        <v>223</v>
      </c>
      <c r="B72" s="586">
        <v>3014448.5029879198</v>
      </c>
      <c r="C72" s="696"/>
      <c r="I72" s="122"/>
    </row>
    <row r="73" spans="1:26" ht="35.25">
      <c r="A73" s="1213" t="s">
        <v>224</v>
      </c>
      <c r="B73" s="586">
        <v>2427847.0100151398</v>
      </c>
      <c r="C73" s="696"/>
      <c r="I73" s="122"/>
      <c r="K73" s="1261" t="s">
        <v>225</v>
      </c>
      <c r="L73" s="1262"/>
      <c r="M73" s="1262"/>
    </row>
    <row r="74" spans="1:26">
      <c r="C74" s="138"/>
      <c r="D74" s="143" t="s">
        <v>226</v>
      </c>
      <c r="E74" s="619" t="str">
        <f>+O13</f>
        <v>Enero 2026</v>
      </c>
      <c r="G74" s="143" t="s">
        <v>227</v>
      </c>
      <c r="H74" s="619" t="str">
        <f>+H96</f>
        <v>Enero 2026</v>
      </c>
      <c r="I74" s="122" t="s">
        <v>927</v>
      </c>
      <c r="J74" s="556" t="s">
        <v>228</v>
      </c>
      <c r="K74" s="555" t="s">
        <v>228</v>
      </c>
      <c r="L74" s="143" t="s">
        <v>229</v>
      </c>
      <c r="M74" s="619" t="str">
        <f>+H74</f>
        <v>Enero 2026</v>
      </c>
      <c r="N74" s="122" t="s">
        <v>928</v>
      </c>
      <c r="O74" s="124" t="s">
        <v>923</v>
      </c>
    </row>
    <row r="75" spans="1:26">
      <c r="A75" s="122"/>
      <c r="C75" s="1175"/>
      <c r="D75" s="142" t="s">
        <v>230</v>
      </c>
      <c r="E75" s="1173">
        <v>7675302162.4700012</v>
      </c>
      <c r="F75" s="1174"/>
      <c r="G75" s="142" t="s">
        <v>231</v>
      </c>
      <c r="H75" s="1173">
        <v>2488618766.8200002</v>
      </c>
      <c r="I75" s="1174">
        <v>2527161031.4699998</v>
      </c>
      <c r="J75" s="1178"/>
      <c r="K75" s="163">
        <v>1</v>
      </c>
      <c r="L75" s="142" t="s">
        <v>232</v>
      </c>
      <c r="M75" s="1173">
        <f>O75-N75</f>
        <v>2133718240.3099999</v>
      </c>
      <c r="N75" s="1174">
        <v>2142958185.9000001</v>
      </c>
      <c r="O75" s="1188">
        <v>4276676426.21</v>
      </c>
    </row>
    <row r="76" spans="1:26">
      <c r="A76" s="122"/>
      <c r="C76" s="1175"/>
      <c r="D76" s="142" t="s">
        <v>233</v>
      </c>
      <c r="E76" s="1173">
        <v>304876514.54000002</v>
      </c>
      <c r="F76" s="1174"/>
      <c r="G76" s="142" t="s">
        <v>234</v>
      </c>
      <c r="H76" s="1173">
        <v>1765052389</v>
      </c>
      <c r="I76" s="1174">
        <v>1791630020.6900001</v>
      </c>
      <c r="J76" s="1178"/>
      <c r="K76" s="163">
        <v>2</v>
      </c>
      <c r="L76" s="142" t="s">
        <v>235</v>
      </c>
      <c r="M76" s="1173">
        <f t="shared" ref="M76:M92" si="6">O76-N76</f>
        <v>3440620365.9100003</v>
      </c>
      <c r="N76" s="1174">
        <v>3437340675.5599999</v>
      </c>
      <c r="O76" s="1188">
        <v>6877961041.4700003</v>
      </c>
    </row>
    <row r="77" spans="1:26" ht="31.5" customHeight="1">
      <c r="A77" s="123"/>
      <c r="C77" s="1175"/>
      <c r="D77" s="142" t="s">
        <v>236</v>
      </c>
      <c r="E77" s="737">
        <v>0</v>
      </c>
      <c r="F77" s="1174"/>
      <c r="G77" s="142" t="s">
        <v>237</v>
      </c>
      <c r="H77" s="1173">
        <v>1585073684.1300001</v>
      </c>
      <c r="I77" s="1174">
        <v>1608649243.3499999</v>
      </c>
      <c r="J77" s="1178"/>
      <c r="K77" s="163">
        <v>3</v>
      </c>
      <c r="L77" s="142" t="s">
        <v>238</v>
      </c>
      <c r="M77" s="1173">
        <f t="shared" si="6"/>
        <v>907228200.75</v>
      </c>
      <c r="N77" s="1174">
        <v>905558558</v>
      </c>
      <c r="O77" s="1188">
        <v>1812786758.75</v>
      </c>
    </row>
    <row r="78" spans="1:26">
      <c r="A78" s="123"/>
      <c r="C78" s="1175"/>
      <c r="D78" s="142" t="s">
        <v>239</v>
      </c>
      <c r="E78" s="1173">
        <v>829184072.7700001</v>
      </c>
      <c r="F78" s="1174"/>
      <c r="G78" s="142" t="s">
        <v>240</v>
      </c>
      <c r="H78" s="1173">
        <v>1562209326.6699998</v>
      </c>
      <c r="I78" s="1174">
        <v>1556232355.24</v>
      </c>
      <c r="J78" s="1178"/>
      <c r="K78" s="163">
        <v>4</v>
      </c>
      <c r="L78" s="142" t="s">
        <v>241</v>
      </c>
      <c r="M78" s="1173">
        <f t="shared" si="6"/>
        <v>503796654.96999997</v>
      </c>
      <c r="N78" s="1174">
        <v>505565917.80000001</v>
      </c>
      <c r="O78" s="1188">
        <v>1009362572.77</v>
      </c>
    </row>
    <row r="79" spans="1:26">
      <c r="A79" s="123"/>
      <c r="C79" s="1175"/>
      <c r="D79" s="142" t="s">
        <v>242</v>
      </c>
      <c r="E79" s="1173">
        <v>32693994.440000001</v>
      </c>
      <c r="F79" s="1174"/>
      <c r="G79" s="142" t="s">
        <v>243</v>
      </c>
      <c r="H79" s="1173">
        <v>1208371964.9800003</v>
      </c>
      <c r="I79" s="1174">
        <v>1208837100.0899999</v>
      </c>
      <c r="J79" s="1178"/>
      <c r="K79" s="163">
        <v>5</v>
      </c>
      <c r="L79" s="142" t="s">
        <v>244</v>
      </c>
      <c r="M79" s="1173">
        <f t="shared" si="6"/>
        <v>273353871.99000001</v>
      </c>
      <c r="N79" s="1174">
        <v>274583858.51999998</v>
      </c>
      <c r="O79" s="1188">
        <v>547937730.50999999</v>
      </c>
    </row>
    <row r="80" spans="1:26">
      <c r="A80" s="123"/>
      <c r="C80" s="1175"/>
      <c r="D80" s="142" t="s">
        <v>245</v>
      </c>
      <c r="E80" s="1173">
        <v>55986968.800000004</v>
      </c>
      <c r="F80" s="1174"/>
      <c r="G80" s="142" t="s">
        <v>246</v>
      </c>
      <c r="H80" s="1173">
        <v>314258435.60000002</v>
      </c>
      <c r="I80" s="1174">
        <v>313793306.97000003</v>
      </c>
      <c r="J80" s="1178"/>
      <c r="K80" s="163">
        <v>6</v>
      </c>
      <c r="L80" s="142" t="s">
        <v>247</v>
      </c>
      <c r="M80" s="1173">
        <f t="shared" si="6"/>
        <v>664226336.27999997</v>
      </c>
      <c r="N80" s="1174">
        <v>676537133.30999994</v>
      </c>
      <c r="O80" s="1188">
        <v>1340763469.5899999</v>
      </c>
    </row>
    <row r="81" spans="1:15">
      <c r="A81" s="123"/>
      <c r="C81" s="1175"/>
      <c r="D81" s="142" t="s">
        <v>248</v>
      </c>
      <c r="E81" s="1173">
        <v>63308772.489999995</v>
      </c>
      <c r="F81" s="1174"/>
      <c r="G81" s="142" t="s">
        <v>249</v>
      </c>
      <c r="H81" s="1173">
        <v>160786612.33000001</v>
      </c>
      <c r="I81" s="1174">
        <v>157086824.46000001</v>
      </c>
      <c r="J81" s="1178"/>
      <c r="K81" s="163">
        <v>7</v>
      </c>
      <c r="L81" s="142" t="s">
        <v>250</v>
      </c>
      <c r="M81" s="620"/>
      <c r="N81" s="1174"/>
      <c r="O81" s="1188"/>
    </row>
    <row r="82" spans="1:15">
      <c r="A82" s="123"/>
      <c r="C82" s="1175"/>
      <c r="D82" s="142" t="s">
        <v>251</v>
      </c>
      <c r="E82" s="1173">
        <v>361762612.63999993</v>
      </c>
      <c r="F82" s="1174"/>
      <c r="G82" s="142" t="s">
        <v>252</v>
      </c>
      <c r="H82" s="1173">
        <v>79250116.810000017</v>
      </c>
      <c r="I82" s="1174">
        <v>80339447.799999997</v>
      </c>
      <c r="J82" s="1178"/>
      <c r="K82" s="163">
        <v>8</v>
      </c>
      <c r="L82" s="142" t="s">
        <v>253</v>
      </c>
      <c r="M82" s="1173">
        <f t="shared" si="6"/>
        <v>156629556.85999998</v>
      </c>
      <c r="N82" s="1174">
        <v>157466373.22</v>
      </c>
      <c r="O82" s="1188">
        <v>314095930.07999998</v>
      </c>
    </row>
    <row r="83" spans="1:15">
      <c r="A83" s="123"/>
      <c r="C83" s="1175"/>
      <c r="D83" s="142" t="s">
        <v>252</v>
      </c>
      <c r="E83" s="1173">
        <v>79250116.810000017</v>
      </c>
      <c r="F83" s="1174"/>
      <c r="G83" s="142" t="s">
        <v>169</v>
      </c>
      <c r="H83" s="1173">
        <v>63308772.489999995</v>
      </c>
      <c r="I83" s="1174">
        <v>64065696.920000002</v>
      </c>
      <c r="J83" s="1178"/>
      <c r="K83" s="163">
        <v>9</v>
      </c>
      <c r="L83" s="142" t="s">
        <v>254</v>
      </c>
      <c r="M83" s="1173">
        <f t="shared" si="6"/>
        <v>154575060.72999999</v>
      </c>
      <c r="N83" s="1174">
        <v>156658200.34</v>
      </c>
      <c r="O83" s="1188">
        <v>311233261.06999999</v>
      </c>
    </row>
    <row r="84" spans="1:15">
      <c r="A84" s="123"/>
      <c r="C84" s="1175"/>
      <c r="D84" s="142" t="s">
        <v>255</v>
      </c>
      <c r="E84" s="1173">
        <v>39625542.569999993</v>
      </c>
      <c r="F84" s="1174"/>
      <c r="G84" s="142" t="s">
        <v>256</v>
      </c>
      <c r="H84" s="1173">
        <v>63177649.370000005</v>
      </c>
      <c r="I84" s="1174">
        <v>64519239.219999999</v>
      </c>
      <c r="J84" s="1178"/>
      <c r="K84" s="163">
        <v>10</v>
      </c>
      <c r="L84" s="142" t="s">
        <v>257</v>
      </c>
      <c r="M84" s="1173">
        <f t="shared" si="6"/>
        <v>267959076.12000006</v>
      </c>
      <c r="N84" s="1174">
        <v>270337243.95999998</v>
      </c>
      <c r="O84" s="1188">
        <v>538296320.08000004</v>
      </c>
    </row>
    <row r="85" spans="1:15">
      <c r="A85" s="123"/>
      <c r="B85" s="532"/>
      <c r="D85" s="142" t="s">
        <v>94</v>
      </c>
      <c r="E85" s="621">
        <f>SUM(E75:E84)</f>
        <v>9441990757.5299988</v>
      </c>
      <c r="F85" s="1174"/>
      <c r="G85" s="142" t="s">
        <v>258</v>
      </c>
      <c r="H85" s="1173">
        <v>45407117.899999999</v>
      </c>
      <c r="I85" s="1174">
        <v>51050530.119999997</v>
      </c>
      <c r="J85" s="1178"/>
      <c r="K85" s="163">
        <v>12</v>
      </c>
      <c r="L85" s="142" t="s">
        <v>259</v>
      </c>
      <c r="M85" s="1173">
        <f t="shared" si="6"/>
        <v>219440786.44999999</v>
      </c>
      <c r="N85" s="1174">
        <v>221968153.88</v>
      </c>
      <c r="O85" s="1188">
        <v>441408940.32999998</v>
      </c>
    </row>
    <row r="86" spans="1:15">
      <c r="A86" s="123"/>
      <c r="D86" s="122"/>
      <c r="E86" s="122"/>
      <c r="F86" s="1174"/>
      <c r="G86" s="142" t="s">
        <v>255</v>
      </c>
      <c r="H86" s="1173">
        <v>39625542.569999993</v>
      </c>
      <c r="I86" s="1174">
        <v>40169894.530000001</v>
      </c>
      <c r="J86" s="1178"/>
      <c r="K86" s="163">
        <v>13</v>
      </c>
      <c r="L86" s="142" t="s">
        <v>260</v>
      </c>
      <c r="M86" s="1173">
        <f t="shared" si="6"/>
        <v>256014392.07999998</v>
      </c>
      <c r="N86" s="1174">
        <v>250403925.99000001</v>
      </c>
      <c r="O86" s="1188">
        <v>506418318.06999999</v>
      </c>
    </row>
    <row r="87" spans="1:15">
      <c r="A87" s="1257" t="s">
        <v>261</v>
      </c>
      <c r="B87" s="1258"/>
      <c r="C87" s="121"/>
      <c r="D87" s="122"/>
      <c r="E87" s="122"/>
      <c r="F87" s="1174"/>
      <c r="G87" s="142" t="s">
        <v>262</v>
      </c>
      <c r="H87" s="1173">
        <v>32693994.440000001</v>
      </c>
      <c r="I87" s="1174">
        <v>32603346.059999999</v>
      </c>
      <c r="J87" s="1178"/>
      <c r="K87" s="163">
        <v>11</v>
      </c>
      <c r="L87" s="142" t="s">
        <v>263</v>
      </c>
      <c r="M87" s="1173">
        <f t="shared" si="6"/>
        <v>37808043.579999998</v>
      </c>
      <c r="N87" s="1174">
        <v>38043127.810000002</v>
      </c>
      <c r="O87" s="1188">
        <v>75851171.390000001</v>
      </c>
    </row>
    <row r="88" spans="1:15">
      <c r="A88" s="132" t="s">
        <v>264</v>
      </c>
      <c r="B88" s="132" t="s">
        <v>212</v>
      </c>
      <c r="C88" s="121"/>
      <c r="D88" s="142" t="s">
        <v>265</v>
      </c>
      <c r="E88" s="619" t="str">
        <f>+E74</f>
        <v>Enero 2026</v>
      </c>
      <c r="F88" s="1174"/>
      <c r="G88" s="142" t="s">
        <v>266</v>
      </c>
      <c r="H88" s="1173">
        <v>10428554.5</v>
      </c>
      <c r="I88" s="1174">
        <v>10423728.48</v>
      </c>
      <c r="J88" s="1178"/>
      <c r="K88" s="163">
        <v>15</v>
      </c>
      <c r="L88" s="142" t="s">
        <v>267</v>
      </c>
      <c r="M88" s="1173">
        <f t="shared" si="6"/>
        <v>48352063.519999996</v>
      </c>
      <c r="N88" s="1174">
        <v>49164726.700000003</v>
      </c>
      <c r="O88" s="1188">
        <v>97516790.219999999</v>
      </c>
    </row>
    <row r="89" spans="1:15">
      <c r="A89" s="1180" t="s">
        <v>268</v>
      </c>
      <c r="B89" s="1171">
        <v>1283323900877.79</v>
      </c>
      <c r="D89" s="142" t="s">
        <v>269</v>
      </c>
      <c r="E89" s="1173">
        <v>9220321030.1499977</v>
      </c>
      <c r="F89" s="1174"/>
      <c r="G89" s="142" t="s">
        <v>270</v>
      </c>
      <c r="H89" s="1173">
        <v>23727829.920000002</v>
      </c>
      <c r="I89" s="1174">
        <v>23357596.539999999</v>
      </c>
      <c r="J89" s="1178"/>
      <c r="K89" s="163">
        <v>14</v>
      </c>
      <c r="L89" s="142" t="s">
        <v>271</v>
      </c>
      <c r="M89" s="1173">
        <f t="shared" si="6"/>
        <v>91192337.070000008</v>
      </c>
      <c r="N89" s="1174">
        <v>90628564.459999993</v>
      </c>
      <c r="O89" s="1188">
        <v>181820901.53</v>
      </c>
    </row>
    <row r="90" spans="1:15" ht="63">
      <c r="A90" s="1180" t="s">
        <v>272</v>
      </c>
      <c r="B90" s="1171">
        <v>94568343170.669998</v>
      </c>
      <c r="D90" s="142" t="s">
        <v>273</v>
      </c>
      <c r="E90" s="1173">
        <v>157529304.87</v>
      </c>
      <c r="F90" s="1174"/>
      <c r="G90" s="142" t="s">
        <v>274</v>
      </c>
      <c r="H90" s="738"/>
      <c r="I90" s="1174"/>
      <c r="J90" s="1177" t="s">
        <v>228</v>
      </c>
      <c r="K90" s="163">
        <v>16</v>
      </c>
      <c r="L90" s="142" t="s">
        <v>275</v>
      </c>
      <c r="M90" s="1173">
        <f t="shared" si="6"/>
        <v>73159930.840000018</v>
      </c>
      <c r="N90" s="1174">
        <v>73805061.959999993</v>
      </c>
      <c r="O90" s="1188">
        <v>146964992.80000001</v>
      </c>
    </row>
    <row r="91" spans="1:15">
      <c r="A91" s="1180" t="s">
        <v>276</v>
      </c>
      <c r="B91" s="1171">
        <v>52078396436.130005</v>
      </c>
      <c r="D91" s="142" t="s">
        <v>277</v>
      </c>
      <c r="E91" s="1173">
        <v>440619775.24000007</v>
      </c>
      <c r="F91" s="1174"/>
      <c r="G91" s="142" t="s">
        <v>278</v>
      </c>
      <c r="H91" s="738"/>
      <c r="I91" s="1174"/>
      <c r="J91" s="1177" t="s">
        <v>228</v>
      </c>
      <c r="K91" s="163">
        <v>19</v>
      </c>
      <c r="L91" s="142" t="s">
        <v>279</v>
      </c>
      <c r="M91" s="620"/>
      <c r="N91" s="1174"/>
      <c r="O91" s="1188"/>
    </row>
    <row r="92" spans="1:15">
      <c r="A92" s="1180" t="s">
        <v>280</v>
      </c>
      <c r="B92" s="1171">
        <v>1976723696.5899999</v>
      </c>
      <c r="D92" s="142" t="s">
        <v>281</v>
      </c>
      <c r="E92" s="1173">
        <v>62870897.18</v>
      </c>
      <c r="F92" s="1174"/>
      <c r="G92" s="142" t="s">
        <v>282</v>
      </c>
      <c r="H92" s="621">
        <f>SUM(H75:H91)</f>
        <v>9441990757.5300007</v>
      </c>
      <c r="I92" s="1174"/>
      <c r="J92" s="1177" t="s">
        <v>228</v>
      </c>
      <c r="K92" s="163">
        <v>17</v>
      </c>
      <c r="L92" s="142" t="s">
        <v>283</v>
      </c>
      <c r="M92" s="1173">
        <f t="shared" si="6"/>
        <v>135082201.49000001</v>
      </c>
      <c r="N92" s="1174">
        <v>137360978.18000001</v>
      </c>
      <c r="O92" s="1188">
        <v>272443179.67000002</v>
      </c>
    </row>
    <row r="93" spans="1:15">
      <c r="A93" s="1180" t="s">
        <v>284</v>
      </c>
      <c r="B93" s="1171">
        <v>174723396940.57999</v>
      </c>
      <c r="D93" s="142" t="s">
        <v>285</v>
      </c>
      <c r="E93" s="737"/>
      <c r="G93" s="121"/>
      <c r="H93" s="121"/>
      <c r="I93" s="122"/>
      <c r="J93" s="556" t="s">
        <v>228</v>
      </c>
      <c r="K93" s="163">
        <v>18</v>
      </c>
      <c r="L93" s="142" t="s">
        <v>286</v>
      </c>
      <c r="M93" s="620"/>
      <c r="N93" s="1174"/>
      <c r="O93" s="1188"/>
    </row>
    <row r="94" spans="1:15">
      <c r="A94" s="132" t="s">
        <v>155</v>
      </c>
      <c r="B94" s="162">
        <f>SUM(B89:B93)</f>
        <v>1606670761121.76</v>
      </c>
      <c r="D94" s="142" t="s">
        <v>287</v>
      </c>
      <c r="E94" s="737"/>
      <c r="G94" s="121"/>
      <c r="H94" s="532">
        <f>99532234537.92-H92</f>
        <v>90090243780.389999</v>
      </c>
      <c r="I94" s="122"/>
      <c r="J94" s="556" t="s">
        <v>228</v>
      </c>
      <c r="K94" s="163">
        <v>20</v>
      </c>
      <c r="L94" s="142" t="s">
        <v>288</v>
      </c>
      <c r="M94" s="620"/>
      <c r="N94" s="1174"/>
      <c r="O94" s="1188"/>
    </row>
    <row r="95" spans="1:15">
      <c r="A95" s="123"/>
      <c r="B95" s="605"/>
      <c r="D95" s="142" t="s">
        <v>289</v>
      </c>
      <c r="E95" s="621">
        <f>SUM(E89:E94)</f>
        <v>9881341007.4399986</v>
      </c>
      <c r="F95" s="161"/>
      <c r="G95" s="121"/>
      <c r="H95" s="161"/>
      <c r="I95" s="122"/>
      <c r="J95" s="556" t="s">
        <v>228</v>
      </c>
      <c r="K95" s="163">
        <v>21</v>
      </c>
      <c r="L95" s="142" t="s">
        <v>290</v>
      </c>
      <c r="M95" s="1173">
        <f t="shared" ref="M95" si="7">O95-N95</f>
        <v>14693213.070000002</v>
      </c>
      <c r="N95" s="1174">
        <v>14792277.939999999</v>
      </c>
      <c r="O95" s="1188">
        <v>29485491.010000002</v>
      </c>
    </row>
    <row r="96" spans="1:15">
      <c r="A96" s="123"/>
      <c r="B96" s="532">
        <f>+B94-B62</f>
        <v>-0.239990234375</v>
      </c>
      <c r="G96" s="143" t="s">
        <v>291</v>
      </c>
      <c r="H96" s="619" t="str">
        <f>+E74</f>
        <v>Enero 2026</v>
      </c>
      <c r="I96" s="121" t="s">
        <v>927</v>
      </c>
      <c r="K96" s="163">
        <v>22</v>
      </c>
      <c r="L96" s="142" t="s">
        <v>292</v>
      </c>
      <c r="M96" s="620"/>
      <c r="N96" s="1174"/>
      <c r="O96" s="1188"/>
    </row>
    <row r="97" spans="1:15">
      <c r="D97" s="143" t="s">
        <v>112</v>
      </c>
      <c r="E97" s="619" t="str">
        <f>+E88</f>
        <v>Enero 2026</v>
      </c>
      <c r="F97" s="121"/>
      <c r="G97" s="142" t="s">
        <v>926</v>
      </c>
      <c r="H97" s="1173">
        <f>J97-I97</f>
        <v>930058815.75999999</v>
      </c>
      <c r="I97" s="1187">
        <v>939801876.25999999</v>
      </c>
      <c r="J97" s="1174">
        <v>1869860692.02</v>
      </c>
      <c r="K97" s="163">
        <v>23</v>
      </c>
      <c r="L97" s="142" t="s">
        <v>293</v>
      </c>
      <c r="M97" s="620"/>
      <c r="N97" s="1174"/>
      <c r="O97" s="1188"/>
    </row>
    <row r="98" spans="1:15">
      <c r="D98" s="142" t="s">
        <v>294</v>
      </c>
      <c r="E98" s="1173">
        <v>0</v>
      </c>
      <c r="F98" s="160">
        <f>+E98-155158678.98</f>
        <v>-155158678.97999999</v>
      </c>
      <c r="G98" s="142" t="s">
        <v>281</v>
      </c>
      <c r="H98" s="1173">
        <f t="shared" ref="H98:H99" si="8">J98-I98</f>
        <v>40470419.110000007</v>
      </c>
      <c r="I98" s="1187">
        <v>40894445.399999999</v>
      </c>
      <c r="J98" s="1174">
        <v>81364864.510000005</v>
      </c>
      <c r="K98" s="163">
        <v>24</v>
      </c>
      <c r="L98" s="142" t="s">
        <v>295</v>
      </c>
      <c r="M98" s="620"/>
      <c r="N98" s="1174"/>
      <c r="O98" s="1188"/>
    </row>
    <row r="99" spans="1:15">
      <c r="D99" s="142" t="s">
        <v>296</v>
      </c>
      <c r="E99" s="1173">
        <v>0</v>
      </c>
      <c r="G99" s="142" t="s">
        <v>297</v>
      </c>
      <c r="H99" s="1173">
        <f t="shared" si="8"/>
        <v>537467.82000000007</v>
      </c>
      <c r="I99" s="1187">
        <v>1130150.69</v>
      </c>
      <c r="J99" s="1174">
        <v>1667618.51</v>
      </c>
      <c r="K99" s="163">
        <v>25</v>
      </c>
      <c r="L99" s="142" t="s">
        <v>298</v>
      </c>
      <c r="M99" s="620"/>
      <c r="N99" s="1174"/>
      <c r="O99" s="1188"/>
    </row>
    <row r="100" spans="1:15">
      <c r="D100" s="142" t="s">
        <v>299</v>
      </c>
      <c r="E100" s="1173">
        <v>0</v>
      </c>
      <c r="G100" s="142" t="s">
        <v>289</v>
      </c>
      <c r="H100" s="621">
        <f>SUM(H97:H99)</f>
        <v>971066702.69000006</v>
      </c>
      <c r="K100" s="163">
        <v>26</v>
      </c>
      <c r="L100" s="142" t="s">
        <v>300</v>
      </c>
      <c r="M100" s="620"/>
      <c r="N100" s="1174"/>
      <c r="O100" s="1188"/>
    </row>
    <row r="101" spans="1:15">
      <c r="D101" s="142" t="s">
        <v>301</v>
      </c>
      <c r="E101" s="1173">
        <v>0</v>
      </c>
      <c r="G101" s="121"/>
      <c r="K101" s="163">
        <v>27</v>
      </c>
      <c r="L101" s="142" t="s">
        <v>302</v>
      </c>
      <c r="M101" s="620"/>
      <c r="N101" s="1174"/>
      <c r="O101" s="1188"/>
    </row>
    <row r="102" spans="1:15">
      <c r="D102" s="142" t="s">
        <v>303</v>
      </c>
      <c r="E102" s="1173">
        <v>0</v>
      </c>
      <c r="I102" s="122"/>
      <c r="K102" s="163">
        <v>28</v>
      </c>
      <c r="L102" s="142" t="s">
        <v>304</v>
      </c>
      <c r="M102" s="620"/>
      <c r="N102" s="1174"/>
      <c r="O102" s="1188"/>
    </row>
    <row r="103" spans="1:15">
      <c r="D103" s="142" t="s">
        <v>289</v>
      </c>
      <c r="E103" s="621">
        <f>SUM(E98:E102)</f>
        <v>0</v>
      </c>
      <c r="F103" s="161"/>
      <c r="H103" s="533"/>
      <c r="K103" s="163">
        <v>29</v>
      </c>
      <c r="L103" s="142" t="s">
        <v>305</v>
      </c>
      <c r="M103" s="620"/>
      <c r="N103" s="1174"/>
      <c r="O103" s="1188"/>
    </row>
    <row r="104" spans="1:15">
      <c r="E104" s="161">
        <f>+E95+E103</f>
        <v>9881341007.4399986</v>
      </c>
      <c r="K104" s="163" t="s">
        <v>94</v>
      </c>
      <c r="L104" s="142" t="s">
        <v>94</v>
      </c>
      <c r="M104" s="622">
        <f>SUM(M75:M103)</f>
        <v>9377850332.0199986</v>
      </c>
      <c r="N104" s="1174"/>
      <c r="O104" s="1188"/>
    </row>
    <row r="105" spans="1:15">
      <c r="E105" s="122"/>
      <c r="J105" s="161"/>
      <c r="M105" s="557">
        <f>93185153968.11-M104</f>
        <v>83807303636.089996</v>
      </c>
    </row>
    <row r="106" spans="1:15" ht="34.5" customHeight="1">
      <c r="E106" s="122"/>
      <c r="F106" s="1275" t="s">
        <v>306</v>
      </c>
      <c r="G106" s="1276"/>
      <c r="H106" s="1276"/>
      <c r="J106" s="161"/>
      <c r="M106" s="557"/>
    </row>
    <row r="107" spans="1:15" ht="33.75">
      <c r="A107" s="1271" t="s">
        <v>307</v>
      </c>
      <c r="B107" s="1271"/>
      <c r="C107" s="1271"/>
      <c r="D107" s="1271"/>
      <c r="E107" s="122"/>
      <c r="F107" s="132" t="s">
        <v>308</v>
      </c>
      <c r="G107" s="132" t="s">
        <v>107</v>
      </c>
      <c r="H107" s="132" t="s">
        <v>108</v>
      </c>
      <c r="J107" s="120"/>
      <c r="K107" s="120"/>
      <c r="L107" s="120"/>
      <c r="M107" s="120"/>
    </row>
    <row r="108" spans="1:15" ht="33.75">
      <c r="A108" s="610" t="s">
        <v>178</v>
      </c>
      <c r="B108" s="613" t="s">
        <v>94</v>
      </c>
      <c r="C108" s="613" t="s">
        <v>113</v>
      </c>
      <c r="D108" s="613" t="s">
        <v>114</v>
      </c>
      <c r="E108" s="122"/>
      <c r="F108" s="1172" t="s">
        <v>309</v>
      </c>
      <c r="G108" s="1171">
        <v>13605</v>
      </c>
      <c r="H108" s="1171">
        <v>216905</v>
      </c>
      <c r="I108" s="122"/>
      <c r="J108" s="124"/>
      <c r="K108" s="124"/>
      <c r="L108" s="120"/>
      <c r="M108" s="120"/>
    </row>
    <row r="109" spans="1:15">
      <c r="A109" s="165" t="s">
        <v>310</v>
      </c>
      <c r="B109" s="154">
        <f>+C109+D109</f>
        <v>458562</v>
      </c>
      <c r="C109" s="119">
        <v>234407</v>
      </c>
      <c r="D109" s="119">
        <v>224155</v>
      </c>
      <c r="E109" s="122"/>
      <c r="F109" s="1172" t="s">
        <v>311</v>
      </c>
      <c r="G109" s="1171">
        <v>66262</v>
      </c>
      <c r="H109" s="1171">
        <v>1308064</v>
      </c>
      <c r="I109" s="124"/>
      <c r="J109" s="124"/>
      <c r="K109" s="124"/>
      <c r="L109" s="120"/>
      <c r="M109" s="120"/>
    </row>
    <row r="110" spans="1:15">
      <c r="A110" s="165" t="s">
        <v>312</v>
      </c>
      <c r="B110" s="154">
        <f t="shared" ref="B110:B126" si="9">+C110+D110</f>
        <v>607516</v>
      </c>
      <c r="C110" s="119">
        <v>310248</v>
      </c>
      <c r="D110" s="119">
        <v>297268</v>
      </c>
      <c r="E110" s="122"/>
      <c r="F110" s="1172" t="s">
        <v>313</v>
      </c>
      <c r="G110" s="1171">
        <v>26356</v>
      </c>
      <c r="H110" s="1171">
        <v>888787</v>
      </c>
      <c r="I110" s="122"/>
      <c r="J110" s="124"/>
      <c r="K110" s="124"/>
      <c r="L110" s="120"/>
      <c r="M110" s="120"/>
    </row>
    <row r="111" spans="1:15">
      <c r="A111" s="165" t="s">
        <v>314</v>
      </c>
      <c r="B111" s="154">
        <f t="shared" si="9"/>
        <v>657946</v>
      </c>
      <c r="C111" s="119">
        <v>335874</v>
      </c>
      <c r="D111" s="119">
        <v>322072</v>
      </c>
      <c r="E111" s="122"/>
      <c r="F111" s="1172" t="s">
        <v>315</v>
      </c>
      <c r="G111" s="1171">
        <v>8200</v>
      </c>
      <c r="H111" s="1171">
        <v>161083</v>
      </c>
      <c r="I111" s="122"/>
      <c r="J111" s="124"/>
      <c r="K111" s="124"/>
      <c r="L111" s="120"/>
      <c r="M111" s="120"/>
    </row>
    <row r="112" spans="1:15">
      <c r="A112" s="165" t="s">
        <v>316</v>
      </c>
      <c r="B112" s="154">
        <f t="shared" si="9"/>
        <v>546674</v>
      </c>
      <c r="C112" s="119">
        <v>272735</v>
      </c>
      <c r="D112" s="119">
        <v>273939</v>
      </c>
      <c r="E112" s="122"/>
      <c r="F112" s="132" t="s">
        <v>155</v>
      </c>
      <c r="G112" s="162">
        <f>SUM(G108:G111)</f>
        <v>114423</v>
      </c>
      <c r="H112" s="162">
        <f>SUM(H108:H111)</f>
        <v>2574839</v>
      </c>
      <c r="I112" s="122"/>
      <c r="J112" s="124"/>
      <c r="K112" s="124"/>
      <c r="L112" s="120"/>
      <c r="M112" s="120"/>
    </row>
    <row r="113" spans="1:13">
      <c r="A113" s="165" t="s">
        <v>145</v>
      </c>
      <c r="B113" s="154">
        <f t="shared" si="9"/>
        <v>619702</v>
      </c>
      <c r="C113" s="119">
        <v>294889</v>
      </c>
      <c r="D113" s="119">
        <v>324813</v>
      </c>
      <c r="E113" s="122"/>
      <c r="G113" s="129">
        <f>+G112-B14</f>
        <v>437</v>
      </c>
      <c r="H113" s="129">
        <f>+H112-D14</f>
        <v>0</v>
      </c>
      <c r="I113" s="122"/>
      <c r="J113" s="124"/>
      <c r="K113" s="124"/>
      <c r="L113" s="120"/>
      <c r="M113" s="120"/>
    </row>
    <row r="114" spans="1:13">
      <c r="A114" s="165" t="s">
        <v>146</v>
      </c>
      <c r="B114" s="154">
        <f t="shared" si="9"/>
        <v>851283</v>
      </c>
      <c r="C114" s="119">
        <v>424407</v>
      </c>
      <c r="D114" s="119">
        <v>426876</v>
      </c>
      <c r="E114" s="122"/>
      <c r="I114" s="122"/>
      <c r="J114" s="124"/>
      <c r="K114" s="124"/>
      <c r="L114" s="120"/>
      <c r="M114" s="120"/>
    </row>
    <row r="115" spans="1:13">
      <c r="A115" s="165" t="s">
        <v>148</v>
      </c>
      <c r="B115" s="154">
        <f t="shared" si="9"/>
        <v>904113</v>
      </c>
      <c r="C115" s="119">
        <v>452284</v>
      </c>
      <c r="D115" s="119">
        <v>451829</v>
      </c>
      <c r="I115" s="122"/>
      <c r="J115" s="124"/>
      <c r="K115" s="124"/>
      <c r="L115" s="120"/>
      <c r="M115" s="120"/>
    </row>
    <row r="116" spans="1:13">
      <c r="A116" s="165" t="s">
        <v>149</v>
      </c>
      <c r="B116" s="154">
        <f t="shared" si="9"/>
        <v>855845</v>
      </c>
      <c r="C116" s="119">
        <v>429900</v>
      </c>
      <c r="D116" s="119">
        <v>425945</v>
      </c>
      <c r="I116" s="122"/>
      <c r="J116" s="124"/>
      <c r="K116" s="124"/>
      <c r="L116" s="120"/>
      <c r="M116" s="120"/>
    </row>
    <row r="117" spans="1:13">
      <c r="A117" s="165" t="s">
        <v>150</v>
      </c>
      <c r="B117" s="154">
        <f t="shared" si="9"/>
        <v>787000</v>
      </c>
      <c r="C117" s="119">
        <v>393999</v>
      </c>
      <c r="D117" s="119">
        <v>393001</v>
      </c>
      <c r="I117" s="122"/>
      <c r="J117" s="124"/>
      <c r="K117" s="124"/>
      <c r="L117" s="120"/>
      <c r="M117" s="120"/>
    </row>
    <row r="118" spans="1:13">
      <c r="A118" s="165" t="s">
        <v>151</v>
      </c>
      <c r="B118" s="154">
        <f t="shared" si="9"/>
        <v>775486</v>
      </c>
      <c r="C118" s="119">
        <v>387805</v>
      </c>
      <c r="D118" s="119">
        <v>387681</v>
      </c>
      <c r="I118" s="122"/>
      <c r="J118" s="124"/>
      <c r="K118" s="124"/>
      <c r="L118" s="120"/>
      <c r="M118" s="120"/>
    </row>
    <row r="119" spans="1:13">
      <c r="A119" s="165" t="s">
        <v>152</v>
      </c>
      <c r="B119" s="154">
        <f t="shared" si="9"/>
        <v>724218</v>
      </c>
      <c r="C119" s="119">
        <v>361679</v>
      </c>
      <c r="D119" s="119">
        <v>362539</v>
      </c>
      <c r="I119" s="122"/>
      <c r="J119" s="124"/>
      <c r="K119" s="124"/>
      <c r="L119" s="120"/>
      <c r="M119" s="120"/>
    </row>
    <row r="120" spans="1:13">
      <c r="A120" s="165" t="s">
        <v>153</v>
      </c>
      <c r="B120" s="154">
        <f t="shared" si="9"/>
        <v>675909</v>
      </c>
      <c r="C120" s="119">
        <v>335085</v>
      </c>
      <c r="D120" s="119">
        <v>340824</v>
      </c>
      <c r="I120" s="122"/>
      <c r="J120" s="124"/>
      <c r="K120" s="124"/>
      <c r="L120" s="120"/>
      <c r="M120" s="120"/>
    </row>
    <row r="121" spans="1:13">
      <c r="A121" s="165" t="s">
        <v>317</v>
      </c>
      <c r="B121" s="154">
        <f t="shared" si="9"/>
        <v>573903</v>
      </c>
      <c r="C121" s="119">
        <v>280930</v>
      </c>
      <c r="D121" s="119">
        <v>292973</v>
      </c>
      <c r="I121" s="122"/>
    </row>
    <row r="122" spans="1:13">
      <c r="A122" s="165" t="s">
        <v>318</v>
      </c>
      <c r="B122" s="154">
        <f t="shared" si="9"/>
        <v>446262</v>
      </c>
      <c r="C122" s="119">
        <v>217195</v>
      </c>
      <c r="D122" s="119">
        <v>229067</v>
      </c>
    </row>
    <row r="123" spans="1:13">
      <c r="A123" s="165" t="s">
        <v>319</v>
      </c>
      <c r="B123" s="154">
        <f t="shared" si="9"/>
        <v>359781</v>
      </c>
      <c r="C123" s="119">
        <v>172855</v>
      </c>
      <c r="D123" s="119">
        <v>186926</v>
      </c>
    </row>
    <row r="124" spans="1:13">
      <c r="A124" s="165" t="s">
        <v>320</v>
      </c>
      <c r="B124" s="154">
        <f t="shared" si="9"/>
        <v>259599</v>
      </c>
      <c r="C124" s="119">
        <v>122699</v>
      </c>
      <c r="D124" s="119">
        <v>136900</v>
      </c>
    </row>
    <row r="125" spans="1:13">
      <c r="A125" s="165" t="s">
        <v>321</v>
      </c>
      <c r="B125" s="154">
        <f t="shared" si="9"/>
        <v>163364</v>
      </c>
      <c r="C125" s="119">
        <v>77074</v>
      </c>
      <c r="D125" s="119">
        <v>86290</v>
      </c>
    </row>
    <row r="126" spans="1:13">
      <c r="A126" s="165" t="s">
        <v>322</v>
      </c>
      <c r="B126" s="154">
        <f t="shared" si="9"/>
        <v>298902</v>
      </c>
      <c r="C126" s="119">
        <v>140700</v>
      </c>
      <c r="D126" s="119">
        <v>158202</v>
      </c>
    </row>
    <row r="127" spans="1:13" ht="33.75">
      <c r="A127" s="165" t="s">
        <v>94</v>
      </c>
      <c r="B127" s="610">
        <f>SUM(B109:B126)</f>
        <v>10566065</v>
      </c>
      <c r="C127" s="610">
        <f>SUM(C109:C126)</f>
        <v>5244765</v>
      </c>
      <c r="D127" s="679">
        <f>SUM(D109:D126)</f>
        <v>5321300</v>
      </c>
    </row>
    <row r="128" spans="1:13" ht="33.75">
      <c r="A128" s="126"/>
      <c r="B128" s="126"/>
      <c r="C128" s="126"/>
      <c r="D128" s="135">
        <f>+B127-C22</f>
        <v>-374</v>
      </c>
    </row>
    <row r="134" spans="1:4" ht="33.75">
      <c r="A134" s="1271" t="s">
        <v>323</v>
      </c>
      <c r="B134" s="1271"/>
      <c r="C134" s="1271"/>
      <c r="D134" s="1271"/>
    </row>
    <row r="135" spans="1:4" ht="33.75">
      <c r="A135" s="610" t="s">
        <v>178</v>
      </c>
      <c r="B135" s="613" t="s">
        <v>94</v>
      </c>
      <c r="C135" s="613" t="s">
        <v>113</v>
      </c>
      <c r="D135" s="613" t="s">
        <v>114</v>
      </c>
    </row>
    <row r="136" spans="1:4">
      <c r="A136" s="165" t="s">
        <v>310</v>
      </c>
      <c r="B136" s="154">
        <f>+C136+D136</f>
        <v>359813</v>
      </c>
      <c r="C136" s="993">
        <v>183103</v>
      </c>
      <c r="D136" s="993">
        <v>176710</v>
      </c>
    </row>
    <row r="137" spans="1:4">
      <c r="A137" s="165" t="s">
        <v>312</v>
      </c>
      <c r="B137" s="154">
        <f t="shared" ref="B137:B153" si="10">+C137+D137</f>
        <v>446108</v>
      </c>
      <c r="C137" s="993">
        <v>227273</v>
      </c>
      <c r="D137" s="993">
        <v>218835</v>
      </c>
    </row>
    <row r="138" spans="1:4">
      <c r="A138" s="165" t="s">
        <v>314</v>
      </c>
      <c r="B138" s="154">
        <f t="shared" si="10"/>
        <v>453954</v>
      </c>
      <c r="C138" s="993">
        <v>231623</v>
      </c>
      <c r="D138" s="993">
        <v>222331</v>
      </c>
    </row>
    <row r="139" spans="1:4">
      <c r="A139" s="165" t="s">
        <v>316</v>
      </c>
      <c r="B139" s="154">
        <f t="shared" si="10"/>
        <v>350754</v>
      </c>
      <c r="C139" s="993">
        <v>177940</v>
      </c>
      <c r="D139" s="993">
        <v>172814</v>
      </c>
    </row>
    <row r="140" spans="1:4">
      <c r="A140" s="165" t="s">
        <v>145</v>
      </c>
      <c r="B140" s="154">
        <f t="shared" si="10"/>
        <v>338095</v>
      </c>
      <c r="C140" s="993">
        <v>167555</v>
      </c>
      <c r="D140" s="993">
        <v>170540</v>
      </c>
    </row>
    <row r="141" spans="1:4">
      <c r="A141" s="165" t="s">
        <v>146</v>
      </c>
      <c r="B141" s="154">
        <f t="shared" si="10"/>
        <v>418583</v>
      </c>
      <c r="C141" s="993">
        <v>197011</v>
      </c>
      <c r="D141" s="993">
        <v>221572</v>
      </c>
    </row>
    <row r="142" spans="1:4">
      <c r="A142" s="165" t="s">
        <v>148</v>
      </c>
      <c r="B142" s="154">
        <f t="shared" si="10"/>
        <v>446584</v>
      </c>
      <c r="C142" s="993">
        <v>211758</v>
      </c>
      <c r="D142" s="993">
        <v>234826</v>
      </c>
    </row>
    <row r="143" spans="1:4">
      <c r="A143" s="165" t="s">
        <v>149</v>
      </c>
      <c r="B143" s="154">
        <f t="shared" si="10"/>
        <v>399957</v>
      </c>
      <c r="C143" s="993">
        <v>193967</v>
      </c>
      <c r="D143" s="993">
        <v>205990</v>
      </c>
    </row>
    <row r="144" spans="1:4">
      <c r="A144" s="165" t="s">
        <v>150</v>
      </c>
      <c r="B144" s="154">
        <f t="shared" si="10"/>
        <v>341768</v>
      </c>
      <c r="C144" s="993">
        <v>168522</v>
      </c>
      <c r="D144" s="993">
        <v>173246</v>
      </c>
    </row>
    <row r="145" spans="1:9">
      <c r="A145" s="165" t="s">
        <v>151</v>
      </c>
      <c r="B145" s="154">
        <f t="shared" si="10"/>
        <v>308989</v>
      </c>
      <c r="C145" s="993">
        <v>155313</v>
      </c>
      <c r="D145" s="993">
        <v>153676</v>
      </c>
    </row>
    <row r="146" spans="1:9">
      <c r="A146" s="165" t="s">
        <v>152</v>
      </c>
      <c r="B146" s="154">
        <f t="shared" si="10"/>
        <v>260077</v>
      </c>
      <c r="C146" s="993">
        <v>131610</v>
      </c>
      <c r="D146" s="993">
        <v>128467</v>
      </c>
    </row>
    <row r="147" spans="1:9">
      <c r="A147" s="165" t="s">
        <v>153</v>
      </c>
      <c r="B147" s="154">
        <f t="shared" si="10"/>
        <v>223137</v>
      </c>
      <c r="C147" s="993">
        <v>112239</v>
      </c>
      <c r="D147" s="993">
        <v>110898</v>
      </c>
    </row>
    <row r="148" spans="1:9">
      <c r="A148" s="165" t="s">
        <v>317</v>
      </c>
      <c r="B148" s="154">
        <f t="shared" si="10"/>
        <v>169636</v>
      </c>
      <c r="C148" s="993">
        <v>85621</v>
      </c>
      <c r="D148" s="993">
        <v>84015</v>
      </c>
    </row>
    <row r="149" spans="1:9">
      <c r="A149" s="165" t="s">
        <v>318</v>
      </c>
      <c r="B149" s="154">
        <f t="shared" si="10"/>
        <v>115043</v>
      </c>
      <c r="C149" s="993">
        <v>57564</v>
      </c>
      <c r="D149" s="993">
        <v>57479</v>
      </c>
    </row>
    <row r="150" spans="1:9">
      <c r="A150" s="165" t="s">
        <v>319</v>
      </c>
      <c r="B150" s="154">
        <f t="shared" si="10"/>
        <v>81744</v>
      </c>
      <c r="C150" s="993">
        <v>39574</v>
      </c>
      <c r="D150" s="993">
        <v>42170</v>
      </c>
    </row>
    <row r="151" spans="1:9">
      <c r="A151" s="165" t="s">
        <v>320</v>
      </c>
      <c r="B151" s="154">
        <f t="shared" si="10"/>
        <v>51592</v>
      </c>
      <c r="C151" s="993">
        <v>23752</v>
      </c>
      <c r="D151" s="993">
        <v>27840</v>
      </c>
    </row>
    <row r="152" spans="1:9">
      <c r="A152" s="165" t="s">
        <v>321</v>
      </c>
      <c r="B152" s="154">
        <f t="shared" si="10"/>
        <v>27362</v>
      </c>
      <c r="C152" s="993">
        <v>11992</v>
      </c>
      <c r="D152" s="993">
        <v>15370</v>
      </c>
    </row>
    <row r="153" spans="1:9">
      <c r="A153" s="165" t="s">
        <v>322</v>
      </c>
      <c r="B153" s="154">
        <f t="shared" si="10"/>
        <v>23522</v>
      </c>
      <c r="C153" s="993">
        <v>9480</v>
      </c>
      <c r="D153" s="993">
        <v>14042</v>
      </c>
    </row>
    <row r="154" spans="1:9" ht="33.75">
      <c r="A154" s="165" t="s">
        <v>94</v>
      </c>
      <c r="B154" s="610">
        <f>SUM(B136:B153)</f>
        <v>4816718</v>
      </c>
      <c r="C154" s="610">
        <f>SUM(C136:C153)</f>
        <v>2385897</v>
      </c>
      <c r="D154" s="679">
        <f>SUM(D136:D153)</f>
        <v>2430821</v>
      </c>
    </row>
    <row r="155" spans="1:9" ht="33.75">
      <c r="A155" s="126"/>
      <c r="B155" s="126"/>
      <c r="C155" s="126"/>
      <c r="D155" s="135">
        <f>+B154-C52</f>
        <v>4816718</v>
      </c>
      <c r="E155" s="138">
        <f>+B154-C30</f>
        <v>0</v>
      </c>
    </row>
    <row r="160" spans="1:9">
      <c r="I160" s="122"/>
    </row>
    <row r="161" spans="1:9">
      <c r="I161" s="122"/>
    </row>
    <row r="162" spans="1:9">
      <c r="I162" s="122"/>
    </row>
    <row r="163" spans="1:9">
      <c r="I163" s="122"/>
    </row>
    <row r="164" spans="1:9" ht="33.75">
      <c r="A164" s="1273" t="s">
        <v>324</v>
      </c>
      <c r="B164" s="1273"/>
      <c r="C164" s="1273"/>
      <c r="D164" s="1273"/>
      <c r="I164" s="122"/>
    </row>
    <row r="165" spans="1:9" ht="33.75">
      <c r="A165" s="992" t="s">
        <v>178</v>
      </c>
      <c r="B165" s="991" t="s">
        <v>94</v>
      </c>
      <c r="C165" s="991" t="s">
        <v>113</v>
      </c>
      <c r="D165" s="991" t="s">
        <v>114</v>
      </c>
      <c r="I165" s="122"/>
    </row>
    <row r="166" spans="1:9">
      <c r="A166" s="1000" t="s">
        <v>310</v>
      </c>
      <c r="B166" s="154">
        <f>+C166+D166</f>
        <v>97927</v>
      </c>
      <c r="C166" s="1170">
        <v>50896</v>
      </c>
      <c r="D166" s="1170">
        <v>47031</v>
      </c>
      <c r="I166" s="122"/>
    </row>
    <row r="167" spans="1:9">
      <c r="A167" s="1000" t="s">
        <v>312</v>
      </c>
      <c r="B167" s="154">
        <f t="shared" ref="B167:B183" si="11">+C167+D167</f>
        <v>159537</v>
      </c>
      <c r="C167" s="1170">
        <v>82022</v>
      </c>
      <c r="D167" s="1170">
        <v>77515</v>
      </c>
      <c r="I167" s="122"/>
    </row>
    <row r="168" spans="1:9">
      <c r="A168" s="1000" t="s">
        <v>314</v>
      </c>
      <c r="B168" s="154">
        <f t="shared" si="11"/>
        <v>200729</v>
      </c>
      <c r="C168" s="1170">
        <v>102582</v>
      </c>
      <c r="D168" s="1170">
        <v>98147</v>
      </c>
      <c r="I168" s="122"/>
    </row>
    <row r="169" spans="1:9">
      <c r="A169" s="1000" t="s">
        <v>316</v>
      </c>
      <c r="B169" s="154">
        <f t="shared" si="11"/>
        <v>191420</v>
      </c>
      <c r="C169" s="1170">
        <v>92602</v>
      </c>
      <c r="D169" s="1170">
        <v>98818</v>
      </c>
      <c r="I169" s="122"/>
    </row>
    <row r="170" spans="1:9">
      <c r="A170" s="1000" t="s">
        <v>145</v>
      </c>
      <c r="B170" s="154">
        <f t="shared" si="11"/>
        <v>278695</v>
      </c>
      <c r="C170" s="1170">
        <v>126073</v>
      </c>
      <c r="D170" s="1170">
        <v>152622</v>
      </c>
      <c r="I170" s="122"/>
    </row>
    <row r="171" spans="1:9">
      <c r="A171" s="1000" t="s">
        <v>146</v>
      </c>
      <c r="B171" s="154">
        <f t="shared" si="11"/>
        <v>431515</v>
      </c>
      <c r="C171" s="1170">
        <v>226936</v>
      </c>
      <c r="D171" s="1170">
        <v>204579</v>
      </c>
      <c r="I171" s="122"/>
    </row>
    <row r="172" spans="1:9">
      <c r="A172" s="1000" t="s">
        <v>148</v>
      </c>
      <c r="B172" s="154">
        <f t="shared" si="11"/>
        <v>456689</v>
      </c>
      <c r="C172" s="1170">
        <v>240220</v>
      </c>
      <c r="D172" s="1170">
        <v>216469</v>
      </c>
      <c r="I172" s="122"/>
    </row>
    <row r="173" spans="1:9">
      <c r="A173" s="1000" t="s">
        <v>149</v>
      </c>
      <c r="B173" s="154">
        <f t="shared" si="11"/>
        <v>454818</v>
      </c>
      <c r="C173" s="1170">
        <v>235591</v>
      </c>
      <c r="D173" s="1170">
        <v>219227</v>
      </c>
      <c r="I173" s="122"/>
    </row>
    <row r="174" spans="1:9">
      <c r="A174" s="1000" t="s">
        <v>150</v>
      </c>
      <c r="B174" s="154">
        <f t="shared" si="11"/>
        <v>443206</v>
      </c>
      <c r="C174" s="1170">
        <v>224618</v>
      </c>
      <c r="D174" s="1170">
        <v>218588</v>
      </c>
      <c r="I174" s="122"/>
    </row>
    <row r="175" spans="1:9">
      <c r="A175" s="1000" t="s">
        <v>151</v>
      </c>
      <c r="B175" s="154">
        <f t="shared" si="11"/>
        <v>462797</v>
      </c>
      <c r="C175" s="1170">
        <v>230662</v>
      </c>
      <c r="D175" s="1170">
        <v>232135</v>
      </c>
      <c r="I175" s="122"/>
    </row>
    <row r="176" spans="1:9">
      <c r="A176" s="1000" t="s">
        <v>152</v>
      </c>
      <c r="B176" s="154">
        <f t="shared" si="11"/>
        <v>458443</v>
      </c>
      <c r="C176" s="1170">
        <v>227139</v>
      </c>
      <c r="D176" s="1170">
        <v>231304</v>
      </c>
      <c r="I176" s="122"/>
    </row>
    <row r="177" spans="1:9">
      <c r="A177" s="1000" t="s">
        <v>153</v>
      </c>
      <c r="B177" s="154">
        <f t="shared" si="11"/>
        <v>444730</v>
      </c>
      <c r="C177" s="1170">
        <v>218518</v>
      </c>
      <c r="D177" s="1170">
        <v>226212</v>
      </c>
      <c r="I177" s="122"/>
    </row>
    <row r="178" spans="1:9">
      <c r="A178" s="1000" t="s">
        <v>317</v>
      </c>
      <c r="B178" s="154">
        <f t="shared" si="11"/>
        <v>393098</v>
      </c>
      <c r="C178" s="1170">
        <v>189905</v>
      </c>
      <c r="D178" s="1170">
        <v>203193</v>
      </c>
      <c r="I178" s="122"/>
    </row>
    <row r="179" spans="1:9">
      <c r="A179" s="1000" t="s">
        <v>318</v>
      </c>
      <c r="B179" s="154">
        <f t="shared" si="11"/>
        <v>316679</v>
      </c>
      <c r="C179" s="1170">
        <v>153235</v>
      </c>
      <c r="D179" s="1170">
        <v>163444</v>
      </c>
      <c r="I179" s="122"/>
    </row>
    <row r="180" spans="1:9">
      <c r="A180" s="1000" t="s">
        <v>319</v>
      </c>
      <c r="B180" s="154">
        <f t="shared" si="11"/>
        <v>261670</v>
      </c>
      <c r="C180" s="1170">
        <v>125667</v>
      </c>
      <c r="D180" s="1170">
        <v>136003</v>
      </c>
      <c r="I180" s="122"/>
    </row>
    <row r="181" spans="1:9">
      <c r="A181" s="1000" t="s">
        <v>320</v>
      </c>
      <c r="B181" s="154">
        <f t="shared" si="11"/>
        <v>193033</v>
      </c>
      <c r="C181" s="1170">
        <v>92067</v>
      </c>
      <c r="D181" s="1170">
        <v>100966</v>
      </c>
      <c r="I181" s="122"/>
    </row>
    <row r="182" spans="1:9">
      <c r="A182" s="1000" t="s">
        <v>321</v>
      </c>
      <c r="B182" s="154">
        <f t="shared" si="11"/>
        <v>124832</v>
      </c>
      <c r="C182" s="1170">
        <v>59477</v>
      </c>
      <c r="D182" s="1170">
        <v>65355</v>
      </c>
      <c r="I182" s="122"/>
    </row>
    <row r="183" spans="1:9">
      <c r="A183" s="1000" t="s">
        <v>322</v>
      </c>
      <c r="B183" s="154">
        <f t="shared" si="11"/>
        <v>260920</v>
      </c>
      <c r="C183" s="1170">
        <v>123698</v>
      </c>
      <c r="D183" s="1170">
        <v>137222</v>
      </c>
      <c r="I183" s="122"/>
    </row>
    <row r="184" spans="1:9" ht="33.75">
      <c r="A184" s="1000" t="s">
        <v>94</v>
      </c>
      <c r="B184" s="992">
        <f>SUM(B166:B183)</f>
        <v>5630738</v>
      </c>
      <c r="C184" s="992">
        <f>SUM(C166:C183)</f>
        <v>2801908</v>
      </c>
      <c r="D184" s="999">
        <f>SUM(D166:D183)</f>
        <v>2828830</v>
      </c>
    </row>
    <row r="185" spans="1:9" ht="33.75">
      <c r="A185" s="126"/>
      <c r="B185" s="126"/>
      <c r="C185" s="126"/>
      <c r="D185" s="135">
        <f>+B184-C39</f>
        <v>0</v>
      </c>
    </row>
    <row r="189" spans="1:9" ht="69.75" customHeight="1">
      <c r="A189" s="1274" t="s">
        <v>325</v>
      </c>
      <c r="B189" s="1274"/>
      <c r="C189" s="1274"/>
      <c r="D189" s="1274"/>
    </row>
    <row r="190" spans="1:9" ht="51.75" customHeight="1">
      <c r="A190" s="1003" t="s">
        <v>178</v>
      </c>
      <c r="B190" s="1002" t="s">
        <v>94</v>
      </c>
      <c r="C190" s="1002" t="s">
        <v>113</v>
      </c>
      <c r="D190" s="1002" t="s">
        <v>114</v>
      </c>
    </row>
    <row r="191" spans="1:9">
      <c r="A191" s="997" t="s">
        <v>310</v>
      </c>
      <c r="B191" s="990">
        <f>+C191+D191</f>
        <v>822</v>
      </c>
      <c r="C191" s="998">
        <v>408</v>
      </c>
      <c r="D191" s="998">
        <v>414</v>
      </c>
      <c r="G191" s="121"/>
    </row>
    <row r="192" spans="1:9">
      <c r="A192" s="997" t="s">
        <v>312</v>
      </c>
      <c r="B192" s="990">
        <f t="shared" ref="B192:B208" si="12">+C192+D192</f>
        <v>1871</v>
      </c>
      <c r="C192" s="998">
        <v>953</v>
      </c>
      <c r="D192" s="998">
        <v>918</v>
      </c>
    </row>
    <row r="193" spans="1:7">
      <c r="A193" s="997" t="s">
        <v>314</v>
      </c>
      <c r="B193" s="990">
        <f t="shared" si="12"/>
        <v>3263</v>
      </c>
      <c r="C193" s="998">
        <v>1669</v>
      </c>
      <c r="D193" s="998">
        <v>1594</v>
      </c>
      <c r="F193" s="121"/>
    </row>
    <row r="194" spans="1:7">
      <c r="A194" s="997" t="s">
        <v>316</v>
      </c>
      <c r="B194" s="990">
        <f t="shared" si="12"/>
        <v>4500</v>
      </c>
      <c r="C194" s="998">
        <v>2193</v>
      </c>
      <c r="D194" s="998">
        <v>2307</v>
      </c>
    </row>
    <row r="195" spans="1:7">
      <c r="A195" s="997" t="s">
        <v>145</v>
      </c>
      <c r="B195" s="990">
        <f t="shared" si="12"/>
        <v>2912</v>
      </c>
      <c r="C195" s="998">
        <v>1261</v>
      </c>
      <c r="D195" s="998">
        <v>1651</v>
      </c>
    </row>
    <row r="196" spans="1:7">
      <c r="A196" s="997" t="s">
        <v>146</v>
      </c>
      <c r="B196" s="990">
        <f t="shared" si="12"/>
        <v>1185</v>
      </c>
      <c r="C196" s="998">
        <v>460</v>
      </c>
      <c r="D196" s="998">
        <v>725</v>
      </c>
    </row>
    <row r="197" spans="1:7">
      <c r="A197" s="997" t="s">
        <v>148</v>
      </c>
      <c r="B197" s="990">
        <f t="shared" si="12"/>
        <v>840</v>
      </c>
      <c r="C197" s="998">
        <v>306</v>
      </c>
      <c r="D197" s="998">
        <v>534</v>
      </c>
      <c r="G197" s="124"/>
    </row>
    <row r="198" spans="1:7">
      <c r="A198" s="997" t="s">
        <v>149</v>
      </c>
      <c r="B198" s="990">
        <f t="shared" si="12"/>
        <v>1070</v>
      </c>
      <c r="C198" s="998">
        <v>342</v>
      </c>
      <c r="D198" s="998">
        <v>728</v>
      </c>
      <c r="G198" s="124"/>
    </row>
    <row r="199" spans="1:7">
      <c r="A199" s="997" t="s">
        <v>150</v>
      </c>
      <c r="B199" s="990">
        <f t="shared" si="12"/>
        <v>2026</v>
      </c>
      <c r="C199" s="998">
        <v>859</v>
      </c>
      <c r="D199" s="998">
        <v>1167</v>
      </c>
      <c r="F199" s="124"/>
      <c r="G199" s="120"/>
    </row>
    <row r="200" spans="1:7">
      <c r="A200" s="997" t="s">
        <v>151</v>
      </c>
      <c r="B200" s="990">
        <f t="shared" si="12"/>
        <v>3700</v>
      </c>
      <c r="C200" s="998">
        <v>1830</v>
      </c>
      <c r="D200" s="998">
        <v>1870</v>
      </c>
      <c r="F200" s="124"/>
      <c r="G200" s="120"/>
    </row>
    <row r="201" spans="1:7">
      <c r="A201" s="997" t="s">
        <v>152</v>
      </c>
      <c r="B201" s="990">
        <f t="shared" si="12"/>
        <v>5698</v>
      </c>
      <c r="C201" s="998">
        <v>2930</v>
      </c>
      <c r="D201" s="998">
        <v>2768</v>
      </c>
      <c r="F201" s="120"/>
      <c r="G201" s="120"/>
    </row>
    <row r="202" spans="1:7">
      <c r="A202" s="997" t="s">
        <v>153</v>
      </c>
      <c r="B202" s="990">
        <f t="shared" si="12"/>
        <v>8042</v>
      </c>
      <c r="C202" s="998">
        <v>4328</v>
      </c>
      <c r="D202" s="998">
        <v>3714</v>
      </c>
      <c r="F202" s="120"/>
      <c r="G202" s="120"/>
    </row>
    <row r="203" spans="1:7">
      <c r="A203" s="997" t="s">
        <v>317</v>
      </c>
      <c r="B203" s="990">
        <f t="shared" si="12"/>
        <v>11169</v>
      </c>
      <c r="C203" s="998">
        <v>5404</v>
      </c>
      <c r="D203" s="998">
        <v>5765</v>
      </c>
      <c r="F203" s="120"/>
      <c r="G203" s="120"/>
    </row>
    <row r="204" spans="1:7">
      <c r="A204" s="997" t="s">
        <v>318</v>
      </c>
      <c r="B204" s="990">
        <f t="shared" si="12"/>
        <v>14540</v>
      </c>
      <c r="C204" s="998">
        <v>6396</v>
      </c>
      <c r="D204" s="998">
        <v>8144</v>
      </c>
      <c r="F204" s="120"/>
      <c r="G204" s="120"/>
    </row>
    <row r="205" spans="1:7">
      <c r="A205" s="997" t="s">
        <v>319</v>
      </c>
      <c r="B205" s="990">
        <f t="shared" si="12"/>
        <v>16367</v>
      </c>
      <c r="C205" s="998">
        <v>7614</v>
      </c>
      <c r="D205" s="998">
        <v>8753</v>
      </c>
      <c r="F205" s="120"/>
      <c r="G205" s="120"/>
    </row>
    <row r="206" spans="1:7">
      <c r="A206" s="997" t="s">
        <v>320</v>
      </c>
      <c r="B206" s="990">
        <f t="shared" si="12"/>
        <v>14974</v>
      </c>
      <c r="C206" s="998">
        <v>6880</v>
      </c>
      <c r="D206" s="998">
        <v>8094</v>
      </c>
      <c r="F206" s="120"/>
      <c r="G206" s="120"/>
    </row>
    <row r="207" spans="1:7">
      <c r="A207" s="997" t="s">
        <v>321</v>
      </c>
      <c r="B207" s="990">
        <f t="shared" si="12"/>
        <v>11170</v>
      </c>
      <c r="C207" s="998">
        <v>5605</v>
      </c>
      <c r="D207" s="998">
        <v>5565</v>
      </c>
      <c r="F207" s="120"/>
    </row>
    <row r="208" spans="1:7">
      <c r="A208" s="997" t="s">
        <v>322</v>
      </c>
      <c r="B208" s="990">
        <f t="shared" si="12"/>
        <v>14460</v>
      </c>
      <c r="C208" s="998">
        <v>7522</v>
      </c>
      <c r="D208" s="998">
        <v>6938</v>
      </c>
    </row>
    <row r="209" spans="1:4" ht="33.75">
      <c r="A209" s="997" t="s">
        <v>94</v>
      </c>
      <c r="B209" s="1001">
        <f>SUM(B191:B208)</f>
        <v>118609</v>
      </c>
      <c r="C209" s="1001">
        <f>SUM(C191:C208)</f>
        <v>56960</v>
      </c>
      <c r="D209" s="1001">
        <f>SUM(D191:D208)</f>
        <v>61649</v>
      </c>
    </row>
    <row r="210" spans="1:4" ht="33.75">
      <c r="A210" s="126"/>
      <c r="B210" s="126"/>
      <c r="C210" s="126"/>
      <c r="D210" s="996">
        <f>+B209-C64</f>
        <v>118609</v>
      </c>
    </row>
  </sheetData>
  <mergeCells count="45">
    <mergeCell ref="A134:D134"/>
    <mergeCell ref="A164:D164"/>
    <mergeCell ref="A189:D189"/>
    <mergeCell ref="A107:D107"/>
    <mergeCell ref="F106:H106"/>
    <mergeCell ref="D48:G48"/>
    <mergeCell ref="A21:B21"/>
    <mergeCell ref="A26:B26"/>
    <mergeCell ref="A27:B27"/>
    <mergeCell ref="A28:B28"/>
    <mergeCell ref="A29:B29"/>
    <mergeCell ref="A22:B22"/>
    <mergeCell ref="A41:D41"/>
    <mergeCell ref="A87:B87"/>
    <mergeCell ref="A55:B55"/>
    <mergeCell ref="A17:B17"/>
    <mergeCell ref="K73:M73"/>
    <mergeCell ref="I54:I55"/>
    <mergeCell ref="J54:J55"/>
    <mergeCell ref="I56:I64"/>
    <mergeCell ref="J56:J64"/>
    <mergeCell ref="I51:M51"/>
    <mergeCell ref="D49:D50"/>
    <mergeCell ref="I52:M52"/>
    <mergeCell ref="A24:E24"/>
    <mergeCell ref="A67:B67"/>
    <mergeCell ref="A42:B42"/>
    <mergeCell ref="C42:D42"/>
    <mergeCell ref="A48:B48"/>
    <mergeCell ref="H10:I10"/>
    <mergeCell ref="A35:E35"/>
    <mergeCell ref="H5:M5"/>
    <mergeCell ref="A1:N1"/>
    <mergeCell ref="A6:A7"/>
    <mergeCell ref="A9:B9"/>
    <mergeCell ref="C9:D9"/>
    <mergeCell ref="E9:F9"/>
    <mergeCell ref="H6:H7"/>
    <mergeCell ref="I6:J6"/>
    <mergeCell ref="A16:E16"/>
    <mergeCell ref="H13:I13"/>
    <mergeCell ref="H16:I16"/>
    <mergeCell ref="A20:B20"/>
    <mergeCell ref="A19:B19"/>
    <mergeCell ref="A18:B18"/>
  </mergeCells>
  <conditionalFormatting sqref="B4:C4 B7:D7 H8:M8 F10:F11 B10:B12 D10:D12 I11:M11 I14:L14 I17:L17 J18:L18 D18:E20 I21:J30 D26:E28 I35:J43 D37:E38 B43:B44 D43:D44 B49:B51 B53 B56:B64 B68:B73 E75:E76 M75:M80 H75:H89 E78:E84 M82:M90 E89:E92 M92 M95 H97:H99 E98:E102 G108:H111 C109:D126">
    <cfRule type="cellIs" dxfId="54" priority="6" operator="equal">
      <formula>0</formula>
    </cfRule>
  </conditionalFormatting>
  <conditionalFormatting sqref="C166:D183">
    <cfRule type="cellIs" dxfId="53" priority="4" operator="equal">
      <formula>0</formula>
    </cfRule>
  </conditionalFormatting>
  <conditionalFormatting sqref="C191:D208">
    <cfRule type="cellIs" dxfId="52" priority="3" operator="equal">
      <formula>0</formula>
    </cfRule>
  </conditionalFormatting>
  <conditionalFormatting sqref="K19:L19">
    <cfRule type="cellIs" dxfId="51" priority="1" operator="equal">
      <formula>0</formula>
    </cfRule>
  </conditionalFormatting>
  <pageMargins left="0.70866141732283472" right="0.70866141732283472" top="0.74803149606299213" bottom="0.74803149606299213" header="0.31496062992125984" footer="0.31496062992125984"/>
  <pageSetup paperSize="119" scale="10" orientation="landscape" r:id="rId1"/>
  <rowBreaks count="1" manualBreakCount="1">
    <brk id="156" max="12"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theme="8" tint="-0.499984740745262"/>
    <pageSetUpPr fitToPage="1"/>
  </sheetPr>
  <dimension ref="A7:M31"/>
  <sheetViews>
    <sheetView showGridLines="0" view="pageBreakPreview" zoomScale="85" zoomScaleNormal="100" zoomScaleSheetLayoutView="85" workbookViewId="0">
      <pane ySplit="5" topLeftCell="A6" activePane="bottomLeft" state="frozen"/>
      <selection activeCell="X43" sqref="X43"/>
      <selection pane="bottomLeft" activeCell="M22" sqref="M22"/>
    </sheetView>
  </sheetViews>
  <sheetFormatPr baseColWidth="10" defaultColWidth="11.42578125" defaultRowHeight="15"/>
  <cols>
    <col min="7" max="7" width="13.42578125" customWidth="1"/>
    <col min="12" max="12" width="30.7109375" customWidth="1"/>
  </cols>
  <sheetData>
    <row r="7" spans="1:13" ht="60.75" customHeight="1">
      <c r="A7" s="1277" t="s">
        <v>326</v>
      </c>
      <c r="B7" s="1277"/>
      <c r="C7" s="1277"/>
      <c r="D7" s="1277"/>
      <c r="E7" s="1277"/>
      <c r="F7" s="1277"/>
      <c r="G7" s="1277"/>
      <c r="H7" s="1277"/>
      <c r="I7" s="1277"/>
      <c r="J7" s="1277"/>
      <c r="K7" s="1277"/>
      <c r="L7" s="1277"/>
      <c r="M7" s="1277"/>
    </row>
    <row r="8" spans="1:13">
      <c r="A8" s="767"/>
    </row>
    <row r="9" spans="1:13">
      <c r="A9" s="767"/>
    </row>
    <row r="31" ht="60.75" customHeight="1"/>
  </sheetData>
  <mergeCells count="1">
    <mergeCell ref="A7:M7"/>
  </mergeCells>
  <pageMargins left="0.70866141732283472" right="0.70866141732283472" top="0.74803149606299213" bottom="0.74803149606299213" header="0.31496062992125984" footer="0.31496062992125984"/>
  <pageSetup scale="71" orientation="landscape"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8" tint="-0.499984740745262"/>
    <pageSetUpPr fitToPage="1"/>
  </sheetPr>
  <dimension ref="A8:Q12"/>
  <sheetViews>
    <sheetView showGridLines="0" view="pageBreakPreview" zoomScale="55" zoomScaleNormal="100" zoomScaleSheetLayoutView="55" workbookViewId="0">
      <selection activeCell="I16" sqref="I16"/>
    </sheetView>
  </sheetViews>
  <sheetFormatPr baseColWidth="10" defaultColWidth="11.42578125" defaultRowHeight="15"/>
  <cols>
    <col min="7" max="7" width="13.42578125" customWidth="1"/>
    <col min="13" max="13" width="16.42578125" customWidth="1"/>
    <col min="14" max="14" width="17.42578125" customWidth="1"/>
    <col min="16" max="16" width="17.85546875" customWidth="1"/>
  </cols>
  <sheetData>
    <row r="8" spans="1:17">
      <c r="A8" s="1278" t="s">
        <v>327</v>
      </c>
      <c r="B8" s="1278"/>
      <c r="C8" s="1278"/>
      <c r="D8" s="1278"/>
      <c r="E8" s="1278"/>
      <c r="F8" s="1278"/>
      <c r="G8" s="1278"/>
      <c r="H8" s="1278"/>
      <c r="I8" s="1278"/>
      <c r="J8" s="1278"/>
      <c r="K8" s="1278"/>
      <c r="L8" s="1278"/>
      <c r="M8" s="1278"/>
      <c r="N8" s="1278"/>
      <c r="O8" s="1278"/>
      <c r="P8" s="1278"/>
      <c r="Q8" s="1278"/>
    </row>
    <row r="9" spans="1:17">
      <c r="A9" s="1278"/>
      <c r="B9" s="1278"/>
      <c r="C9" s="1278"/>
      <c r="D9" s="1278"/>
      <c r="E9" s="1278"/>
      <c r="F9" s="1278"/>
      <c r="G9" s="1278"/>
      <c r="H9" s="1278"/>
      <c r="I9" s="1278"/>
      <c r="J9" s="1278"/>
      <c r="K9" s="1278"/>
      <c r="L9" s="1278"/>
      <c r="M9" s="1278"/>
      <c r="N9" s="1278"/>
      <c r="O9" s="1278"/>
      <c r="P9" s="1278"/>
      <c r="Q9" s="1278"/>
    </row>
    <row r="10" spans="1:17">
      <c r="A10" s="1278"/>
      <c r="B10" s="1278"/>
      <c r="C10" s="1278"/>
      <c r="D10" s="1278"/>
      <c r="E10" s="1278"/>
      <c r="F10" s="1278"/>
      <c r="G10" s="1278"/>
      <c r="H10" s="1278"/>
      <c r="I10" s="1278"/>
      <c r="J10" s="1278"/>
      <c r="K10" s="1278"/>
      <c r="L10" s="1278"/>
      <c r="M10" s="1278"/>
      <c r="N10" s="1278"/>
      <c r="O10" s="1278"/>
      <c r="P10" s="1278"/>
      <c r="Q10" s="1278"/>
    </row>
    <row r="11" spans="1:17" ht="28.5" customHeight="1">
      <c r="A11" s="1278"/>
      <c r="B11" s="1278"/>
      <c r="C11" s="1278"/>
      <c r="D11" s="1278"/>
      <c r="E11" s="1278"/>
      <c r="F11" s="1278"/>
      <c r="G11" s="1278"/>
      <c r="H11" s="1278"/>
      <c r="I11" s="1278"/>
      <c r="J11" s="1278"/>
      <c r="K11" s="1278"/>
      <c r="L11" s="1278"/>
      <c r="M11" s="1278"/>
      <c r="N11" s="1278"/>
      <c r="O11" s="1278"/>
      <c r="P11" s="1278"/>
      <c r="Q11" s="1278"/>
    </row>
    <row r="12" spans="1:17" ht="53.25" customHeight="1">
      <c r="A12" s="1278"/>
      <c r="B12" s="1278"/>
      <c r="C12" s="1278"/>
      <c r="D12" s="1278"/>
      <c r="E12" s="1278"/>
      <c r="F12" s="1278"/>
      <c r="G12" s="1278"/>
      <c r="H12" s="1278"/>
      <c r="I12" s="1278"/>
      <c r="J12" s="1278"/>
      <c r="K12" s="1278"/>
      <c r="L12" s="1278"/>
      <c r="M12" s="1278"/>
      <c r="N12" s="1278"/>
      <c r="O12" s="1278"/>
      <c r="P12" s="1278"/>
      <c r="Q12" s="1278"/>
    </row>
  </sheetData>
  <mergeCells count="1">
    <mergeCell ref="A8:Q12"/>
  </mergeCells>
  <pageMargins left="0.70866141732283472" right="0.70866141732283472" top="0.74803149606299213" bottom="0.74803149606299213" header="0.31496062992125984" footer="0.31496062992125984"/>
  <pageSetup scale="57" orientation="landscape"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8" tint="-0.499984740745262"/>
    <pageSetUpPr fitToPage="1"/>
  </sheetPr>
  <dimension ref="A7:M38"/>
  <sheetViews>
    <sheetView showGridLines="0" view="pageBreakPreview" zoomScale="70" zoomScaleNormal="100" zoomScaleSheetLayoutView="70" workbookViewId="0">
      <pane ySplit="5" topLeftCell="A6" activePane="bottomLeft" state="frozen"/>
      <selection activeCell="X43" sqref="X43"/>
      <selection pane="bottomLeft" activeCell="X43" sqref="X43"/>
    </sheetView>
  </sheetViews>
  <sheetFormatPr baseColWidth="10" defaultColWidth="11.42578125" defaultRowHeight="15"/>
  <cols>
    <col min="7" max="7" width="13.42578125" customWidth="1"/>
    <col min="12" max="12" width="30.7109375" customWidth="1"/>
  </cols>
  <sheetData>
    <row r="7" spans="1:13" ht="33" customHeight="1">
      <c r="A7" s="1279" t="s">
        <v>328</v>
      </c>
      <c r="B7" s="1279"/>
      <c r="C7" s="1279"/>
      <c r="D7" s="1279"/>
      <c r="E7" s="1279"/>
      <c r="F7" s="1279"/>
      <c r="G7" s="1279"/>
      <c r="H7" s="1279"/>
      <c r="I7" s="1279"/>
      <c r="J7" s="1279"/>
      <c r="K7" s="1279"/>
      <c r="L7" s="1279"/>
      <c r="M7" s="1279"/>
    </row>
    <row r="8" spans="1:13">
      <c r="A8" s="1279"/>
      <c r="B8" s="1279"/>
      <c r="C8" s="1279"/>
      <c r="D8" s="1279"/>
      <c r="E8" s="1279"/>
      <c r="F8" s="1279"/>
      <c r="G8" s="1279"/>
      <c r="H8" s="1279"/>
      <c r="I8" s="1279"/>
      <c r="J8" s="1279"/>
      <c r="K8" s="1279"/>
      <c r="L8" s="1279"/>
      <c r="M8" s="1279"/>
    </row>
    <row r="29" ht="60.75" customHeight="1"/>
    <row r="37" ht="43.5" customHeight="1"/>
    <row r="38" ht="33.75" customHeight="1"/>
  </sheetData>
  <mergeCells count="1">
    <mergeCell ref="A7:M8"/>
  </mergeCells>
  <pageMargins left="0.70866141732283472" right="0.70866141732283472" top="0.74803149606299213" bottom="0.74803149606299213" header="0.31496062992125984" footer="0.31496062992125984"/>
  <pageSetup scale="71"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8" tint="-0.499984740745262"/>
    <pageSetUpPr fitToPage="1"/>
  </sheetPr>
  <dimension ref="A7:M31"/>
  <sheetViews>
    <sheetView showGridLines="0" view="pageBreakPreview" zoomScale="85" zoomScaleNormal="100" zoomScaleSheetLayoutView="85" workbookViewId="0">
      <pane ySplit="5" topLeftCell="A6" activePane="bottomLeft" state="frozen"/>
      <selection activeCell="X43" sqref="X43"/>
      <selection pane="bottomLeft" activeCell="R22" sqref="R22"/>
    </sheetView>
  </sheetViews>
  <sheetFormatPr baseColWidth="10" defaultColWidth="11.42578125" defaultRowHeight="15"/>
  <cols>
    <col min="7" max="7" width="13.42578125" customWidth="1"/>
    <col min="12" max="12" width="30.7109375" customWidth="1"/>
  </cols>
  <sheetData>
    <row r="7" spans="1:13" ht="46.5" customHeight="1">
      <c r="A7" s="1277" t="s">
        <v>329</v>
      </c>
      <c r="B7" s="1277"/>
      <c r="C7" s="1277"/>
      <c r="D7" s="1277"/>
      <c r="E7" s="1277"/>
      <c r="F7" s="1277"/>
      <c r="G7" s="1277"/>
      <c r="H7" s="1277"/>
      <c r="I7" s="1277"/>
      <c r="J7" s="1277"/>
      <c r="K7" s="1277"/>
      <c r="L7" s="1277"/>
      <c r="M7" s="1277"/>
    </row>
    <row r="8" spans="1:13">
      <c r="A8" s="767"/>
    </row>
    <row r="9" spans="1:13">
      <c r="A9" s="767"/>
    </row>
    <row r="31" ht="60.75" customHeight="1"/>
  </sheetData>
  <mergeCells count="1">
    <mergeCell ref="A7:M7"/>
  </mergeCells>
  <pageMargins left="0.70866141732283472" right="0.70866141732283472" top="0.74803149606299213" bottom="0.74803149606299213" header="0.31496062992125984" footer="0.31496062992125984"/>
  <pageSetup scale="71" orientation="landscape"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theme="8" tint="-0.499984740745262"/>
    <pageSetUpPr fitToPage="1"/>
  </sheetPr>
  <dimension ref="A7:M31"/>
  <sheetViews>
    <sheetView showGridLines="0" view="pageBreakPreview" zoomScale="85" zoomScaleNormal="100" zoomScaleSheetLayoutView="85" workbookViewId="0">
      <pane ySplit="5" topLeftCell="A6" activePane="bottomLeft" state="frozen"/>
      <selection activeCell="X43" sqref="X43"/>
      <selection pane="bottomLeft" activeCell="P26" sqref="P26"/>
    </sheetView>
  </sheetViews>
  <sheetFormatPr baseColWidth="10" defaultColWidth="11.42578125" defaultRowHeight="15"/>
  <cols>
    <col min="7" max="7" width="13.42578125" customWidth="1"/>
    <col min="12" max="12" width="30.7109375" customWidth="1"/>
  </cols>
  <sheetData>
    <row r="7" spans="1:13" ht="74.25" customHeight="1">
      <c r="A7" s="1280" t="s">
        <v>330</v>
      </c>
      <c r="B7" s="1280"/>
      <c r="C7" s="1280"/>
      <c r="D7" s="1280"/>
      <c r="E7" s="1280"/>
      <c r="F7" s="1280"/>
      <c r="G7" s="1280"/>
      <c r="H7" s="1280"/>
      <c r="I7" s="1280"/>
      <c r="J7" s="1280"/>
      <c r="K7" s="1280"/>
      <c r="L7" s="1280"/>
      <c r="M7" s="1280"/>
    </row>
    <row r="8" spans="1:13">
      <c r="A8" s="767"/>
    </row>
    <row r="9" spans="1:13">
      <c r="A9" s="767"/>
    </row>
    <row r="31" ht="60.75" customHeight="1"/>
  </sheetData>
  <mergeCells count="1">
    <mergeCell ref="A7:M7"/>
  </mergeCells>
  <pageMargins left="0.70866141732283472" right="0.70866141732283472" top="0.74803149606299213" bottom="0.74803149606299213" header="0.31496062992125984" footer="0.31496062992125984"/>
  <pageSetup scale="71"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17">
    <tabColor theme="8" tint="-0.499984740745262"/>
    <pageSetUpPr fitToPage="1"/>
  </sheetPr>
  <dimension ref="A5:M43"/>
  <sheetViews>
    <sheetView showGridLines="0" view="pageBreakPreview" zoomScale="40" zoomScaleNormal="100" zoomScaleSheetLayoutView="40" workbookViewId="0">
      <selection activeCell="X43" sqref="X43"/>
    </sheetView>
  </sheetViews>
  <sheetFormatPr baseColWidth="10" defaultColWidth="11.42578125" defaultRowHeight="18"/>
  <cols>
    <col min="1" max="1" width="11.42578125" style="173"/>
    <col min="2" max="5" width="26.140625" style="178" customWidth="1"/>
    <col min="6" max="6" width="33" style="178" customWidth="1"/>
    <col min="7" max="7" width="32.140625" style="178" customWidth="1"/>
    <col min="8" max="8" width="37.85546875" style="178" customWidth="1"/>
    <col min="9" max="13" width="19.42578125" style="178" customWidth="1"/>
    <col min="14" max="16384" width="11.42578125" style="173"/>
  </cols>
  <sheetData>
    <row r="5" spans="1:13" ht="24.75" customHeight="1"/>
    <row r="6" spans="1:13" ht="409.5" customHeight="1">
      <c r="A6" s="1281" t="s">
        <v>331</v>
      </c>
      <c r="B6" s="1281"/>
      <c r="C6" s="1281"/>
      <c r="D6" s="1281"/>
      <c r="E6" s="1281"/>
      <c r="F6" s="1281"/>
      <c r="G6" s="1281"/>
      <c r="H6" s="1281"/>
      <c r="I6" s="1281"/>
      <c r="J6" s="1281"/>
      <c r="K6" s="1281"/>
      <c r="L6" s="1281"/>
      <c r="M6" s="1281"/>
    </row>
    <row r="7" spans="1:13" ht="14.25">
      <c r="A7" s="1281"/>
      <c r="B7" s="1281"/>
      <c r="C7" s="1281"/>
      <c r="D7" s="1281"/>
      <c r="E7" s="1281"/>
      <c r="F7" s="1281"/>
      <c r="G7" s="1281"/>
      <c r="H7" s="1281"/>
      <c r="I7" s="1281"/>
      <c r="J7" s="1281"/>
      <c r="K7" s="1281"/>
      <c r="L7" s="1281"/>
      <c r="M7" s="1281"/>
    </row>
    <row r="8" spans="1:13" ht="14.25">
      <c r="A8" s="1281"/>
      <c r="B8" s="1281"/>
      <c r="C8" s="1281"/>
      <c r="D8" s="1281"/>
      <c r="E8" s="1281"/>
      <c r="F8" s="1281"/>
      <c r="G8" s="1281"/>
      <c r="H8" s="1281"/>
      <c r="I8" s="1281"/>
      <c r="J8" s="1281"/>
      <c r="K8" s="1281"/>
      <c r="L8" s="1281"/>
      <c r="M8" s="1281"/>
    </row>
    <row r="9" spans="1:13" ht="14.25">
      <c r="A9" s="1281"/>
      <c r="B9" s="1281"/>
      <c r="C9" s="1281"/>
      <c r="D9" s="1281"/>
      <c r="E9" s="1281"/>
      <c r="F9" s="1281"/>
      <c r="G9" s="1281"/>
      <c r="H9" s="1281"/>
      <c r="I9" s="1281"/>
      <c r="J9" s="1281"/>
      <c r="K9" s="1281"/>
      <c r="L9" s="1281"/>
      <c r="M9" s="1281"/>
    </row>
    <row r="10" spans="1:13" ht="14.25">
      <c r="A10" s="1281"/>
      <c r="B10" s="1281"/>
      <c r="C10" s="1281"/>
      <c r="D10" s="1281"/>
      <c r="E10" s="1281"/>
      <c r="F10" s="1281"/>
      <c r="G10" s="1281"/>
      <c r="H10" s="1281"/>
      <c r="I10" s="1281"/>
      <c r="J10" s="1281"/>
      <c r="K10" s="1281"/>
      <c r="L10" s="1281"/>
      <c r="M10" s="1281"/>
    </row>
    <row r="11" spans="1:13" ht="14.25">
      <c r="A11" s="1281"/>
      <c r="B11" s="1281"/>
      <c r="C11" s="1281"/>
      <c r="D11" s="1281"/>
      <c r="E11" s="1281"/>
      <c r="F11" s="1281"/>
      <c r="G11" s="1281"/>
      <c r="H11" s="1281"/>
      <c r="I11" s="1281"/>
      <c r="J11" s="1281"/>
      <c r="K11" s="1281"/>
      <c r="L11" s="1281"/>
      <c r="M11" s="1281"/>
    </row>
    <row r="12" spans="1:13" ht="14.25">
      <c r="A12" s="1281"/>
      <c r="B12" s="1281"/>
      <c r="C12" s="1281"/>
      <c r="D12" s="1281"/>
      <c r="E12" s="1281"/>
      <c r="F12" s="1281"/>
      <c r="G12" s="1281"/>
      <c r="H12" s="1281"/>
      <c r="I12" s="1281"/>
      <c r="J12" s="1281"/>
      <c r="K12" s="1281"/>
      <c r="L12" s="1281"/>
      <c r="M12" s="1281"/>
    </row>
    <row r="13" spans="1:13" ht="14.25">
      <c r="A13" s="1281"/>
      <c r="B13" s="1281"/>
      <c r="C13" s="1281"/>
      <c r="D13" s="1281"/>
      <c r="E13" s="1281"/>
      <c r="F13" s="1281"/>
      <c r="G13" s="1281"/>
      <c r="H13" s="1281"/>
      <c r="I13" s="1281"/>
      <c r="J13" s="1281"/>
      <c r="K13" s="1281"/>
      <c r="L13" s="1281"/>
      <c r="M13" s="1281"/>
    </row>
    <row r="14" spans="1:13" ht="14.25">
      <c r="A14" s="1281"/>
      <c r="B14" s="1281"/>
      <c r="C14" s="1281"/>
      <c r="D14" s="1281"/>
      <c r="E14" s="1281"/>
      <c r="F14" s="1281"/>
      <c r="G14" s="1281"/>
      <c r="H14" s="1281"/>
      <c r="I14" s="1281"/>
      <c r="J14" s="1281"/>
      <c r="K14" s="1281"/>
      <c r="L14" s="1281"/>
      <c r="M14" s="1281"/>
    </row>
    <row r="15" spans="1:13" ht="14.25">
      <c r="A15" s="1281"/>
      <c r="B15" s="1281"/>
      <c r="C15" s="1281"/>
      <c r="D15" s="1281"/>
      <c r="E15" s="1281"/>
      <c r="F15" s="1281"/>
      <c r="G15" s="1281"/>
      <c r="H15" s="1281"/>
      <c r="I15" s="1281"/>
      <c r="J15" s="1281"/>
      <c r="K15" s="1281"/>
      <c r="L15" s="1281"/>
      <c r="M15" s="1281"/>
    </row>
    <row r="16" spans="1:13" ht="14.25">
      <c r="A16" s="1281"/>
      <c r="B16" s="1281"/>
      <c r="C16" s="1281"/>
      <c r="D16" s="1281"/>
      <c r="E16" s="1281"/>
      <c r="F16" s="1281"/>
      <c r="G16" s="1281"/>
      <c r="H16" s="1281"/>
      <c r="I16" s="1281"/>
      <c r="J16" s="1281"/>
      <c r="K16" s="1281"/>
      <c r="L16" s="1281"/>
      <c r="M16" s="1281"/>
    </row>
    <row r="17" spans="1:13" ht="14.25">
      <c r="A17" s="1281"/>
      <c r="B17" s="1281"/>
      <c r="C17" s="1281"/>
      <c r="D17" s="1281"/>
      <c r="E17" s="1281"/>
      <c r="F17" s="1281"/>
      <c r="G17" s="1281"/>
      <c r="H17" s="1281"/>
      <c r="I17" s="1281"/>
      <c r="J17" s="1281"/>
      <c r="K17" s="1281"/>
      <c r="L17" s="1281"/>
      <c r="M17" s="1281"/>
    </row>
    <row r="18" spans="1:13" ht="14.25">
      <c r="A18" s="1281"/>
      <c r="B18" s="1281"/>
      <c r="C18" s="1281"/>
      <c r="D18" s="1281"/>
      <c r="E18" s="1281"/>
      <c r="F18" s="1281"/>
      <c r="G18" s="1281"/>
      <c r="H18" s="1281"/>
      <c r="I18" s="1281"/>
      <c r="J18" s="1281"/>
      <c r="K18" s="1281"/>
      <c r="L18" s="1281"/>
      <c r="M18" s="1281"/>
    </row>
    <row r="19" spans="1:13" ht="14.25">
      <c r="A19" s="1281"/>
      <c r="B19" s="1281"/>
      <c r="C19" s="1281"/>
      <c r="D19" s="1281"/>
      <c r="E19" s="1281"/>
      <c r="F19" s="1281"/>
      <c r="G19" s="1281"/>
      <c r="H19" s="1281"/>
      <c r="I19" s="1281"/>
      <c r="J19" s="1281"/>
      <c r="K19" s="1281"/>
      <c r="L19" s="1281"/>
      <c r="M19" s="1281"/>
    </row>
    <row r="20" spans="1:13" ht="14.25">
      <c r="A20" s="1281"/>
      <c r="B20" s="1281"/>
      <c r="C20" s="1281"/>
      <c r="D20" s="1281"/>
      <c r="E20" s="1281"/>
      <c r="F20" s="1281"/>
      <c r="G20" s="1281"/>
      <c r="H20" s="1281"/>
      <c r="I20" s="1281"/>
      <c r="J20" s="1281"/>
      <c r="K20" s="1281"/>
      <c r="L20" s="1281"/>
      <c r="M20" s="1281"/>
    </row>
    <row r="21" spans="1:13" ht="14.25">
      <c r="A21" s="1281"/>
      <c r="B21" s="1281"/>
      <c r="C21" s="1281"/>
      <c r="D21" s="1281"/>
      <c r="E21" s="1281"/>
      <c r="F21" s="1281"/>
      <c r="G21" s="1281"/>
      <c r="H21" s="1281"/>
      <c r="I21" s="1281"/>
      <c r="J21" s="1281"/>
      <c r="K21" s="1281"/>
      <c r="L21" s="1281"/>
      <c r="M21" s="1281"/>
    </row>
    <row r="22" spans="1:13" ht="14.25">
      <c r="A22" s="1281"/>
      <c r="B22" s="1281"/>
      <c r="C22" s="1281"/>
      <c r="D22" s="1281"/>
      <c r="E22" s="1281"/>
      <c r="F22" s="1281"/>
      <c r="G22" s="1281"/>
      <c r="H22" s="1281"/>
      <c r="I22" s="1281"/>
      <c r="J22" s="1281"/>
      <c r="K22" s="1281"/>
      <c r="L22" s="1281"/>
      <c r="M22" s="1281"/>
    </row>
    <row r="23" spans="1:13" ht="14.25">
      <c r="A23" s="1281"/>
      <c r="B23" s="1281"/>
      <c r="C23" s="1281"/>
      <c r="D23" s="1281"/>
      <c r="E23" s="1281"/>
      <c r="F23" s="1281"/>
      <c r="G23" s="1281"/>
      <c r="H23" s="1281"/>
      <c r="I23" s="1281"/>
      <c r="J23" s="1281"/>
      <c r="K23" s="1281"/>
      <c r="L23" s="1281"/>
      <c r="M23" s="1281"/>
    </row>
    <row r="24" spans="1:13" ht="14.25">
      <c r="A24" s="1281"/>
      <c r="B24" s="1281"/>
      <c r="C24" s="1281"/>
      <c r="D24" s="1281"/>
      <c r="E24" s="1281"/>
      <c r="F24" s="1281"/>
      <c r="G24" s="1281"/>
      <c r="H24" s="1281"/>
      <c r="I24" s="1281"/>
      <c r="J24" s="1281"/>
      <c r="K24" s="1281"/>
      <c r="L24" s="1281"/>
      <c r="M24" s="1281"/>
    </row>
    <row r="25" spans="1:13" ht="14.25">
      <c r="A25" s="1281"/>
      <c r="B25" s="1281"/>
      <c r="C25" s="1281"/>
      <c r="D25" s="1281"/>
      <c r="E25" s="1281"/>
      <c r="F25" s="1281"/>
      <c r="G25" s="1281"/>
      <c r="H25" s="1281"/>
      <c r="I25" s="1281"/>
      <c r="J25" s="1281"/>
      <c r="K25" s="1281"/>
      <c r="L25" s="1281"/>
      <c r="M25" s="1281"/>
    </row>
    <row r="26" spans="1:13" ht="14.25">
      <c r="A26" s="1281"/>
      <c r="B26" s="1281"/>
      <c r="C26" s="1281"/>
      <c r="D26" s="1281"/>
      <c r="E26" s="1281"/>
      <c r="F26" s="1281"/>
      <c r="G26" s="1281"/>
      <c r="H26" s="1281"/>
      <c r="I26" s="1281"/>
      <c r="J26" s="1281"/>
      <c r="K26" s="1281"/>
      <c r="L26" s="1281"/>
      <c r="M26" s="1281"/>
    </row>
    <row r="27" spans="1:13" ht="14.25">
      <c r="A27" s="1281"/>
      <c r="B27" s="1281"/>
      <c r="C27" s="1281"/>
      <c r="D27" s="1281"/>
      <c r="E27" s="1281"/>
      <c r="F27" s="1281"/>
      <c r="G27" s="1281"/>
      <c r="H27" s="1281"/>
      <c r="I27" s="1281"/>
      <c r="J27" s="1281"/>
      <c r="K27" s="1281"/>
      <c r="L27" s="1281"/>
      <c r="M27" s="1281"/>
    </row>
    <row r="28" spans="1:13" ht="14.25">
      <c r="A28" s="1281"/>
      <c r="B28" s="1281"/>
      <c r="C28" s="1281"/>
      <c r="D28" s="1281"/>
      <c r="E28" s="1281"/>
      <c r="F28" s="1281"/>
      <c r="G28" s="1281"/>
      <c r="H28" s="1281"/>
      <c r="I28" s="1281"/>
      <c r="J28" s="1281"/>
      <c r="K28" s="1281"/>
      <c r="L28" s="1281"/>
      <c r="M28" s="1281"/>
    </row>
    <row r="29" spans="1:13" ht="14.25">
      <c r="A29" s="1281"/>
      <c r="B29" s="1281"/>
      <c r="C29" s="1281"/>
      <c r="D29" s="1281"/>
      <c r="E29" s="1281"/>
      <c r="F29" s="1281"/>
      <c r="G29" s="1281"/>
      <c r="H29" s="1281"/>
      <c r="I29" s="1281"/>
      <c r="J29" s="1281"/>
      <c r="K29" s="1281"/>
      <c r="L29" s="1281"/>
      <c r="M29" s="1281"/>
    </row>
    <row r="30" spans="1:13" ht="14.25">
      <c r="A30" s="1281"/>
      <c r="B30" s="1281"/>
      <c r="C30" s="1281"/>
      <c r="D30" s="1281"/>
      <c r="E30" s="1281"/>
      <c r="F30" s="1281"/>
      <c r="G30" s="1281"/>
      <c r="H30" s="1281"/>
      <c r="I30" s="1281"/>
      <c r="J30" s="1281"/>
      <c r="K30" s="1281"/>
      <c r="L30" s="1281"/>
      <c r="M30" s="1281"/>
    </row>
    <row r="31" spans="1:13" ht="14.25">
      <c r="A31" s="1281"/>
      <c r="B31" s="1281"/>
      <c r="C31" s="1281"/>
      <c r="D31" s="1281"/>
      <c r="E31" s="1281"/>
      <c r="F31" s="1281"/>
      <c r="G31" s="1281"/>
      <c r="H31" s="1281"/>
      <c r="I31" s="1281"/>
      <c r="J31" s="1281"/>
      <c r="K31" s="1281"/>
      <c r="L31" s="1281"/>
      <c r="M31" s="1281"/>
    </row>
    <row r="32" spans="1:13" ht="14.25">
      <c r="A32" s="1281"/>
      <c r="B32" s="1281"/>
      <c r="C32" s="1281"/>
      <c r="D32" s="1281"/>
      <c r="E32" s="1281"/>
      <c r="F32" s="1281"/>
      <c r="G32" s="1281"/>
      <c r="H32" s="1281"/>
      <c r="I32" s="1281"/>
      <c r="J32" s="1281"/>
      <c r="K32" s="1281"/>
      <c r="L32" s="1281"/>
      <c r="M32" s="1281"/>
    </row>
    <row r="33" spans="1:13" ht="14.25">
      <c r="A33" s="1281"/>
      <c r="B33" s="1281"/>
      <c r="C33" s="1281"/>
      <c r="D33" s="1281"/>
      <c r="E33" s="1281"/>
      <c r="F33" s="1281"/>
      <c r="G33" s="1281"/>
      <c r="H33" s="1281"/>
      <c r="I33" s="1281"/>
      <c r="J33" s="1281"/>
      <c r="K33" s="1281"/>
      <c r="L33" s="1281"/>
      <c r="M33" s="1281"/>
    </row>
    <row r="34" spans="1:13" ht="14.25">
      <c r="A34" s="1281"/>
      <c r="B34" s="1281"/>
      <c r="C34" s="1281"/>
      <c r="D34" s="1281"/>
      <c r="E34" s="1281"/>
      <c r="F34" s="1281"/>
      <c r="G34" s="1281"/>
      <c r="H34" s="1281"/>
      <c r="I34" s="1281"/>
      <c r="J34" s="1281"/>
      <c r="K34" s="1281"/>
      <c r="L34" s="1281"/>
      <c r="M34" s="1281"/>
    </row>
    <row r="35" spans="1:13" ht="14.25">
      <c r="A35" s="1281"/>
      <c r="B35" s="1281"/>
      <c r="C35" s="1281"/>
      <c r="D35" s="1281"/>
      <c r="E35" s="1281"/>
      <c r="F35" s="1281"/>
      <c r="G35" s="1281"/>
      <c r="H35" s="1281"/>
      <c r="I35" s="1281"/>
      <c r="J35" s="1281"/>
      <c r="K35" s="1281"/>
      <c r="L35" s="1281"/>
      <c r="M35" s="1281"/>
    </row>
    <row r="36" spans="1:13" ht="14.25">
      <c r="A36" s="1281"/>
      <c r="B36" s="1281"/>
      <c r="C36" s="1281"/>
      <c r="D36" s="1281"/>
      <c r="E36" s="1281"/>
      <c r="F36" s="1281"/>
      <c r="G36" s="1281"/>
      <c r="H36" s="1281"/>
      <c r="I36" s="1281"/>
      <c r="J36" s="1281"/>
      <c r="K36" s="1281"/>
      <c r="L36" s="1281"/>
      <c r="M36" s="1281"/>
    </row>
    <row r="37" spans="1:13" ht="14.25">
      <c r="A37" s="1281"/>
      <c r="B37" s="1281"/>
      <c r="C37" s="1281"/>
      <c r="D37" s="1281"/>
      <c r="E37" s="1281"/>
      <c r="F37" s="1281"/>
      <c r="G37" s="1281"/>
      <c r="H37" s="1281"/>
      <c r="I37" s="1281"/>
      <c r="J37" s="1281"/>
      <c r="K37" s="1281"/>
      <c r="L37" s="1281"/>
      <c r="M37" s="1281"/>
    </row>
    <row r="38" spans="1:13" ht="14.25">
      <c r="A38" s="1281"/>
      <c r="B38" s="1281"/>
      <c r="C38" s="1281"/>
      <c r="D38" s="1281"/>
      <c r="E38" s="1281"/>
      <c r="F38" s="1281"/>
      <c r="G38" s="1281"/>
      <c r="H38" s="1281"/>
      <c r="I38" s="1281"/>
      <c r="J38" s="1281"/>
      <c r="K38" s="1281"/>
      <c r="L38" s="1281"/>
      <c r="M38" s="1281"/>
    </row>
    <row r="39" spans="1:13" ht="14.25">
      <c r="A39" s="1281"/>
      <c r="B39" s="1281"/>
      <c r="C39" s="1281"/>
      <c r="D39" s="1281"/>
      <c r="E39" s="1281"/>
      <c r="F39" s="1281"/>
      <c r="G39" s="1281"/>
      <c r="H39" s="1281"/>
      <c r="I39" s="1281"/>
      <c r="J39" s="1281"/>
      <c r="K39" s="1281"/>
      <c r="L39" s="1281"/>
      <c r="M39" s="1281"/>
    </row>
    <row r="40" spans="1:13" ht="14.25">
      <c r="A40" s="1281"/>
      <c r="B40" s="1281"/>
      <c r="C40" s="1281"/>
      <c r="D40" s="1281"/>
      <c r="E40" s="1281"/>
      <c r="F40" s="1281"/>
      <c r="G40" s="1281"/>
      <c r="H40" s="1281"/>
      <c r="I40" s="1281"/>
      <c r="J40" s="1281"/>
      <c r="K40" s="1281"/>
      <c r="L40" s="1281"/>
      <c r="M40" s="1281"/>
    </row>
    <row r="41" spans="1:13" ht="14.25">
      <c r="A41" s="1281"/>
      <c r="B41" s="1281"/>
      <c r="C41" s="1281"/>
      <c r="D41" s="1281"/>
      <c r="E41" s="1281"/>
      <c r="F41" s="1281"/>
      <c r="G41" s="1281"/>
      <c r="H41" s="1281"/>
      <c r="I41" s="1281"/>
      <c r="J41" s="1281"/>
      <c r="K41" s="1281"/>
      <c r="L41" s="1281"/>
      <c r="M41" s="1281"/>
    </row>
    <row r="42" spans="1:13" ht="64.5" customHeight="1">
      <c r="A42" s="1281"/>
      <c r="B42" s="1281"/>
      <c r="C42" s="1281"/>
      <c r="D42" s="1281"/>
      <c r="E42" s="1281"/>
      <c r="F42" s="1281"/>
      <c r="G42" s="1281"/>
      <c r="H42" s="1281"/>
      <c r="I42" s="1281"/>
      <c r="J42" s="1281"/>
      <c r="K42" s="1281"/>
      <c r="L42" s="1281"/>
      <c r="M42" s="1281"/>
    </row>
    <row r="43" spans="1:13" ht="171" customHeight="1">
      <c r="A43" s="1281"/>
      <c r="B43" s="1281"/>
      <c r="C43" s="1281"/>
      <c r="D43" s="1281"/>
      <c r="E43" s="1281"/>
      <c r="F43" s="1281"/>
      <c r="G43" s="1281"/>
      <c r="H43" s="1281"/>
      <c r="I43" s="1281"/>
      <c r="J43" s="1281"/>
      <c r="K43" s="1281"/>
      <c r="L43" s="1281"/>
      <c r="M43" s="1281"/>
    </row>
  </sheetData>
  <mergeCells count="1">
    <mergeCell ref="A6:M43"/>
  </mergeCells>
  <pageMargins left="0.70866141732283472" right="0.70866141732283472" top="0.74803149606299213" bottom="0.74803149606299213" header="0.31496062992125984" footer="0.31496062992125984"/>
  <pageSetup paperSize="119" scale="38" orientation="landscape"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8">
    <tabColor theme="8" tint="-0.499984740745262"/>
    <pageSetUpPr fitToPage="1"/>
  </sheetPr>
  <dimension ref="A2:P51"/>
  <sheetViews>
    <sheetView showGridLines="0" view="pageBreakPreview" topLeftCell="A22" zoomScale="40" zoomScaleNormal="100" zoomScaleSheetLayoutView="40" workbookViewId="0">
      <selection activeCell="Q41" sqref="Q41"/>
    </sheetView>
  </sheetViews>
  <sheetFormatPr baseColWidth="10" defaultColWidth="11.42578125" defaultRowHeight="14.25"/>
  <cols>
    <col min="1" max="1" width="11.42578125" style="173"/>
    <col min="2" max="2" width="13.7109375" style="173" customWidth="1"/>
    <col min="3" max="3" width="36.28515625" style="173" customWidth="1"/>
    <col min="4" max="5" width="40.42578125" style="173" customWidth="1"/>
    <col min="6" max="7" width="75.140625" style="173" customWidth="1"/>
    <col min="8" max="8" width="47.7109375" style="173" customWidth="1"/>
    <col min="9" max="9" width="41.28515625" style="173" customWidth="1"/>
    <col min="10" max="10" width="22" style="173" customWidth="1"/>
    <col min="11" max="11" width="17.85546875" style="173" customWidth="1"/>
    <col min="12" max="16384" width="11.42578125" style="173"/>
  </cols>
  <sheetData>
    <row r="2" spans="1:11" ht="21.75" customHeight="1"/>
    <row r="3" spans="1:11" ht="36.75" customHeight="1"/>
    <row r="4" spans="1:11" ht="22.5" customHeight="1"/>
    <row r="5" spans="1:11">
      <c r="A5" s="1282" t="s">
        <v>332</v>
      </c>
      <c r="B5" s="1283"/>
      <c r="C5" s="1283"/>
      <c r="D5" s="1283"/>
      <c r="E5" s="1283"/>
      <c r="F5" s="1283"/>
      <c r="G5" s="1283"/>
      <c r="H5" s="1283"/>
      <c r="I5" s="1283"/>
      <c r="J5" s="1283"/>
      <c r="K5" s="1283"/>
    </row>
    <row r="6" spans="1:11">
      <c r="A6" s="1283"/>
      <c r="B6" s="1283"/>
      <c r="C6" s="1283"/>
      <c r="D6" s="1283"/>
      <c r="E6" s="1283"/>
      <c r="F6" s="1283"/>
      <c r="G6" s="1283"/>
      <c r="H6" s="1283"/>
      <c r="I6" s="1283"/>
      <c r="J6" s="1283"/>
      <c r="K6" s="1283"/>
    </row>
    <row r="7" spans="1:11">
      <c r="A7" s="1283"/>
      <c r="B7" s="1283"/>
      <c r="C7" s="1283"/>
      <c r="D7" s="1283"/>
      <c r="E7" s="1283"/>
      <c r="F7" s="1283"/>
      <c r="G7" s="1283"/>
      <c r="H7" s="1283"/>
      <c r="I7" s="1283"/>
      <c r="J7" s="1283"/>
      <c r="K7" s="1283"/>
    </row>
    <row r="8" spans="1:11">
      <c r="A8" s="1283"/>
      <c r="B8" s="1283"/>
      <c r="C8" s="1283"/>
      <c r="D8" s="1283"/>
      <c r="E8" s="1283"/>
      <c r="F8" s="1283"/>
      <c r="G8" s="1283"/>
      <c r="H8" s="1283"/>
      <c r="I8" s="1283"/>
      <c r="J8" s="1283"/>
      <c r="K8" s="1283"/>
    </row>
    <row r="9" spans="1:11">
      <c r="A9" s="1283"/>
      <c r="B9" s="1283"/>
      <c r="C9" s="1283"/>
      <c r="D9" s="1283"/>
      <c r="E9" s="1283"/>
      <c r="F9" s="1283"/>
      <c r="G9" s="1283"/>
      <c r="H9" s="1283"/>
      <c r="I9" s="1283"/>
      <c r="J9" s="1283"/>
      <c r="K9" s="1283"/>
    </row>
    <row r="10" spans="1:11">
      <c r="A10" s="1283"/>
      <c r="B10" s="1283"/>
      <c r="C10" s="1283"/>
      <c r="D10" s="1283"/>
      <c r="E10" s="1283"/>
      <c r="F10" s="1283"/>
      <c r="G10" s="1283"/>
      <c r="H10" s="1283"/>
      <c r="I10" s="1283"/>
      <c r="J10" s="1283"/>
      <c r="K10" s="1283"/>
    </row>
    <row r="11" spans="1:11">
      <c r="A11" s="1283"/>
      <c r="B11" s="1283"/>
      <c r="C11" s="1283"/>
      <c r="D11" s="1283"/>
      <c r="E11" s="1283"/>
      <c r="F11" s="1283"/>
      <c r="G11" s="1283"/>
      <c r="H11" s="1283"/>
      <c r="I11" s="1283"/>
      <c r="J11" s="1283"/>
      <c r="K11" s="1283"/>
    </row>
    <row r="12" spans="1:11">
      <c r="A12" s="1283"/>
      <c r="B12" s="1283"/>
      <c r="C12" s="1283"/>
      <c r="D12" s="1283"/>
      <c r="E12" s="1283"/>
      <c r="F12" s="1283"/>
      <c r="G12" s="1283"/>
      <c r="H12" s="1283"/>
      <c r="I12" s="1283"/>
      <c r="J12" s="1283"/>
      <c r="K12" s="1283"/>
    </row>
    <row r="13" spans="1:11">
      <c r="A13" s="1283"/>
      <c r="B13" s="1283"/>
      <c r="C13" s="1283"/>
      <c r="D13" s="1283"/>
      <c r="E13" s="1283"/>
      <c r="F13" s="1283"/>
      <c r="G13" s="1283"/>
      <c r="H13" s="1283"/>
      <c r="I13" s="1283"/>
      <c r="J13" s="1283"/>
      <c r="K13" s="1283"/>
    </row>
    <row r="14" spans="1:11">
      <c r="A14" s="1283"/>
      <c r="B14" s="1283"/>
      <c r="C14" s="1283"/>
      <c r="D14" s="1283"/>
      <c r="E14" s="1283"/>
      <c r="F14" s="1283"/>
      <c r="G14" s="1283"/>
      <c r="H14" s="1283"/>
      <c r="I14" s="1283"/>
      <c r="J14" s="1283"/>
      <c r="K14" s="1283"/>
    </row>
    <row r="15" spans="1:11">
      <c r="A15" s="1283"/>
      <c r="B15" s="1283"/>
      <c r="C15" s="1283"/>
      <c r="D15" s="1283"/>
      <c r="E15" s="1283"/>
      <c r="F15" s="1283"/>
      <c r="G15" s="1283"/>
      <c r="H15" s="1283"/>
      <c r="I15" s="1283"/>
      <c r="J15" s="1283"/>
      <c r="K15" s="1283"/>
    </row>
    <row r="16" spans="1:11">
      <c r="A16" s="1283"/>
      <c r="B16" s="1283"/>
      <c r="C16" s="1283"/>
      <c r="D16" s="1283"/>
      <c r="E16" s="1283"/>
      <c r="F16" s="1283"/>
      <c r="G16" s="1283"/>
      <c r="H16" s="1283"/>
      <c r="I16" s="1283"/>
      <c r="J16" s="1283"/>
      <c r="K16" s="1283"/>
    </row>
    <row r="17" spans="1:16">
      <c r="A17" s="1283"/>
      <c r="B17" s="1283"/>
      <c r="C17" s="1283"/>
      <c r="D17" s="1283"/>
      <c r="E17" s="1283"/>
      <c r="F17" s="1283"/>
      <c r="G17" s="1283"/>
      <c r="H17" s="1283"/>
      <c r="I17" s="1283"/>
      <c r="J17" s="1283"/>
      <c r="K17" s="1283"/>
    </row>
    <row r="18" spans="1:16" ht="99" customHeight="1">
      <c r="A18" s="1283"/>
      <c r="B18" s="1283"/>
      <c r="C18" s="1283"/>
      <c r="D18" s="1283"/>
      <c r="E18" s="1283"/>
      <c r="F18" s="1283"/>
      <c r="G18" s="1283"/>
      <c r="H18" s="1283"/>
      <c r="I18" s="1283"/>
      <c r="J18" s="1283"/>
      <c r="K18" s="1283"/>
    </row>
    <row r="19" spans="1:16">
      <c r="A19" s="1283"/>
      <c r="B19" s="1283"/>
      <c r="C19" s="1283"/>
      <c r="D19" s="1283"/>
      <c r="E19" s="1283"/>
      <c r="F19" s="1283"/>
      <c r="G19" s="1283"/>
      <c r="H19" s="1283"/>
      <c r="I19" s="1283"/>
      <c r="J19" s="1283"/>
      <c r="K19" s="1283"/>
    </row>
    <row r="20" spans="1:16">
      <c r="A20" s="1283"/>
      <c r="B20" s="1283"/>
      <c r="C20" s="1283"/>
      <c r="D20" s="1283"/>
      <c r="E20" s="1283"/>
      <c r="F20" s="1283"/>
      <c r="G20" s="1283"/>
      <c r="H20" s="1283"/>
      <c r="I20" s="1283"/>
      <c r="J20" s="1283"/>
      <c r="K20" s="1283"/>
    </row>
    <row r="21" spans="1:16">
      <c r="A21" s="1283"/>
      <c r="B21" s="1283"/>
      <c r="C21" s="1283"/>
      <c r="D21" s="1283"/>
      <c r="E21" s="1283"/>
      <c r="F21" s="1283"/>
      <c r="G21" s="1283"/>
      <c r="H21" s="1283"/>
      <c r="I21" s="1283"/>
      <c r="J21" s="1283"/>
      <c r="K21" s="1283"/>
    </row>
    <row r="22" spans="1:16">
      <c r="A22" s="1283"/>
      <c r="B22" s="1283"/>
      <c r="C22" s="1283"/>
      <c r="D22" s="1283"/>
      <c r="E22" s="1283"/>
      <c r="F22" s="1283"/>
      <c r="G22" s="1283"/>
      <c r="H22" s="1283"/>
      <c r="I22" s="1283"/>
      <c r="J22" s="1283"/>
      <c r="K22" s="1283"/>
    </row>
    <row r="23" spans="1:16">
      <c r="A23" s="1283"/>
      <c r="B23" s="1283"/>
      <c r="C23" s="1283"/>
      <c r="D23" s="1283"/>
      <c r="E23" s="1283"/>
      <c r="F23" s="1283"/>
      <c r="G23" s="1283"/>
      <c r="H23" s="1283"/>
      <c r="I23" s="1283"/>
      <c r="J23" s="1283"/>
      <c r="K23" s="1283"/>
    </row>
    <row r="24" spans="1:16">
      <c r="A24" s="1283"/>
      <c r="B24" s="1283"/>
      <c r="C24" s="1283"/>
      <c r="D24" s="1283"/>
      <c r="E24" s="1283"/>
      <c r="F24" s="1283"/>
      <c r="G24" s="1283"/>
      <c r="H24" s="1283"/>
      <c r="I24" s="1283"/>
      <c r="J24" s="1283"/>
      <c r="K24" s="1283"/>
    </row>
    <row r="25" spans="1:16" ht="59.25" customHeight="1">
      <c r="A25" s="1283"/>
      <c r="B25" s="1283"/>
      <c r="C25" s="1283"/>
      <c r="D25" s="1283"/>
      <c r="E25" s="1283"/>
      <c r="F25" s="1283"/>
      <c r="G25" s="1283"/>
      <c r="H25" s="1283"/>
      <c r="I25" s="1283"/>
      <c r="J25" s="1283"/>
      <c r="K25" s="1283"/>
      <c r="P25" s="210"/>
    </row>
    <row r="26" spans="1:16">
      <c r="A26" s="1283"/>
      <c r="B26" s="1283"/>
      <c r="C26" s="1283"/>
      <c r="D26" s="1283"/>
      <c r="E26" s="1283"/>
      <c r="F26" s="1283"/>
      <c r="G26" s="1283"/>
      <c r="H26" s="1283"/>
      <c r="I26" s="1283"/>
      <c r="J26" s="1283"/>
      <c r="K26" s="1283"/>
    </row>
    <row r="27" spans="1:16">
      <c r="A27" s="1283"/>
      <c r="B27" s="1283"/>
      <c r="C27" s="1283"/>
      <c r="D27" s="1283"/>
      <c r="E27" s="1283"/>
      <c r="F27" s="1283"/>
      <c r="G27" s="1283"/>
      <c r="H27" s="1283"/>
      <c r="I27" s="1283"/>
      <c r="J27" s="1283"/>
      <c r="K27" s="1283"/>
    </row>
    <row r="28" spans="1:16">
      <c r="A28" s="1283"/>
      <c r="B28" s="1283"/>
      <c r="C28" s="1283"/>
      <c r="D28" s="1283"/>
      <c r="E28" s="1283"/>
      <c r="F28" s="1283"/>
      <c r="G28" s="1283"/>
      <c r="H28" s="1283"/>
      <c r="I28" s="1283"/>
      <c r="J28" s="1283"/>
      <c r="K28" s="1283"/>
    </row>
    <row r="29" spans="1:16">
      <c r="A29" s="1283"/>
      <c r="B29" s="1283"/>
      <c r="C29" s="1283"/>
      <c r="D29" s="1283"/>
      <c r="E29" s="1283"/>
      <c r="F29" s="1283"/>
      <c r="G29" s="1283"/>
      <c r="H29" s="1283"/>
      <c r="I29" s="1283"/>
      <c r="J29" s="1283"/>
      <c r="K29" s="1283"/>
    </row>
    <row r="30" spans="1:16" ht="51" customHeight="1">
      <c r="A30" s="1283"/>
      <c r="B30" s="1283"/>
      <c r="C30" s="1283"/>
      <c r="D30" s="1283"/>
      <c r="E30" s="1283"/>
      <c r="F30" s="1283"/>
      <c r="G30" s="1283"/>
      <c r="H30" s="1283"/>
      <c r="I30" s="1283"/>
      <c r="J30" s="1283"/>
      <c r="K30" s="1283"/>
    </row>
    <row r="31" spans="1:16" ht="51" customHeight="1">
      <c r="A31" s="1283"/>
      <c r="B31" s="1283"/>
      <c r="C31" s="1283"/>
      <c r="D31" s="1283"/>
      <c r="E31" s="1283"/>
      <c r="F31" s="1283"/>
      <c r="G31" s="1283"/>
      <c r="H31" s="1283"/>
      <c r="I31" s="1283"/>
      <c r="J31" s="1283"/>
      <c r="K31" s="1283"/>
    </row>
    <row r="32" spans="1:16" ht="51" customHeight="1">
      <c r="A32" s="1283"/>
      <c r="B32" s="1283"/>
      <c r="C32" s="1283"/>
      <c r="D32" s="1283"/>
      <c r="E32" s="1283"/>
      <c r="F32" s="1283"/>
      <c r="G32" s="1283"/>
      <c r="H32" s="1283"/>
      <c r="I32" s="1283"/>
      <c r="J32" s="1283"/>
      <c r="K32" s="1283"/>
    </row>
    <row r="33" spans="1:11" ht="51" customHeight="1">
      <c r="A33" s="1283"/>
      <c r="B33" s="1283"/>
      <c r="C33" s="1283"/>
      <c r="D33" s="1283"/>
      <c r="E33" s="1283"/>
      <c r="F33" s="1283"/>
      <c r="G33" s="1283"/>
      <c r="H33" s="1283"/>
      <c r="I33" s="1283"/>
      <c r="J33" s="1283"/>
      <c r="K33" s="1283"/>
    </row>
    <row r="34" spans="1:11" ht="51" customHeight="1">
      <c r="A34" s="1283"/>
      <c r="B34" s="1283"/>
      <c r="C34" s="1283"/>
      <c r="D34" s="1283"/>
      <c r="E34" s="1283"/>
      <c r="F34" s="1283"/>
      <c r="G34" s="1283"/>
      <c r="H34" s="1283"/>
      <c r="I34" s="1283"/>
      <c r="J34" s="1283"/>
      <c r="K34" s="1283"/>
    </row>
    <row r="35" spans="1:11" ht="32.25" customHeight="1">
      <c r="A35" s="1283"/>
      <c r="B35" s="1283"/>
      <c r="C35" s="1283"/>
      <c r="D35" s="1283"/>
      <c r="E35" s="1283"/>
      <c r="F35" s="1283"/>
      <c r="G35" s="1283"/>
      <c r="H35" s="1283"/>
      <c r="I35" s="1283"/>
      <c r="J35" s="1283"/>
      <c r="K35" s="1283"/>
    </row>
    <row r="36" spans="1:11">
      <c r="A36" s="1283"/>
      <c r="B36" s="1283"/>
      <c r="C36" s="1283"/>
      <c r="D36" s="1283"/>
      <c r="E36" s="1283"/>
      <c r="F36" s="1283"/>
      <c r="G36" s="1283"/>
      <c r="H36" s="1283"/>
      <c r="I36" s="1283"/>
      <c r="J36" s="1283"/>
      <c r="K36" s="1283"/>
    </row>
    <row r="37" spans="1:11" ht="64.5" customHeight="1">
      <c r="A37" s="1283"/>
      <c r="B37" s="1283"/>
      <c r="C37" s="1283"/>
      <c r="D37" s="1283"/>
      <c r="E37" s="1283"/>
      <c r="F37" s="1283"/>
      <c r="G37" s="1283"/>
      <c r="H37" s="1283"/>
      <c r="I37" s="1283"/>
      <c r="J37" s="1283"/>
      <c r="K37" s="1283"/>
    </row>
    <row r="38" spans="1:11" ht="79.5" customHeight="1">
      <c r="A38" s="1283"/>
      <c r="B38" s="1283"/>
      <c r="C38" s="1283"/>
      <c r="D38" s="1283"/>
      <c r="E38" s="1283"/>
      <c r="F38" s="1283"/>
      <c r="G38" s="1283"/>
      <c r="H38" s="1283"/>
      <c r="I38" s="1283"/>
      <c r="J38" s="1283"/>
      <c r="K38" s="1283"/>
    </row>
    <row r="39" spans="1:11" ht="79.5" customHeight="1">
      <c r="A39" s="1283"/>
      <c r="B39" s="1283"/>
      <c r="C39" s="1283"/>
      <c r="D39" s="1283"/>
      <c r="E39" s="1283"/>
      <c r="F39" s="1283"/>
      <c r="G39" s="1283"/>
      <c r="H39" s="1283"/>
      <c r="I39" s="1283"/>
      <c r="J39" s="1283"/>
      <c r="K39" s="1283"/>
    </row>
    <row r="40" spans="1:11" ht="79.5" customHeight="1">
      <c r="A40" s="1283"/>
      <c r="B40" s="1283"/>
      <c r="C40" s="1283"/>
      <c r="D40" s="1283"/>
      <c r="E40" s="1283"/>
      <c r="F40" s="1283"/>
      <c r="G40" s="1283"/>
      <c r="H40" s="1283"/>
      <c r="I40" s="1283"/>
      <c r="J40" s="1283"/>
      <c r="K40" s="1283"/>
    </row>
    <row r="41" spans="1:11" ht="195.75" customHeight="1">
      <c r="A41" s="1283"/>
      <c r="B41" s="1283"/>
      <c r="C41" s="1283"/>
      <c r="D41" s="1283"/>
      <c r="E41" s="1283"/>
      <c r="F41" s="1283"/>
      <c r="G41" s="1283"/>
      <c r="H41" s="1283"/>
      <c r="I41" s="1283"/>
      <c r="J41" s="1283"/>
      <c r="K41" s="1283"/>
    </row>
    <row r="42" spans="1:11" ht="79.5" customHeight="1">
      <c r="A42" s="1283"/>
      <c r="B42" s="1283"/>
      <c r="C42" s="1283"/>
      <c r="D42" s="1283"/>
      <c r="E42" s="1283"/>
      <c r="F42" s="1283"/>
      <c r="G42" s="1283"/>
      <c r="H42" s="1283"/>
      <c r="I42" s="1283"/>
      <c r="J42" s="1283"/>
      <c r="K42" s="1283"/>
    </row>
    <row r="43" spans="1:11" ht="251.25" customHeight="1">
      <c r="A43" s="1283"/>
      <c r="B43" s="1283"/>
      <c r="C43" s="1283"/>
      <c r="D43" s="1283"/>
      <c r="E43" s="1283"/>
      <c r="F43" s="1283"/>
      <c r="G43" s="1283"/>
      <c r="H43" s="1283"/>
      <c r="I43" s="1283"/>
      <c r="J43" s="1283"/>
      <c r="K43" s="1283"/>
    </row>
    <row r="44" spans="1:11" ht="79.5" customHeight="1">
      <c r="A44" s="1283"/>
      <c r="B44" s="1283"/>
      <c r="C44" s="1283"/>
      <c r="D44" s="1283"/>
      <c r="E44" s="1283"/>
      <c r="F44" s="1283"/>
      <c r="G44" s="1283"/>
      <c r="H44" s="1283"/>
      <c r="I44" s="1283"/>
      <c r="J44" s="1283"/>
      <c r="K44" s="1283"/>
    </row>
    <row r="45" spans="1:11" ht="70.5" customHeight="1">
      <c r="A45" s="1283"/>
      <c r="B45" s="1283"/>
      <c r="C45" s="1283"/>
      <c r="D45" s="1283"/>
      <c r="E45" s="1283"/>
      <c r="F45" s="1283"/>
      <c r="G45" s="1283"/>
      <c r="H45" s="1283"/>
      <c r="I45" s="1283"/>
      <c r="J45" s="1283"/>
      <c r="K45" s="1283"/>
    </row>
    <row r="46" spans="1:11" ht="59.25" customHeight="1">
      <c r="A46" s="1283"/>
      <c r="B46" s="1283"/>
      <c r="C46" s="1283"/>
      <c r="D46" s="1283"/>
      <c r="E46" s="1283"/>
      <c r="F46" s="1283"/>
      <c r="G46" s="1283"/>
      <c r="H46" s="1283"/>
      <c r="I46" s="1283"/>
      <c r="J46" s="1283"/>
      <c r="K46" s="1283"/>
    </row>
    <row r="47" spans="1:11" ht="59.25" customHeight="1">
      <c r="A47" s="1283"/>
      <c r="B47" s="1283"/>
      <c r="C47" s="1283"/>
      <c r="D47" s="1283"/>
      <c r="E47" s="1283"/>
      <c r="F47" s="1283"/>
      <c r="G47" s="1283"/>
      <c r="H47" s="1283"/>
      <c r="I47" s="1283"/>
      <c r="J47" s="1283"/>
      <c r="K47" s="1283"/>
    </row>
    <row r="48" spans="1:11" ht="59.25" customHeight="1">
      <c r="A48" s="1283"/>
      <c r="B48" s="1283"/>
      <c r="C48" s="1283"/>
      <c r="D48" s="1283"/>
      <c r="E48" s="1283"/>
      <c r="F48" s="1283"/>
      <c r="G48" s="1283"/>
      <c r="H48" s="1283"/>
      <c r="I48" s="1283"/>
      <c r="J48" s="1283"/>
      <c r="K48" s="1283"/>
    </row>
    <row r="49" spans="1:13" ht="59.25" customHeight="1">
      <c r="A49" s="1283"/>
      <c r="B49" s="1283"/>
      <c r="C49" s="1283"/>
      <c r="D49" s="1283"/>
      <c r="E49" s="1283"/>
      <c r="F49" s="1283"/>
      <c r="G49" s="1283"/>
      <c r="H49" s="1283"/>
      <c r="I49" s="1283"/>
      <c r="J49" s="1283"/>
      <c r="K49" s="1283"/>
      <c r="M49" s="173" t="s">
        <v>0</v>
      </c>
    </row>
    <row r="50" spans="1:13" ht="59.25" customHeight="1">
      <c r="A50" s="1283"/>
      <c r="B50" s="1283"/>
      <c r="C50" s="1283"/>
      <c r="D50" s="1283"/>
      <c r="E50" s="1283"/>
      <c r="F50" s="1283"/>
      <c r="G50" s="1283"/>
      <c r="H50" s="1283"/>
      <c r="I50" s="1283"/>
      <c r="J50" s="1283"/>
      <c r="K50" s="1283"/>
    </row>
    <row r="51" spans="1:13" ht="62.25" customHeight="1">
      <c r="A51" s="1283"/>
      <c r="B51" s="1283"/>
      <c r="C51" s="1283"/>
      <c r="D51" s="1283"/>
      <c r="E51" s="1283"/>
      <c r="F51" s="1283"/>
      <c r="G51" s="1283"/>
      <c r="H51" s="1283"/>
      <c r="I51" s="1283"/>
      <c r="J51" s="1283"/>
      <c r="K51" s="1283"/>
    </row>
  </sheetData>
  <mergeCells count="1">
    <mergeCell ref="A5:K51"/>
  </mergeCells>
  <pageMargins left="0.70866141732283472" right="0.70866141732283472" top="0.74803149606299213" bottom="0.74803149606299213" header="0.31496062992125984" footer="0.31496062992125984"/>
  <pageSetup paperSize="119" scale="28" orientation="landscape"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9">
    <tabColor theme="1" tint="4.9989318521683403E-2"/>
    <pageSetUpPr fitToPage="1"/>
  </sheetPr>
  <dimension ref="A1"/>
  <sheetViews>
    <sheetView showGridLines="0" view="pageBreakPreview" zoomScale="70" zoomScaleNormal="100" zoomScaleSheetLayoutView="70" workbookViewId="0">
      <selection activeCell="X43" sqref="X43"/>
    </sheetView>
  </sheetViews>
  <sheetFormatPr baseColWidth="10" defaultColWidth="11.42578125" defaultRowHeight="15"/>
  <cols>
    <col min="7" max="7" width="13.42578125" customWidth="1"/>
  </cols>
  <sheetData/>
  <pageMargins left="0.70866141732283472" right="0.70866141732283472" top="0.74803149606299213" bottom="0.74803149606299213" header="0.31496062992125984" footer="0.31496062992125984"/>
  <pageSetup paperSize="119" scale="75"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6">
    <tabColor theme="1"/>
    <pageSetUpPr fitToPage="1"/>
  </sheetPr>
  <dimension ref="A1"/>
  <sheetViews>
    <sheetView showGridLines="0" view="pageBreakPreview" topLeftCell="A13" zoomScale="55" zoomScaleNormal="100" zoomScaleSheetLayoutView="55" workbookViewId="0">
      <selection activeCell="Q62" sqref="Q62"/>
    </sheetView>
  </sheetViews>
  <sheetFormatPr baseColWidth="10" defaultColWidth="11.42578125" defaultRowHeight="15"/>
  <cols>
    <col min="7" max="7" width="13.42578125" customWidth="1"/>
    <col min="8" max="8" width="15" customWidth="1"/>
    <col min="9" max="9" width="4.7109375" customWidth="1"/>
    <col min="10" max="10" width="27.140625" customWidth="1"/>
    <col min="11" max="13" width="5.28515625" customWidth="1"/>
  </cols>
  <sheetData/>
  <pageMargins left="0.70866141732283472" right="0.70866141732283472" top="0.74803149606299213" bottom="0.74803149606299213" header="0.31496062992125984" footer="0.31496062992125984"/>
  <pageSetup paperSize="119" scale="62"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20">
    <tabColor theme="6" tint="-0.249977111117893"/>
    <pageSetUpPr fitToPage="1"/>
  </sheetPr>
  <dimension ref="A1:K57"/>
  <sheetViews>
    <sheetView showGridLines="0" view="pageBreakPreview" topLeftCell="A3" zoomScale="40" zoomScaleNormal="100" zoomScaleSheetLayoutView="40" workbookViewId="0">
      <selection activeCell="E18" sqref="E18"/>
    </sheetView>
  </sheetViews>
  <sheetFormatPr baseColWidth="10" defaultColWidth="11.42578125" defaultRowHeight="20.25" customHeight="1"/>
  <cols>
    <col min="1" max="1" width="40.85546875" style="185" bestFit="1" customWidth="1"/>
    <col min="2" max="2" width="36" style="173" customWidth="1"/>
    <col min="3" max="3" width="48.85546875" style="173" customWidth="1"/>
    <col min="4" max="4" width="47.85546875" style="173" customWidth="1"/>
    <col min="5" max="5" width="47.28515625" style="173" customWidth="1"/>
    <col min="6" max="6" width="40.85546875" style="173" customWidth="1"/>
    <col min="7" max="7" width="31.42578125" style="173" customWidth="1"/>
    <col min="8" max="8" width="45" style="173" customWidth="1"/>
    <col min="9" max="9" width="37.7109375" style="173" customWidth="1"/>
    <col min="10" max="10" width="37.140625" style="173" customWidth="1"/>
    <col min="11" max="11" width="31.42578125" style="173" customWidth="1"/>
    <col min="12" max="16384" width="11.42578125" style="173"/>
  </cols>
  <sheetData>
    <row r="1" spans="1:11" ht="91.5" customHeight="1">
      <c r="A1" s="1284" t="s">
        <v>333</v>
      </c>
      <c r="B1" s="1284"/>
      <c r="C1" s="1284"/>
      <c r="D1" s="1284"/>
      <c r="E1" s="1284"/>
      <c r="F1" s="1284"/>
      <c r="G1" s="1284"/>
      <c r="H1" s="1284"/>
      <c r="I1" s="1284"/>
      <c r="J1" s="1284"/>
      <c r="K1" s="1284"/>
    </row>
    <row r="2" spans="1:11" ht="57.75" customHeight="1">
      <c r="A2" s="1288" t="str">
        <f>+'2. SFS'!A2:K2</f>
        <v>Período:  Diciembre 2008 - Enero 2026</v>
      </c>
      <c r="B2" s="1288"/>
      <c r="C2" s="1288"/>
      <c r="D2" s="1288"/>
      <c r="E2" s="1288"/>
      <c r="F2" s="1288"/>
      <c r="G2" s="1288"/>
      <c r="H2" s="1288"/>
      <c r="I2" s="1288"/>
      <c r="J2" s="1288"/>
      <c r="K2" s="1288"/>
    </row>
    <row r="3" spans="1:11" ht="111" customHeight="1">
      <c r="A3" s="1289" t="s">
        <v>935</v>
      </c>
      <c r="B3" s="1289"/>
      <c r="C3" s="1289"/>
      <c r="D3" s="1289"/>
      <c r="E3" s="1289"/>
      <c r="F3" s="1289"/>
      <c r="G3" s="1289"/>
      <c r="H3" s="1289"/>
      <c r="I3" s="1289"/>
      <c r="J3" s="1289"/>
      <c r="K3" s="1289"/>
    </row>
    <row r="4" spans="1:11" ht="82.5" customHeight="1">
      <c r="A4" s="1289"/>
      <c r="B4" s="1289"/>
      <c r="C4" s="1289"/>
      <c r="D4" s="1289"/>
      <c r="E4" s="1289"/>
      <c r="F4" s="1289"/>
      <c r="G4" s="1289"/>
      <c r="H4" s="1289"/>
      <c r="I4" s="1289"/>
      <c r="J4" s="1289"/>
      <c r="K4" s="1289"/>
    </row>
    <row r="5" spans="1:11" s="180" customFormat="1" ht="102" customHeight="1">
      <c r="A5" s="468" t="s">
        <v>334</v>
      </c>
      <c r="B5" s="363" t="s">
        <v>335</v>
      </c>
      <c r="C5" s="363" t="s">
        <v>336</v>
      </c>
      <c r="D5" s="363" t="s">
        <v>337</v>
      </c>
      <c r="E5" s="363" t="s">
        <v>338</v>
      </c>
      <c r="F5" s="364" t="s">
        <v>339</v>
      </c>
      <c r="G5" s="342"/>
      <c r="I5" s="179"/>
      <c r="J5" s="179"/>
      <c r="K5" s="179"/>
    </row>
    <row r="6" spans="1:11" s="180" customFormat="1" ht="35.25" customHeight="1">
      <c r="A6" s="362" t="s">
        <v>340</v>
      </c>
      <c r="B6" s="469">
        <v>2916902</v>
      </c>
      <c r="C6" s="1021"/>
      <c r="D6" s="470">
        <v>9327818</v>
      </c>
      <c r="E6" s="1017">
        <f t="shared" ref="E6:E15" si="0">B6/D6</f>
        <v>0.31271000356139023</v>
      </c>
      <c r="F6" s="472"/>
      <c r="I6" s="179"/>
      <c r="J6" s="179"/>
      <c r="K6" s="179"/>
    </row>
    <row r="7" spans="1:11" s="180" customFormat="1" ht="35.25" customHeight="1">
      <c r="A7" s="362" t="s">
        <v>341</v>
      </c>
      <c r="B7" s="469">
        <v>3514506</v>
      </c>
      <c r="C7" s="1021">
        <f>+(Tabla5[[#This Row],[Afiliación SFS]]-B6)/Tabla5[[#This Row],[Afiliación SFS]]</f>
        <v>0.17003926014068549</v>
      </c>
      <c r="D7" s="470">
        <v>9428533.4999999963</v>
      </c>
      <c r="E7" s="471">
        <f t="shared" si="0"/>
        <v>0.37275213584381933</v>
      </c>
      <c r="F7" s="472">
        <f>+(B7-B6)/B6</f>
        <v>0.20487626941186232</v>
      </c>
      <c r="I7" s="179"/>
      <c r="J7" s="179"/>
      <c r="K7" s="179"/>
    </row>
    <row r="8" spans="1:11" s="180" customFormat="1" ht="35.25" customHeight="1">
      <c r="A8" s="362" t="s">
        <v>342</v>
      </c>
      <c r="B8" s="469">
        <v>4404974</v>
      </c>
      <c r="C8" s="1021">
        <f>+(Tabla5[[#This Row],[Afiliación SFS]]-B7)/Tabla5[[#This Row],[Afiliación SFS]]</f>
        <v>0.2021505688796347</v>
      </c>
      <c r="D8" s="470">
        <v>9529297.5000000037</v>
      </c>
      <c r="E8" s="471">
        <f t="shared" si="0"/>
        <v>0.46225590081535373</v>
      </c>
      <c r="F8" s="472">
        <f t="shared" ref="F8:F20" si="1">+(B8-B7)/B7</f>
        <v>0.25336932132140333</v>
      </c>
      <c r="H8" s="698"/>
      <c r="I8" s="179"/>
      <c r="J8" s="179"/>
      <c r="K8" s="179"/>
    </row>
    <row r="9" spans="1:11" s="180" customFormat="1" ht="35.25" customHeight="1">
      <c r="A9" s="362" t="s">
        <v>343</v>
      </c>
      <c r="B9" s="469">
        <v>4550576</v>
      </c>
      <c r="C9" s="1021">
        <f>+(Tabla5[[#This Row],[Afiliación SFS]]-B8)/Tabla5[[#This Row],[Afiliación SFS]]</f>
        <v>3.199638902855375E-2</v>
      </c>
      <c r="D9" s="470">
        <v>9630258.5</v>
      </c>
      <c r="E9" s="471">
        <f t="shared" si="0"/>
        <v>0.47252895651762616</v>
      </c>
      <c r="F9" s="472">
        <f t="shared" si="1"/>
        <v>3.3053997594537449E-2</v>
      </c>
      <c r="I9" s="179"/>
      <c r="J9" s="179"/>
      <c r="K9" s="179"/>
    </row>
    <row r="10" spans="1:11" s="180" customFormat="1" ht="35.25" customHeight="1">
      <c r="A10" s="473" t="s">
        <v>344</v>
      </c>
      <c r="B10" s="469">
        <v>5022465</v>
      </c>
      <c r="C10" s="1021">
        <f>+(Tabla5[[#This Row],[Afiliación SFS]]-B9)/Tabla5[[#This Row],[Afiliación SFS]]</f>
        <v>9.3955657232056372E-2</v>
      </c>
      <c r="D10" s="474">
        <v>9730638.5</v>
      </c>
      <c r="E10" s="475">
        <f t="shared" si="0"/>
        <v>0.51614958257877941</v>
      </c>
      <c r="F10" s="472">
        <f t="shared" si="1"/>
        <v>0.10369874055504183</v>
      </c>
      <c r="I10" s="179"/>
      <c r="J10" s="179"/>
      <c r="K10" s="179"/>
    </row>
    <row r="11" spans="1:11" s="180" customFormat="1" ht="35.25" customHeight="1">
      <c r="A11" s="473" t="s">
        <v>345</v>
      </c>
      <c r="B11" s="469">
        <v>5638332</v>
      </c>
      <c r="C11" s="1021">
        <f>+(Tabla5[[#This Row],[Afiliación SFS]]-B10)/Tabla5[[#This Row],[Afiliación SFS]]</f>
        <v>0.10922858036738525</v>
      </c>
      <c r="D11" s="474">
        <v>9830624</v>
      </c>
      <c r="E11" s="475">
        <f t="shared" si="0"/>
        <v>0.57354772189435788</v>
      </c>
      <c r="F11" s="472">
        <f t="shared" si="1"/>
        <v>0.122622457299354</v>
      </c>
      <c r="I11" s="179"/>
      <c r="J11" s="179"/>
      <c r="K11" s="179"/>
    </row>
    <row r="12" spans="1:11" s="180" customFormat="1" ht="35.25" customHeight="1">
      <c r="A12" s="473" t="s">
        <v>346</v>
      </c>
      <c r="B12" s="469">
        <v>6187615</v>
      </c>
      <c r="C12" s="1021">
        <f>+(Tabla5[[#This Row],[Afiliación SFS]]-B11)/Tabla5[[#This Row],[Afiliación SFS]]</f>
        <v>8.8771360209062775E-2</v>
      </c>
      <c r="D12" s="474">
        <v>9930374</v>
      </c>
      <c r="E12" s="1018">
        <f t="shared" si="0"/>
        <v>0.62309989533123322</v>
      </c>
      <c r="F12" s="472">
        <f t="shared" si="1"/>
        <v>9.7419414110414215E-2</v>
      </c>
      <c r="I12" s="179"/>
      <c r="J12" s="179"/>
      <c r="K12" s="179"/>
    </row>
    <row r="13" spans="1:11" s="180" customFormat="1" ht="35.25" customHeight="1">
      <c r="A13" s="362" t="s">
        <v>347</v>
      </c>
      <c r="B13" s="469">
        <v>6687772</v>
      </c>
      <c r="C13" s="1021">
        <f>+(Tabla5[[#This Row],[Afiliación SFS]]-B12)/Tabla5[[#This Row],[Afiliación SFS]]</f>
        <v>7.4786789980280433E-2</v>
      </c>
      <c r="D13" s="474">
        <v>10028012</v>
      </c>
      <c r="E13" s="475">
        <f t="shared" si="0"/>
        <v>0.66690905435693537</v>
      </c>
      <c r="F13" s="472">
        <f t="shared" si="1"/>
        <v>8.0831952214221472E-2</v>
      </c>
      <c r="I13" s="179"/>
      <c r="J13" s="179"/>
      <c r="K13" s="179"/>
    </row>
    <row r="14" spans="1:11" s="180" customFormat="1" ht="35.25" customHeight="1">
      <c r="A14" s="362" t="s">
        <v>348</v>
      </c>
      <c r="B14" s="469">
        <v>6981264</v>
      </c>
      <c r="C14" s="1021">
        <f>+(Tabla5[[#This Row],[Afiliación SFS]]-B13)/Tabla5[[#This Row],[Afiliación SFS]]</f>
        <v>4.2039951504484002E-2</v>
      </c>
      <c r="D14" s="474">
        <v>10123139</v>
      </c>
      <c r="E14" s="475">
        <f t="shared" si="0"/>
        <v>0.68963431204491021</v>
      </c>
      <c r="F14" s="472">
        <f t="shared" si="1"/>
        <v>4.3884869280830748E-2</v>
      </c>
      <c r="I14" s="179"/>
      <c r="J14" s="179"/>
      <c r="K14" s="179"/>
    </row>
    <row r="15" spans="1:11" s="180" customFormat="1" ht="35.25" customHeight="1">
      <c r="A15" s="362" t="s">
        <v>349</v>
      </c>
      <c r="B15" s="469">
        <v>7523996</v>
      </c>
      <c r="C15" s="1021">
        <f>+(Tabla5[[#This Row],[Afiliación SFS]]-B14)/Tabla5[[#This Row],[Afiliación SFS]]</f>
        <v>7.2133478008228613E-2</v>
      </c>
      <c r="D15" s="474">
        <v>10217441</v>
      </c>
      <c r="E15" s="475">
        <f t="shared" si="0"/>
        <v>0.73638751620880416</v>
      </c>
      <c r="F15" s="472">
        <f t="shared" si="1"/>
        <v>7.7741222792892514E-2</v>
      </c>
      <c r="I15" s="179"/>
      <c r="J15" s="179"/>
      <c r="K15" s="179"/>
    </row>
    <row r="16" spans="1:11" s="180" customFormat="1" ht="35.25" customHeight="1">
      <c r="A16" s="473" t="s">
        <v>350</v>
      </c>
      <c r="B16" s="469">
        <v>7868032</v>
      </c>
      <c r="C16" s="1021">
        <f>+(Tabla5[[#This Row],[Afiliación SFS]]-B15)/Tabla5[[#This Row],[Afiliación SFS]]</f>
        <v>4.3725800810164472E-2</v>
      </c>
      <c r="D16" s="474">
        <v>10310703</v>
      </c>
      <c r="E16" s="475">
        <f t="shared" ref="E16:E20" si="2">B16/D16</f>
        <v>0.76309365132522966</v>
      </c>
      <c r="F16" s="472">
        <f t="shared" si="1"/>
        <v>4.5725170507799312E-2</v>
      </c>
      <c r="I16" s="179"/>
      <c r="J16" s="179"/>
      <c r="K16" s="179"/>
    </row>
    <row r="17" spans="1:11" s="180" customFormat="1" ht="35.25" customHeight="1">
      <c r="A17" s="473" t="s">
        <v>351</v>
      </c>
      <c r="B17" s="469">
        <v>8123784</v>
      </c>
      <c r="C17" s="1021">
        <f>+(Tabla5[[#This Row],[Afiliación SFS]]-B16)/Tabla5[[#This Row],[Afiliación SFS]]</f>
        <v>3.1481880857492026E-2</v>
      </c>
      <c r="D17" s="474">
        <v>10402759</v>
      </c>
      <c r="E17" s="475">
        <f t="shared" si="2"/>
        <v>0.78092590629082148</v>
      </c>
      <c r="F17" s="472">
        <f t="shared" si="1"/>
        <v>3.2505205876132683E-2</v>
      </c>
      <c r="I17" s="179"/>
      <c r="J17" s="179"/>
      <c r="K17" s="179"/>
    </row>
    <row r="18" spans="1:11" s="180" customFormat="1" ht="35.25" customHeight="1">
      <c r="A18" s="473" t="s">
        <v>352</v>
      </c>
      <c r="B18" s="469">
        <v>10057667</v>
      </c>
      <c r="C18" s="1021">
        <f>+(Tabla5[[#This Row],[Afiliación SFS]]-B17)/Tabla5[[#This Row],[Afiliación SFS]]</f>
        <v>0.19227948191166003</v>
      </c>
      <c r="D18" s="474">
        <v>10492017</v>
      </c>
      <c r="E18" s="1018">
        <f t="shared" si="2"/>
        <v>0.9586018589180707</v>
      </c>
      <c r="F18" s="1019">
        <f t="shared" si="1"/>
        <v>0.2380519964587931</v>
      </c>
      <c r="I18" s="179"/>
      <c r="J18" s="179"/>
      <c r="K18" s="179"/>
    </row>
    <row r="19" spans="1:11" s="180" customFormat="1" ht="35.25" customHeight="1">
      <c r="A19" s="473" t="s">
        <v>353</v>
      </c>
      <c r="B19" s="469">
        <v>10130724</v>
      </c>
      <c r="C19" s="1021">
        <f>+(Tabla5[[#This Row],[Afiliación SFS]]-B18)/Tabla5[[#This Row],[Afiliación SFS]]</f>
        <v>7.2114293114687554E-3</v>
      </c>
      <c r="D19" s="474">
        <v>10578737</v>
      </c>
      <c r="E19" s="475">
        <f t="shared" si="2"/>
        <v>0.9576496702772741</v>
      </c>
      <c r="F19" s="472">
        <f t="shared" si="1"/>
        <v>7.2638117766277207E-3</v>
      </c>
      <c r="I19" s="179"/>
      <c r="J19" s="179"/>
      <c r="K19" s="179"/>
    </row>
    <row r="20" spans="1:11" s="180" customFormat="1" ht="35.25" customHeight="1">
      <c r="A20" s="477" t="s">
        <v>354</v>
      </c>
      <c r="B20" s="469">
        <v>10443537</v>
      </c>
      <c r="C20" s="1021">
        <f>+(Tabla5[[#This Row],[Afiliación SFS]]-B19)/Tabla5[[#This Row],[Afiliación SFS]]</f>
        <v>2.9952783238092612E-2</v>
      </c>
      <c r="D20" s="474">
        <v>10666547</v>
      </c>
      <c r="E20" s="475">
        <f t="shared" si="2"/>
        <v>0.97909257794485882</v>
      </c>
      <c r="F20" s="472">
        <f t="shared" si="1"/>
        <v>3.0877654943516377E-2</v>
      </c>
      <c r="I20" s="179"/>
      <c r="J20" s="179"/>
      <c r="K20" s="179"/>
    </row>
    <row r="21" spans="1:11" s="180" customFormat="1" ht="35.25" customHeight="1">
      <c r="A21" s="477">
        <v>2023</v>
      </c>
      <c r="B21" s="469">
        <v>10379206</v>
      </c>
      <c r="C21" s="1021">
        <f>+(Tabla5[[#This Row],[Afiliación SFS]]-B20)/Tabla5[[#This Row],[Afiliación SFS]]</f>
        <v>-6.1980656323807424E-3</v>
      </c>
      <c r="D21" s="474">
        <v>10753416</v>
      </c>
      <c r="E21" s="475">
        <f>B21/D21</f>
        <v>0.96520082548652442</v>
      </c>
      <c r="F21" s="476">
        <f>+(B21-B20)/B20</f>
        <v>-6.1598862530960535E-3</v>
      </c>
      <c r="I21" s="179"/>
    </row>
    <row r="22" spans="1:11" s="180" customFormat="1" ht="35.25" customHeight="1">
      <c r="A22" s="526">
        <v>2024</v>
      </c>
      <c r="B22" s="469">
        <v>10552960</v>
      </c>
      <c r="C22" s="1021">
        <f>+(Tabla5[[#This Row],[Afiliación SFS]]-B21)/Tabla5[[#This Row],[Afiliación SFS]]</f>
        <v>1.6464953908666383E-2</v>
      </c>
      <c r="D22" s="474">
        <v>10836972</v>
      </c>
      <c r="E22" s="475">
        <f t="shared" ref="E22:E24" si="3">B22/D22</f>
        <v>0.97379231025050172</v>
      </c>
      <c r="F22" s="476">
        <f>+(B22-B21)/B21</f>
        <v>1.6740586900385251E-2</v>
      </c>
      <c r="I22" s="179"/>
    </row>
    <row r="23" spans="1:11" s="180" customFormat="1" ht="35.25" customHeight="1">
      <c r="A23" s="1140">
        <v>2025</v>
      </c>
      <c r="B23" s="469">
        <v>10608360</v>
      </c>
      <c r="C23" s="1021">
        <v>5.2222963775739135E-3</v>
      </c>
      <c r="D23" s="474">
        <v>10916314</v>
      </c>
      <c r="E23" s="475">
        <v>0.97178956193455046</v>
      </c>
      <c r="F23" s="476">
        <v>5.2497119291648976E-3</v>
      </c>
      <c r="I23" s="179"/>
    </row>
    <row r="24" spans="1:11" s="181" customFormat="1" ht="27.75">
      <c r="A24" s="1189" t="s">
        <v>908</v>
      </c>
      <c r="B24" s="469">
        <f>+'Resumen '!C22</f>
        <v>10566439</v>
      </c>
      <c r="C24" s="1190">
        <f>+(Tabla5[[#This Row],[Afiliación SFS]]-B22)/Tabla5[[#This Row],[Afiliación SFS]]</f>
        <v>1.2756426266218922E-3</v>
      </c>
      <c r="D24" s="470">
        <f>+'Resumen '!B4</f>
        <v>10954360</v>
      </c>
      <c r="E24" s="471">
        <f t="shared" si="3"/>
        <v>0.96458752496722766</v>
      </c>
      <c r="F24" s="472">
        <f>+(B24-B22)/B22</f>
        <v>1.2772719691915822E-3</v>
      </c>
      <c r="H24" s="180"/>
      <c r="I24" s="179"/>
    </row>
    <row r="25" spans="1:11" ht="123" customHeight="1">
      <c r="A25" s="1285" t="s">
        <v>355</v>
      </c>
      <c r="B25" s="1286"/>
      <c r="C25" s="1286"/>
      <c r="D25" s="1286"/>
      <c r="E25" s="1286"/>
      <c r="F25" s="1287"/>
    </row>
    <row r="26" spans="1:11" ht="20.25" customHeight="1">
      <c r="A26" s="183"/>
      <c r="B26" s="184"/>
      <c r="C26" s="184"/>
    </row>
    <row r="27" spans="1:11" ht="53.25" customHeight="1"/>
    <row r="36" ht="57" customHeight="1"/>
    <row r="46" ht="125.25" customHeight="1"/>
    <row r="50" ht="91.5" customHeight="1"/>
    <row r="51" ht="39" customHeight="1"/>
    <row r="52" ht="55.5" customHeight="1"/>
    <row r="53" ht="24" customHeight="1"/>
    <row r="54" ht="43.5" customHeight="1"/>
    <row r="55" ht="25.5" customHeight="1"/>
    <row r="56" ht="25.5" customHeight="1"/>
    <row r="57" ht="25.5" customHeight="1"/>
  </sheetData>
  <mergeCells count="4">
    <mergeCell ref="A1:K1"/>
    <mergeCell ref="A25:F25"/>
    <mergeCell ref="A2:K2"/>
    <mergeCell ref="A3:K4"/>
  </mergeCells>
  <conditionalFormatting sqref="B24:C24">
    <cfRule type="cellIs" dxfId="50" priority="1" operator="equal">
      <formula>0</formula>
    </cfRule>
    <cfRule type="cellIs" dxfId="49" priority="2" operator="equal">
      <formula>0</formula>
    </cfRule>
  </conditionalFormatting>
  <conditionalFormatting sqref="B22:D23">
    <cfRule type="cellIs" dxfId="48" priority="5" operator="equal">
      <formula>0</formula>
    </cfRule>
    <cfRule type="cellIs" dxfId="47" priority="6" operator="equal">
      <formula>0</formula>
    </cfRule>
  </conditionalFormatting>
  <conditionalFormatting sqref="D11:D21">
    <cfRule type="cellIs" dxfId="46" priority="7" operator="equal">
      <formula>0</formula>
    </cfRule>
    <cfRule type="cellIs" dxfId="45" priority="8" operator="equal">
      <formula>0</formula>
    </cfRule>
  </conditionalFormatting>
  <conditionalFormatting sqref="D24">
    <cfRule type="cellIs" dxfId="44" priority="3" operator="equal">
      <formula>0</formula>
    </cfRule>
    <cfRule type="cellIs" dxfId="43" priority="4" operator="equal">
      <formula>0</formula>
    </cfRule>
  </conditionalFormatting>
  <pageMargins left="0.70866141732283472" right="0.70866141732283472" top="0.74803149606299213" bottom="0.74803149606299213" header="0.31496062992125984" footer="0.31496062992125984"/>
  <pageSetup paperSize="119" scale="22" orientation="landscape" r:id="rId1"/>
  <ignoredErrors>
    <ignoredError sqref="A6:A19" numberStoredAsText="1"/>
  </ignoredErrors>
  <drawing r:id="rId2"/>
  <tableParts count="1">
    <tablePart r:id="rId3"/>
  </tablePart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theme="6" tint="-0.249977111117893"/>
    <pageSetUpPr fitToPage="1"/>
  </sheetPr>
  <dimension ref="A1:L43"/>
  <sheetViews>
    <sheetView showGridLines="0" view="pageBreakPreview" zoomScale="85" zoomScaleNormal="100" zoomScaleSheetLayoutView="85" zoomScalePageLayoutView="62" workbookViewId="0">
      <selection activeCell="A3" sqref="A3:K3"/>
    </sheetView>
  </sheetViews>
  <sheetFormatPr baseColWidth="10" defaultColWidth="11.42578125" defaultRowHeight="15"/>
  <cols>
    <col min="1" max="1" width="19" customWidth="1"/>
    <col min="2" max="2" width="17.42578125" customWidth="1"/>
    <col min="3" max="3" width="16.7109375" customWidth="1"/>
    <col min="4" max="4" width="14.42578125" customWidth="1"/>
    <col min="5" max="5" width="17.28515625" customWidth="1"/>
    <col min="6" max="7" width="11.28515625" customWidth="1"/>
    <col min="8" max="8" width="16.140625" style="15" bestFit="1" customWidth="1"/>
    <col min="9" max="9" width="14.85546875" style="15" customWidth="1"/>
    <col min="10" max="10" width="16.140625" style="15" bestFit="1" customWidth="1"/>
    <col min="11" max="11" width="14.85546875" style="15" customWidth="1"/>
    <col min="12" max="12" width="25" customWidth="1"/>
  </cols>
  <sheetData>
    <row r="1" spans="1:12" ht="46.5" customHeight="1">
      <c r="A1" s="1290" t="s">
        <v>356</v>
      </c>
      <c r="B1" s="1290"/>
      <c r="C1" s="1290"/>
      <c r="D1" s="1290"/>
      <c r="E1" s="1290"/>
      <c r="F1" s="1290"/>
      <c r="G1" s="1290"/>
      <c r="H1" s="1290"/>
      <c r="I1" s="1290"/>
      <c r="J1" s="1290"/>
      <c r="K1" s="1290"/>
    </row>
    <row r="2" spans="1:12" ht="24" customHeight="1">
      <c r="A2" s="1291" t="str">
        <f>+'Resumen '!O4</f>
        <v>Período:  Diciembre 2008 - Enero 2026</v>
      </c>
      <c r="B2" s="1291"/>
      <c r="C2" s="1291"/>
      <c r="D2" s="1291"/>
      <c r="E2" s="1291"/>
      <c r="F2" s="1291"/>
      <c r="G2" s="1291"/>
      <c r="H2" s="1291"/>
      <c r="I2" s="1291"/>
      <c r="J2" s="1291"/>
      <c r="K2" s="1291"/>
    </row>
    <row r="3" spans="1:12" ht="198.75" customHeight="1">
      <c r="A3" s="1294" t="s">
        <v>936</v>
      </c>
      <c r="B3" s="1295"/>
      <c r="C3" s="1295"/>
      <c r="D3" s="1295"/>
      <c r="E3" s="1295"/>
      <c r="F3" s="1295"/>
      <c r="G3" s="1295"/>
      <c r="H3" s="1295"/>
      <c r="I3" s="1295"/>
      <c r="J3" s="1295"/>
      <c r="K3" s="1295"/>
      <c r="L3" s="49"/>
    </row>
    <row r="4" spans="1:12" ht="9.75" customHeight="1">
      <c r="A4" s="801"/>
      <c r="B4" s="801"/>
      <c r="C4" s="801"/>
      <c r="D4" s="801"/>
      <c r="E4" s="801"/>
      <c r="F4" s="801"/>
      <c r="G4" s="801"/>
      <c r="H4" s="801"/>
      <c r="I4" s="801"/>
      <c r="J4" s="801"/>
      <c r="K4" s="801"/>
    </row>
    <row r="5" spans="1:12" ht="19.5" customHeight="1">
      <c r="A5" s="653" t="s">
        <v>357</v>
      </c>
      <c r="B5" s="654" t="s">
        <v>358</v>
      </c>
      <c r="C5" s="654" t="s">
        <v>359</v>
      </c>
      <c r="D5" s="654" t="s">
        <v>112</v>
      </c>
      <c r="E5" s="655" t="s">
        <v>360</v>
      </c>
      <c r="F5" s="656" t="s">
        <v>361</v>
      </c>
      <c r="G5" s="656" t="s">
        <v>362</v>
      </c>
      <c r="H5" s="657" t="s">
        <v>363</v>
      </c>
      <c r="I5" s="571"/>
      <c r="J5" s="571"/>
      <c r="K5" s="571"/>
    </row>
    <row r="6" spans="1:12" s="578" customFormat="1">
      <c r="A6" s="572" t="s">
        <v>364</v>
      </c>
      <c r="B6" s="573">
        <v>1692259</v>
      </c>
      <c r="C6" s="573">
        <v>1224643</v>
      </c>
      <c r="D6" s="573">
        <v>0</v>
      </c>
      <c r="E6" s="574">
        <f t="shared" ref="E6:E24" si="0">SUM(B6:D6)</f>
        <v>2916902</v>
      </c>
      <c r="F6" s="575">
        <f t="shared" ref="F6:F16" si="1">B6/E6</f>
        <v>0.5801562753908085</v>
      </c>
      <c r="G6" s="575">
        <f t="shared" ref="G6:G16" si="2">C6/E6</f>
        <v>0.41984372460919156</v>
      </c>
      <c r="H6" s="576">
        <f t="shared" ref="H6:H16" si="3">+D6/E6</f>
        <v>0</v>
      </c>
      <c r="I6" s="577"/>
      <c r="J6" s="577"/>
      <c r="K6" s="577"/>
    </row>
    <row r="7" spans="1:12" s="578" customFormat="1">
      <c r="A7" s="572" t="s">
        <v>365</v>
      </c>
      <c r="B7" s="573">
        <v>2088299</v>
      </c>
      <c r="C7" s="573">
        <v>1404225</v>
      </c>
      <c r="D7" s="573">
        <v>21982</v>
      </c>
      <c r="E7" s="574">
        <f t="shared" si="0"/>
        <v>3514506</v>
      </c>
      <c r="F7" s="575">
        <f t="shared" si="1"/>
        <v>0.59419417693411247</v>
      </c>
      <c r="G7" s="575">
        <f t="shared" si="2"/>
        <v>0.39955117447516092</v>
      </c>
      <c r="H7" s="576">
        <f t="shared" si="3"/>
        <v>6.2546485907265491E-3</v>
      </c>
      <c r="I7" s="577"/>
      <c r="J7" s="577"/>
      <c r="K7" s="577"/>
    </row>
    <row r="8" spans="1:12" s="578" customFormat="1">
      <c r="A8" s="572" t="s">
        <v>366</v>
      </c>
      <c r="B8" s="573">
        <v>2364083</v>
      </c>
      <c r="C8" s="573">
        <v>2013786</v>
      </c>
      <c r="D8" s="573">
        <v>27105</v>
      </c>
      <c r="E8" s="574">
        <f t="shared" si="0"/>
        <v>4404974</v>
      </c>
      <c r="F8" s="575">
        <f t="shared" si="1"/>
        <v>0.53668489303228573</v>
      </c>
      <c r="G8" s="575">
        <f t="shared" si="2"/>
        <v>0.45716183568847396</v>
      </c>
      <c r="H8" s="576">
        <f t="shared" si="3"/>
        <v>6.1532712792402404E-3</v>
      </c>
      <c r="I8" s="577"/>
      <c r="J8" s="577"/>
      <c r="K8" s="577"/>
    </row>
    <row r="9" spans="1:12" s="578" customFormat="1">
      <c r="A9" s="572" t="s">
        <v>367</v>
      </c>
      <c r="B9" s="573">
        <v>2517423</v>
      </c>
      <c r="C9" s="573">
        <v>2003427</v>
      </c>
      <c r="D9" s="573">
        <v>29726</v>
      </c>
      <c r="E9" s="574">
        <f t="shared" si="0"/>
        <v>4550576</v>
      </c>
      <c r="F9" s="575">
        <f t="shared" si="1"/>
        <v>0.55320974751328178</v>
      </c>
      <c r="G9" s="575">
        <f t="shared" si="2"/>
        <v>0.44025789262721904</v>
      </c>
      <c r="H9" s="576">
        <f t="shared" si="3"/>
        <v>6.5323598594991053E-3</v>
      </c>
      <c r="I9" s="577"/>
      <c r="J9" s="577"/>
      <c r="K9" s="577"/>
    </row>
    <row r="10" spans="1:12" s="578" customFormat="1">
      <c r="A10" s="572" t="s">
        <v>368</v>
      </c>
      <c r="B10" s="573">
        <v>2688411</v>
      </c>
      <c r="C10" s="573">
        <v>2303351</v>
      </c>
      <c r="D10" s="573">
        <v>30703</v>
      </c>
      <c r="E10" s="574">
        <f t="shared" si="0"/>
        <v>5022465</v>
      </c>
      <c r="F10" s="575">
        <f t="shared" si="1"/>
        <v>0.53527719954245578</v>
      </c>
      <c r="G10" s="575">
        <f t="shared" si="2"/>
        <v>0.45860966676721493</v>
      </c>
      <c r="H10" s="576">
        <f t="shared" si="3"/>
        <v>6.1131336903293499E-3</v>
      </c>
      <c r="I10" s="577"/>
      <c r="J10" s="577"/>
      <c r="K10" s="577"/>
    </row>
    <row r="11" spans="1:12" s="578" customFormat="1">
      <c r="A11" s="572" t="s">
        <v>369</v>
      </c>
      <c r="B11" s="573">
        <v>2859306</v>
      </c>
      <c r="C11" s="573">
        <v>2751753</v>
      </c>
      <c r="D11" s="573">
        <v>27273</v>
      </c>
      <c r="E11" s="574">
        <f t="shared" si="0"/>
        <v>5638332</v>
      </c>
      <c r="F11" s="575">
        <f t="shared" si="1"/>
        <v>0.50711912672045567</v>
      </c>
      <c r="G11" s="575">
        <f t="shared" si="2"/>
        <v>0.48804380444429307</v>
      </c>
      <c r="H11" s="576">
        <f t="shared" si="3"/>
        <v>4.8370688352512761E-3</v>
      </c>
      <c r="I11" s="577"/>
      <c r="J11" s="577"/>
      <c r="K11" s="577"/>
    </row>
    <row r="12" spans="1:12" s="578" customFormat="1">
      <c r="A12" s="572" t="s">
        <v>370</v>
      </c>
      <c r="B12" s="573">
        <v>3141599</v>
      </c>
      <c r="C12" s="573">
        <v>3015646</v>
      </c>
      <c r="D12" s="573">
        <v>30370</v>
      </c>
      <c r="E12" s="574">
        <f t="shared" si="0"/>
        <v>6187615</v>
      </c>
      <c r="F12" s="575">
        <f t="shared" si="1"/>
        <v>0.50772373523562797</v>
      </c>
      <c r="G12" s="575">
        <f t="shared" si="2"/>
        <v>0.48736807315904429</v>
      </c>
      <c r="H12" s="576">
        <f t="shared" si="3"/>
        <v>4.9081916053277394E-3</v>
      </c>
      <c r="I12" s="577"/>
      <c r="J12" s="577"/>
      <c r="K12" s="577"/>
    </row>
    <row r="13" spans="1:12" s="578" customFormat="1">
      <c r="A13" s="572" t="s">
        <v>371</v>
      </c>
      <c r="B13" s="573">
        <v>3339838</v>
      </c>
      <c r="C13" s="573">
        <v>3317405</v>
      </c>
      <c r="D13" s="573">
        <v>30529</v>
      </c>
      <c r="E13" s="574">
        <f t="shared" si="0"/>
        <v>6687772</v>
      </c>
      <c r="F13" s="575">
        <f t="shared" si="1"/>
        <v>0.49939471620743053</v>
      </c>
      <c r="G13" s="575">
        <f t="shared" si="2"/>
        <v>0.4960403853480651</v>
      </c>
      <c r="H13" s="576">
        <f t="shared" si="3"/>
        <v>4.5648984445043877E-3</v>
      </c>
      <c r="I13" s="577"/>
      <c r="J13" s="577"/>
      <c r="K13" s="577"/>
    </row>
    <row r="14" spans="1:12" s="578" customFormat="1">
      <c r="A14" s="572" t="s">
        <v>372</v>
      </c>
      <c r="B14" s="573">
        <v>3591288</v>
      </c>
      <c r="C14" s="573">
        <v>3347068</v>
      </c>
      <c r="D14" s="573">
        <v>42908</v>
      </c>
      <c r="E14" s="574">
        <f t="shared" si="0"/>
        <v>6981264</v>
      </c>
      <c r="F14" s="575">
        <f t="shared" si="1"/>
        <v>0.51441801943029231</v>
      </c>
      <c r="G14" s="575">
        <f t="shared" si="2"/>
        <v>0.47943581563453264</v>
      </c>
      <c r="H14" s="576">
        <f t="shared" si="3"/>
        <v>6.1461649351750632E-3</v>
      </c>
      <c r="I14" s="577"/>
      <c r="J14" s="577"/>
      <c r="K14" s="577"/>
    </row>
    <row r="15" spans="1:12" s="578" customFormat="1">
      <c r="A15" s="572" t="s">
        <v>373</v>
      </c>
      <c r="B15" s="573">
        <v>3902592</v>
      </c>
      <c r="C15" s="573">
        <v>3546688</v>
      </c>
      <c r="D15" s="573">
        <v>74716</v>
      </c>
      <c r="E15" s="574">
        <f t="shared" si="0"/>
        <v>7523996</v>
      </c>
      <c r="F15" s="575">
        <f t="shared" si="1"/>
        <v>0.51868608117282355</v>
      </c>
      <c r="G15" s="575">
        <f t="shared" si="2"/>
        <v>0.47138355735436327</v>
      </c>
      <c r="H15" s="576">
        <f t="shared" si="3"/>
        <v>9.9303614728131172E-3</v>
      </c>
      <c r="I15" s="577"/>
      <c r="J15" s="577"/>
      <c r="K15" s="577"/>
    </row>
    <row r="16" spans="1:12" s="578" customFormat="1">
      <c r="A16" s="572" t="s">
        <v>374</v>
      </c>
      <c r="B16" s="580">
        <v>4153987</v>
      </c>
      <c r="C16" s="580">
        <v>3620150</v>
      </c>
      <c r="D16" s="573">
        <v>93895</v>
      </c>
      <c r="E16" s="574">
        <f t="shared" si="0"/>
        <v>7868032</v>
      </c>
      <c r="F16" s="575">
        <f t="shared" si="1"/>
        <v>0.52795756295856444</v>
      </c>
      <c r="G16" s="575">
        <f t="shared" si="2"/>
        <v>0.46010870316745028</v>
      </c>
      <c r="H16" s="576">
        <f t="shared" si="3"/>
        <v>1.1933733873985261E-2</v>
      </c>
      <c r="I16" s="577"/>
      <c r="J16" s="577"/>
      <c r="K16" s="577"/>
    </row>
    <row r="17" spans="1:11" s="578" customFormat="1">
      <c r="A17" s="572" t="s">
        <v>375</v>
      </c>
      <c r="B17" s="580">
        <v>4228661</v>
      </c>
      <c r="C17" s="580">
        <v>3726262</v>
      </c>
      <c r="D17" s="573">
        <v>90657</v>
      </c>
      <c r="E17" s="574">
        <f t="shared" si="0"/>
        <v>8045580</v>
      </c>
      <c r="F17" s="575">
        <f t="shared" ref="F17:F24" si="4">B17/E17</f>
        <v>0.52558808687502956</v>
      </c>
      <c r="G17" s="575">
        <f t="shared" ref="G17:G24" si="5">C17/E17</f>
        <v>0.46314398713330795</v>
      </c>
      <c r="H17" s="576">
        <f t="shared" ref="H17:H24" si="6">+D17/E17</f>
        <v>1.1267925991662504E-2</v>
      </c>
      <c r="I17" s="577"/>
      <c r="J17" s="577"/>
      <c r="K17" s="577"/>
    </row>
    <row r="18" spans="1:11" s="578" customFormat="1">
      <c r="A18" s="572" t="s">
        <v>376</v>
      </c>
      <c r="B18" s="580">
        <v>4214903</v>
      </c>
      <c r="C18" s="580">
        <v>5746839</v>
      </c>
      <c r="D18" s="573">
        <v>95925</v>
      </c>
      <c r="E18" s="574">
        <f t="shared" si="0"/>
        <v>10057667</v>
      </c>
      <c r="F18" s="575">
        <f t="shared" si="4"/>
        <v>0.41907362810878507</v>
      </c>
      <c r="G18" s="575">
        <f t="shared" si="5"/>
        <v>0.57138887179303111</v>
      </c>
      <c r="H18" s="576">
        <f t="shared" si="6"/>
        <v>9.5375000981838039E-3</v>
      </c>
      <c r="I18" s="577"/>
      <c r="J18" s="577"/>
      <c r="K18" s="577"/>
    </row>
    <row r="19" spans="1:11" s="578" customFormat="1">
      <c r="A19" s="572" t="s">
        <v>377</v>
      </c>
      <c r="B19" s="580">
        <v>4285359</v>
      </c>
      <c r="C19" s="580">
        <v>5747449</v>
      </c>
      <c r="D19" s="573">
        <v>97916</v>
      </c>
      <c r="E19" s="574">
        <f t="shared" si="0"/>
        <v>10130724</v>
      </c>
      <c r="F19" s="575">
        <f t="shared" si="4"/>
        <v>0.42300619383175381</v>
      </c>
      <c r="G19" s="575">
        <f t="shared" si="5"/>
        <v>0.56732855420797168</v>
      </c>
      <c r="H19" s="576">
        <f t="shared" si="6"/>
        <v>9.6652519602745072E-3</v>
      </c>
      <c r="I19" s="577"/>
      <c r="J19" s="577"/>
      <c r="K19" s="577"/>
    </row>
    <row r="20" spans="1:11" s="578" customFormat="1">
      <c r="A20" s="579" t="s">
        <v>378</v>
      </c>
      <c r="B20" s="580">
        <v>4568910</v>
      </c>
      <c r="C20" s="580">
        <v>5770201</v>
      </c>
      <c r="D20" s="580">
        <v>104426</v>
      </c>
      <c r="E20" s="581">
        <v>10443537</v>
      </c>
      <c r="F20" s="582">
        <f t="shared" si="4"/>
        <v>0.43748683994704091</v>
      </c>
      <c r="G20" s="582">
        <f t="shared" si="5"/>
        <v>0.5525140572585705</v>
      </c>
      <c r="H20" s="583">
        <f t="shared" si="6"/>
        <v>9.9991027943885299E-3</v>
      </c>
      <c r="I20" s="584"/>
      <c r="J20" s="584"/>
      <c r="K20" s="584"/>
    </row>
    <row r="21" spans="1:11" s="578" customFormat="1">
      <c r="A21" s="579" t="s">
        <v>379</v>
      </c>
      <c r="B21" s="580">
        <v>4577068</v>
      </c>
      <c r="C21" s="580">
        <v>5690186</v>
      </c>
      <c r="D21" s="580">
        <v>111952</v>
      </c>
      <c r="E21" s="581">
        <v>10379206</v>
      </c>
      <c r="F21" s="582">
        <f t="shared" si="4"/>
        <v>0.44098440670702554</v>
      </c>
      <c r="G21" s="582">
        <f t="shared" si="5"/>
        <v>0.54822941176810636</v>
      </c>
      <c r="H21" s="583">
        <f t="shared" si="6"/>
        <v>1.0786181524868087E-2</v>
      </c>
      <c r="I21" s="584"/>
      <c r="J21" s="584"/>
      <c r="K21" s="584"/>
    </row>
    <row r="22" spans="1:11" s="578" customFormat="1">
      <c r="A22" s="579" t="s">
        <v>380</v>
      </c>
      <c r="B22" s="580">
        <v>4699366</v>
      </c>
      <c r="C22" s="580">
        <v>5738392</v>
      </c>
      <c r="D22" s="580">
        <v>115202</v>
      </c>
      <c r="E22" s="581">
        <v>10552960</v>
      </c>
      <c r="F22" s="582">
        <f>B22/E22</f>
        <v>0.44531259476014312</v>
      </c>
      <c r="G22" s="582">
        <f>C22/E22</f>
        <v>0.54377084723148761</v>
      </c>
      <c r="H22" s="583">
        <f>+D22/E22</f>
        <v>1.0916558008369217E-2</v>
      </c>
      <c r="I22" s="584"/>
      <c r="J22" s="584"/>
      <c r="K22" s="584"/>
    </row>
    <row r="23" spans="1:11" s="578" customFormat="1">
      <c r="A23" s="1141" t="s">
        <v>381</v>
      </c>
      <c r="B23" s="1142">
        <v>4833892</v>
      </c>
      <c r="C23" s="1142">
        <v>5655485</v>
      </c>
      <c r="D23" s="1143">
        <v>118983</v>
      </c>
      <c r="E23" s="1144">
        <v>10608360</v>
      </c>
      <c r="F23" s="1145">
        <v>0.45566817114049674</v>
      </c>
      <c r="G23" s="582">
        <v>0.53311586333797123</v>
      </c>
      <c r="H23" s="583">
        <v>1.1215965521532074E-2</v>
      </c>
      <c r="I23" s="584"/>
      <c r="J23" s="584"/>
      <c r="K23" s="584"/>
    </row>
    <row r="24" spans="1:11" s="578" customFormat="1">
      <c r="A24" s="1191" t="s">
        <v>908</v>
      </c>
      <c r="B24" s="1192">
        <f>+'Resumen '!C30</f>
        <v>4816718</v>
      </c>
      <c r="C24" s="1192">
        <f>+'Resumen '!C39</f>
        <v>5630738</v>
      </c>
      <c r="D24" s="1192">
        <f>+'Resumen '!I11</f>
        <v>118609</v>
      </c>
      <c r="E24" s="1193">
        <f t="shared" si="0"/>
        <v>10566065</v>
      </c>
      <c r="F24" s="1194">
        <f t="shared" si="4"/>
        <v>0.45586677727233366</v>
      </c>
      <c r="G24" s="1194">
        <f t="shared" si="5"/>
        <v>0.53290775705051974</v>
      </c>
      <c r="H24" s="1195">
        <f t="shared" si="6"/>
        <v>1.1225465677146601E-2</v>
      </c>
      <c r="I24" s="577"/>
      <c r="J24" s="577"/>
      <c r="K24" s="577"/>
    </row>
    <row r="25" spans="1:11" s="33" customFormat="1" ht="16.5" customHeight="1">
      <c r="A25" s="1292" t="s">
        <v>382</v>
      </c>
      <c r="B25" s="1293"/>
      <c r="C25" s="1293"/>
      <c r="D25" s="1293"/>
      <c r="E25" s="1293"/>
      <c r="F25" s="1293"/>
      <c r="G25" s="1293"/>
      <c r="H25" s="1293"/>
      <c r="I25" s="585"/>
      <c r="J25" s="585"/>
      <c r="K25" s="585"/>
    </row>
    <row r="26" spans="1:11" ht="25.5" customHeight="1"/>
    <row r="27" spans="1:11" ht="25.5" customHeight="1">
      <c r="A27" s="11"/>
      <c r="B27" s="11"/>
      <c r="C27" s="11"/>
      <c r="D27" s="11"/>
      <c r="E27" s="11"/>
      <c r="F27" s="11"/>
      <c r="G27" s="11"/>
      <c r="H27" s="72"/>
      <c r="I27" s="72"/>
      <c r="J27" s="72"/>
      <c r="K27" s="72"/>
    </row>
    <row r="28" spans="1:11" ht="25.5" customHeight="1">
      <c r="A28" s="11"/>
      <c r="B28" s="11"/>
      <c r="C28" s="11"/>
      <c r="D28" s="11"/>
      <c r="E28" s="11"/>
      <c r="F28" s="11"/>
      <c r="G28" s="11"/>
      <c r="H28" s="72"/>
      <c r="I28" s="72"/>
      <c r="J28" s="72"/>
      <c r="K28" s="72"/>
    </row>
    <row r="29" spans="1:11" ht="75" customHeight="1">
      <c r="A29" s="11"/>
      <c r="B29" s="11"/>
      <c r="C29" s="11"/>
      <c r="D29" s="11"/>
      <c r="E29" s="11"/>
      <c r="F29" s="11"/>
      <c r="G29" s="11"/>
      <c r="H29" s="72"/>
      <c r="I29" s="72"/>
      <c r="J29" s="72"/>
      <c r="K29" s="72"/>
    </row>
    <row r="30" spans="1:11" ht="25.5" customHeight="1">
      <c r="A30" s="11"/>
      <c r="B30" s="11"/>
      <c r="C30" s="11"/>
      <c r="D30" s="11"/>
      <c r="E30" s="11"/>
      <c r="F30" s="11"/>
      <c r="G30" s="11"/>
      <c r="H30" s="72"/>
      <c r="I30" s="72"/>
      <c r="J30" s="72"/>
      <c r="K30" s="72"/>
    </row>
    <row r="31" spans="1:11" ht="25.5" customHeight="1">
      <c r="A31" s="11"/>
      <c r="B31" s="11"/>
      <c r="C31" s="11"/>
      <c r="D31" s="11"/>
      <c r="E31" s="11"/>
      <c r="F31" s="11"/>
      <c r="G31" s="11"/>
      <c r="H31" s="72"/>
      <c r="I31" s="72"/>
      <c r="J31" s="72"/>
      <c r="K31" s="72"/>
    </row>
    <row r="32" spans="1:11" ht="25.5" customHeight="1">
      <c r="A32" s="11"/>
      <c r="B32" s="11"/>
      <c r="C32" s="11"/>
      <c r="D32" s="11"/>
      <c r="E32" s="11"/>
      <c r="F32" s="11"/>
      <c r="G32" s="11"/>
      <c r="H32" s="72"/>
      <c r="I32" s="72"/>
      <c r="J32" s="72"/>
      <c r="K32" s="72"/>
    </row>
    <row r="33" spans="1:11" ht="48.75" customHeight="1">
      <c r="A33" s="11"/>
      <c r="B33" s="11"/>
      <c r="C33" s="11"/>
      <c r="D33" s="11"/>
      <c r="E33" s="11"/>
      <c r="F33" s="11"/>
      <c r="G33" s="11"/>
      <c r="H33" s="72"/>
      <c r="I33" s="72"/>
      <c r="J33" s="72"/>
      <c r="K33" s="72"/>
    </row>
    <row r="34" spans="1:11" ht="25.5" customHeight="1">
      <c r="A34" s="11"/>
      <c r="B34" s="11"/>
      <c r="C34" s="11"/>
      <c r="D34" s="11"/>
      <c r="E34" s="11"/>
      <c r="F34" s="11"/>
      <c r="G34" s="11"/>
      <c r="H34" s="72"/>
      <c r="I34" s="72"/>
      <c r="J34" s="72"/>
      <c r="K34" s="72"/>
    </row>
    <row r="35" spans="1:11" ht="25.5" customHeight="1">
      <c r="A35" s="11"/>
      <c r="B35" s="11"/>
      <c r="C35" s="11"/>
      <c r="D35" s="11"/>
      <c r="E35" s="11"/>
      <c r="F35" s="11"/>
      <c r="G35" s="11"/>
      <c r="H35" s="72"/>
      <c r="I35" s="72"/>
      <c r="J35" s="72"/>
      <c r="K35" s="72"/>
    </row>
    <row r="36" spans="1:11" ht="25.5" customHeight="1">
      <c r="A36" s="11"/>
      <c r="B36" s="11"/>
      <c r="C36" s="11"/>
      <c r="D36" s="11"/>
      <c r="E36" s="11"/>
      <c r="F36" s="11"/>
      <c r="G36" s="11"/>
      <c r="H36" s="72"/>
      <c r="I36" s="72"/>
      <c r="J36" s="72"/>
      <c r="K36" s="72"/>
    </row>
    <row r="37" spans="1:11" ht="25.5" customHeight="1">
      <c r="A37" s="11"/>
      <c r="B37" s="11"/>
      <c r="C37" s="11"/>
      <c r="D37" s="11"/>
      <c r="E37" s="11"/>
      <c r="F37" s="11"/>
      <c r="G37" s="11"/>
      <c r="H37" s="72"/>
      <c r="I37" s="72"/>
      <c r="J37" s="72"/>
      <c r="K37" s="72"/>
    </row>
    <row r="38" spans="1:11" ht="25.5" customHeight="1">
      <c r="A38" s="11"/>
      <c r="B38" s="11"/>
      <c r="C38" s="11"/>
      <c r="D38" s="11"/>
      <c r="E38" s="11"/>
      <c r="F38" s="11"/>
      <c r="G38" s="11"/>
      <c r="H38" s="72"/>
      <c r="I38" s="72"/>
      <c r="J38" s="72"/>
      <c r="K38" s="72"/>
    </row>
    <row r="39" spans="1:11" ht="25.5" customHeight="1">
      <c r="A39" s="11"/>
      <c r="B39" s="11"/>
      <c r="C39" s="11"/>
      <c r="D39" s="11"/>
      <c r="E39" s="11"/>
      <c r="F39" s="11"/>
      <c r="G39" s="11"/>
      <c r="H39" s="72"/>
      <c r="I39" s="72"/>
      <c r="J39" s="72"/>
      <c r="K39" s="72"/>
    </row>
    <row r="40" spans="1:11" ht="25.5" customHeight="1">
      <c r="A40" s="11"/>
      <c r="B40" s="11"/>
      <c r="C40" s="11"/>
      <c r="D40" s="11"/>
      <c r="E40" s="11"/>
      <c r="F40" s="11"/>
      <c r="G40" s="11"/>
      <c r="H40" s="72"/>
      <c r="I40" s="72"/>
      <c r="J40" s="72"/>
      <c r="K40" s="72"/>
    </row>
    <row r="41" spans="1:11" ht="25.5" customHeight="1">
      <c r="A41" s="11"/>
      <c r="F41" s="11"/>
      <c r="G41" s="11"/>
      <c r="H41" s="72"/>
      <c r="I41" s="72"/>
      <c r="J41" s="72"/>
      <c r="K41" s="72"/>
    </row>
    <row r="42" spans="1:11" ht="25.5" customHeight="1">
      <c r="A42" s="11"/>
      <c r="B42" s="11"/>
      <c r="C42" s="11"/>
      <c r="D42" s="11"/>
      <c r="E42" s="11"/>
      <c r="F42" s="11"/>
      <c r="G42" s="11"/>
      <c r="H42" s="72"/>
      <c r="I42" s="72"/>
      <c r="J42" s="72"/>
      <c r="K42" s="72"/>
    </row>
    <row r="43" spans="1:11" ht="25.5" customHeight="1">
      <c r="A43" s="11"/>
      <c r="B43" s="11"/>
      <c r="C43" s="11"/>
      <c r="D43" s="11"/>
      <c r="E43" s="11"/>
      <c r="F43" s="11"/>
      <c r="G43" s="11"/>
      <c r="H43" s="72"/>
      <c r="I43" s="72"/>
      <c r="J43" s="72"/>
      <c r="K43" s="72"/>
    </row>
  </sheetData>
  <mergeCells count="4">
    <mergeCell ref="A1:K1"/>
    <mergeCell ref="A2:K2"/>
    <mergeCell ref="A25:H25"/>
    <mergeCell ref="A3:K3"/>
  </mergeCells>
  <conditionalFormatting sqref="B16:C24">
    <cfRule type="cellIs" dxfId="42" priority="1" operator="equal">
      <formula>0</formula>
    </cfRule>
  </conditionalFormatting>
  <pageMargins left="0.70866141732283472" right="0.70866141732283472" top="0.74803149606299213" bottom="0.74803149606299213" header="0.31496062992125984" footer="0.31496062992125984"/>
  <pageSetup scale="46" orientation="landscape" r:id="rId1"/>
  <drawing r:id="rId2"/>
  <tableParts count="1">
    <tablePart r:id="rId3"/>
  </tablePart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23">
    <tabColor theme="6" tint="-0.249977111117893"/>
    <pageSetUpPr fitToPage="1"/>
  </sheetPr>
  <dimension ref="A1:P44"/>
  <sheetViews>
    <sheetView showGridLines="0" view="pageBreakPreview" zoomScale="70" zoomScaleNormal="100" zoomScaleSheetLayoutView="70" zoomScalePageLayoutView="62" workbookViewId="0">
      <pane ySplit="2" topLeftCell="A24" activePane="bottomLeft" state="frozen"/>
      <selection activeCell="L5" sqref="L5"/>
      <selection pane="bottomLeft" activeCell="A3" sqref="A3"/>
    </sheetView>
  </sheetViews>
  <sheetFormatPr baseColWidth="10" defaultColWidth="11.42578125" defaultRowHeight="15"/>
  <cols>
    <col min="1" max="1" width="18.28515625" customWidth="1"/>
    <col min="2" max="2" width="18.5703125" style="41" customWidth="1"/>
    <col min="3" max="3" width="16.7109375" style="41" customWidth="1"/>
    <col min="4" max="4" width="18.28515625" style="41" customWidth="1"/>
    <col min="5" max="5" width="17.140625" style="41" customWidth="1"/>
    <col min="6" max="8" width="19.140625" style="41" customWidth="1"/>
    <col min="9" max="9" width="20.28515625" style="41" customWidth="1"/>
    <col min="10" max="10" width="17.42578125" style="41" customWidth="1"/>
    <col min="11" max="11" width="19.140625" style="41" customWidth="1"/>
    <col min="12" max="12" width="22.28515625" customWidth="1"/>
    <col min="13" max="13" width="32" hidden="1" customWidth="1"/>
    <col min="14" max="14" width="17.28515625" customWidth="1"/>
    <col min="15" max="15" width="13.140625" customWidth="1"/>
    <col min="16" max="16" width="13.85546875" customWidth="1"/>
  </cols>
  <sheetData>
    <row r="1" spans="1:16" ht="62.25" customHeight="1">
      <c r="A1" s="1299" t="s">
        <v>383</v>
      </c>
      <c r="B1" s="1300"/>
      <c r="C1" s="1300"/>
      <c r="D1" s="1300"/>
      <c r="E1" s="1300"/>
      <c r="F1" s="1300"/>
      <c r="G1" s="1300"/>
      <c r="H1" s="1300"/>
      <c r="I1" s="1300"/>
      <c r="J1" s="1300"/>
      <c r="K1" s="1300"/>
      <c r="L1" s="1300"/>
      <c r="M1" s="1300"/>
      <c r="N1" s="1300"/>
      <c r="O1" s="1300"/>
      <c r="P1" s="1301"/>
    </row>
    <row r="2" spans="1:16" ht="32.25" customHeight="1" thickBot="1">
      <c r="A2" s="1296" t="s">
        <v>937</v>
      </c>
      <c r="B2" s="1297"/>
      <c r="C2" s="1297"/>
      <c r="D2" s="1297"/>
      <c r="E2" s="1297"/>
      <c r="F2" s="1297"/>
      <c r="G2" s="1297"/>
      <c r="H2" s="1297"/>
      <c r="I2" s="1297"/>
      <c r="J2" s="1297"/>
      <c r="K2" s="1297"/>
      <c r="L2" s="1297"/>
      <c r="M2" s="1297"/>
      <c r="N2" s="1297"/>
      <c r="O2" s="1297"/>
      <c r="P2" s="1298"/>
    </row>
    <row r="3" spans="1:16" ht="6" customHeight="1">
      <c r="A3" s="60"/>
      <c r="B3" s="60"/>
      <c r="C3" s="60"/>
      <c r="D3" s="60"/>
      <c r="E3" s="60"/>
      <c r="F3" s="60"/>
      <c r="G3" s="60"/>
      <c r="H3" s="60"/>
      <c r="I3" s="60"/>
      <c r="J3" s="60"/>
      <c r="K3" s="60" t="s">
        <v>384</v>
      </c>
      <c r="L3" s="60"/>
      <c r="M3" s="60"/>
      <c r="N3" s="438"/>
    </row>
    <row r="4" spans="1:16" s="334" customFormat="1" ht="48" customHeight="1">
      <c r="A4" s="496" t="s">
        <v>357</v>
      </c>
      <c r="B4" s="515" t="s">
        <v>385</v>
      </c>
      <c r="C4" s="515" t="s">
        <v>386</v>
      </c>
      <c r="D4" s="516" t="s">
        <v>387</v>
      </c>
      <c r="E4" s="516" t="s">
        <v>388</v>
      </c>
      <c r="F4" s="515" t="s">
        <v>389</v>
      </c>
      <c r="G4" s="515" t="s">
        <v>390</v>
      </c>
      <c r="H4" s="497" t="s">
        <v>94</v>
      </c>
      <c r="I4" s="497" t="s">
        <v>391</v>
      </c>
      <c r="J4" s="497" t="s">
        <v>392</v>
      </c>
      <c r="K4" s="497" t="s">
        <v>393</v>
      </c>
      <c r="L4" s="497" t="s">
        <v>394</v>
      </c>
      <c r="M4" s="497" t="s">
        <v>395</v>
      </c>
      <c r="N4" s="498" t="s">
        <v>396</v>
      </c>
      <c r="O4" s="497" t="s">
        <v>397</v>
      </c>
      <c r="P4" s="497" t="s">
        <v>398</v>
      </c>
    </row>
    <row r="5" spans="1:16" s="335" customFormat="1" ht="23.25" hidden="1" customHeight="1">
      <c r="A5" s="499" t="s">
        <v>399</v>
      </c>
      <c r="B5" s="500">
        <v>479821</v>
      </c>
      <c r="C5" s="500">
        <v>602115</v>
      </c>
      <c r="D5" s="500">
        <v>792515</v>
      </c>
      <c r="E5" s="500">
        <v>684666</v>
      </c>
      <c r="F5" s="500"/>
      <c r="G5" s="500"/>
      <c r="H5" s="500"/>
      <c r="I5" s="501">
        <f>+D5+B5</f>
        <v>1272336</v>
      </c>
      <c r="J5" s="501">
        <v>1286781</v>
      </c>
      <c r="K5" s="501">
        <f t="shared" ref="K5:K24" si="0">I5+J5</f>
        <v>2559117</v>
      </c>
      <c r="L5" s="502"/>
      <c r="M5" s="502"/>
      <c r="N5" s="503"/>
      <c r="O5" s="504"/>
      <c r="P5" s="504"/>
    </row>
    <row r="6" spans="1:16" s="335" customFormat="1" ht="23.25" hidden="1" customHeight="1">
      <c r="A6" s="499" t="s">
        <v>364</v>
      </c>
      <c r="B6" s="500">
        <v>545438</v>
      </c>
      <c r="C6" s="500">
        <v>679205</v>
      </c>
      <c r="D6" s="500">
        <v>890402</v>
      </c>
      <c r="E6" s="500">
        <v>801857</v>
      </c>
      <c r="F6" s="500"/>
      <c r="G6" s="500"/>
      <c r="H6" s="500"/>
      <c r="I6" s="501">
        <f>+D6+B6</f>
        <v>1435840</v>
      </c>
      <c r="J6" s="501">
        <f>+E6+C6</f>
        <v>1481062</v>
      </c>
      <c r="K6" s="501">
        <f t="shared" si="0"/>
        <v>2916902</v>
      </c>
      <c r="L6" s="502"/>
      <c r="M6" s="502"/>
      <c r="N6" s="503"/>
      <c r="O6" s="504"/>
      <c r="P6" s="504"/>
    </row>
    <row r="7" spans="1:16" s="335" customFormat="1" ht="23.25" hidden="1" customHeight="1">
      <c r="A7" s="499" t="s">
        <v>365</v>
      </c>
      <c r="B7" s="500">
        <v>615631</v>
      </c>
      <c r="C7" s="500">
        <v>788594</v>
      </c>
      <c r="D7" s="500">
        <v>1078877</v>
      </c>
      <c r="E7" s="500">
        <v>1009422</v>
      </c>
      <c r="F7" s="500"/>
      <c r="G7" s="500"/>
      <c r="H7" s="500"/>
      <c r="I7" s="501">
        <f>+D7+B7</f>
        <v>1694508</v>
      </c>
      <c r="J7" s="501">
        <f>+E7+C7</f>
        <v>1798016</v>
      </c>
      <c r="K7" s="501">
        <f t="shared" si="0"/>
        <v>3492524</v>
      </c>
      <c r="L7" s="502"/>
      <c r="M7" s="502"/>
      <c r="N7" s="503"/>
      <c r="O7" s="504"/>
      <c r="P7" s="504"/>
    </row>
    <row r="8" spans="1:16" s="334" customFormat="1" ht="15.75" customHeight="1">
      <c r="A8" s="505">
        <v>2010</v>
      </c>
      <c r="B8" s="506">
        <v>904636</v>
      </c>
      <c r="C8" s="506">
        <v>1109150</v>
      </c>
      <c r="D8" s="506">
        <v>1210182</v>
      </c>
      <c r="E8" s="506">
        <v>1153901</v>
      </c>
      <c r="F8" s="506">
        <v>16433</v>
      </c>
      <c r="G8" s="506">
        <v>10672</v>
      </c>
      <c r="H8" s="506">
        <f>+Tabla52[[#This Row],[RET- Mujeres]]+Tabla52[[#This Row],[RET-Hombres ]]</f>
        <v>27105</v>
      </c>
      <c r="I8" s="513">
        <f>+B8+D8+Tabla52[[#This Row],[RET-Hombres ]]</f>
        <v>2131251</v>
      </c>
      <c r="J8" s="507">
        <f>+E8+C8+Tabla52[[#This Row],[RET- Mujeres]]</f>
        <v>2273723</v>
      </c>
      <c r="K8" s="507">
        <f t="shared" si="0"/>
        <v>4404974</v>
      </c>
      <c r="L8" s="723">
        <f>+Tabla52[[#This Row],[SFS-Hombres ]]/Tabla52[[#This Row],[SFS-Mujeres  ]]</f>
        <v>0.93733977269878521</v>
      </c>
      <c r="M8" s="723">
        <f t="shared" ref="M8:M19" si="1">E8/D8</f>
        <v>0.95349377201115204</v>
      </c>
      <c r="N8" s="724">
        <f>+Tabla52[[#This Row],[SFS-Mujeres  ]]/Tabla52[[#This Row],[SFS-Hombres ]]</f>
        <v>1.0668490008919644</v>
      </c>
      <c r="O8" s="725">
        <f>+Tabla52[[#This Row],[SFS-Mujeres  ]]/Tabla52[[#This Row],[SFS-Total ]]</f>
        <v>0.51617171860719269</v>
      </c>
      <c r="P8" s="725">
        <f>+Tabla52[[#This Row],[SFS-Hombres ]]/Tabla52[[#This Row],[SFS-Total ]]</f>
        <v>0.48382828139280731</v>
      </c>
    </row>
    <row r="9" spans="1:16" s="334" customFormat="1" ht="15.75" customHeight="1">
      <c r="A9" s="505">
        <v>2011</v>
      </c>
      <c r="B9" s="506">
        <v>899174</v>
      </c>
      <c r="C9" s="506">
        <v>1104253</v>
      </c>
      <c r="D9" s="506">
        <v>1279458</v>
      </c>
      <c r="E9" s="506">
        <v>1237965</v>
      </c>
      <c r="F9" s="506">
        <v>18128</v>
      </c>
      <c r="G9" s="506">
        <v>11598</v>
      </c>
      <c r="H9" s="506">
        <f>+Tabla52[[#This Row],[RET- Mujeres]]+Tabla52[[#This Row],[RET-Hombres ]]</f>
        <v>29726</v>
      </c>
      <c r="I9" s="513">
        <f>+B9+D9+Tabla52[[#This Row],[RET-Hombres ]]</f>
        <v>2196760</v>
      </c>
      <c r="J9" s="507">
        <f>+E9+C9+Tabla52[[#This Row],[RET- Mujeres]]</f>
        <v>2353816</v>
      </c>
      <c r="K9" s="507">
        <f t="shared" si="0"/>
        <v>4550576</v>
      </c>
      <c r="L9" s="723">
        <f>+Tabla52[[#This Row],[SFS-Hombres ]]/Tabla52[[#This Row],[SFS-Mujeres  ]]</f>
        <v>0.93327600798023291</v>
      </c>
      <c r="M9" s="723">
        <f t="shared" si="1"/>
        <v>0.96756986161327685</v>
      </c>
      <c r="N9" s="724">
        <f>+Tabla52[[#This Row],[SFS-Mujeres  ]]/Tabla52[[#This Row],[SFS-Hombres ]]</f>
        <v>1.0714943826362462</v>
      </c>
      <c r="O9" s="725">
        <f>+Tabla52[[#This Row],[SFS-Mujeres  ]]/Tabla52[[#This Row],[SFS-Total ]]</f>
        <v>0.51725671651237115</v>
      </c>
      <c r="P9" s="725">
        <f>+Tabla52[[#This Row],[SFS-Hombres ]]/Tabla52[[#This Row],[SFS-Total ]]</f>
        <v>0.48274328348762879</v>
      </c>
    </row>
    <row r="10" spans="1:16" s="334" customFormat="1" ht="15.75" customHeight="1">
      <c r="A10" s="505">
        <v>2012</v>
      </c>
      <c r="B10" s="506">
        <v>1031326</v>
      </c>
      <c r="C10" s="506">
        <v>1272025</v>
      </c>
      <c r="D10" s="506">
        <v>1360788</v>
      </c>
      <c r="E10" s="506">
        <v>1327623</v>
      </c>
      <c r="F10" s="506">
        <v>18257</v>
      </c>
      <c r="G10" s="506">
        <v>12446</v>
      </c>
      <c r="H10" s="506">
        <f>+Tabla52[[#This Row],[RET- Mujeres]]+Tabla52[[#This Row],[RET-Hombres ]]</f>
        <v>30703</v>
      </c>
      <c r="I10" s="513">
        <f>+B10+D10+Tabla52[[#This Row],[RET-Hombres ]]</f>
        <v>2410371</v>
      </c>
      <c r="J10" s="507">
        <f>+E10+C10+Tabla52[[#This Row],[RET- Mujeres]]</f>
        <v>2612094</v>
      </c>
      <c r="K10" s="507">
        <f t="shared" si="0"/>
        <v>5022465</v>
      </c>
      <c r="L10" s="723">
        <f>+Tabla52[[#This Row],[SFS-Hombres ]]/Tabla52[[#This Row],[SFS-Mujeres  ]]</f>
        <v>0.92277345302274727</v>
      </c>
      <c r="M10" s="723">
        <f t="shared" si="1"/>
        <v>0.97562809195848288</v>
      </c>
      <c r="N10" s="724">
        <f>+Tabla52[[#This Row],[SFS-Mujeres  ]]/Tabla52[[#This Row],[SFS-Hombres ]]</f>
        <v>1.0836896062888244</v>
      </c>
      <c r="O10" s="725">
        <f>+Tabla52[[#This Row],[SFS-Mujeres  ]]/Tabla52[[#This Row],[SFS-Total ]]</f>
        <v>0.52008207125385642</v>
      </c>
      <c r="P10" s="725">
        <f>+Tabla52[[#This Row],[SFS-Hombres ]]/Tabla52[[#This Row],[SFS-Total ]]</f>
        <v>0.47991792874614358</v>
      </c>
    </row>
    <row r="11" spans="1:16" s="334" customFormat="1" ht="15.75" customHeight="1">
      <c r="A11" s="505">
        <v>2013</v>
      </c>
      <c r="B11" s="506">
        <v>1243431</v>
      </c>
      <c r="C11" s="506">
        <v>1508322</v>
      </c>
      <c r="D11" s="506">
        <v>1462398</v>
      </c>
      <c r="E11" s="506">
        <v>1438578</v>
      </c>
      <c r="F11" s="506">
        <v>14343</v>
      </c>
      <c r="G11" s="506">
        <v>10862</v>
      </c>
      <c r="H11" s="506">
        <f>+Tabla52[[#This Row],[RET- Mujeres]]+Tabla52[[#This Row],[RET-Hombres ]]</f>
        <v>25205</v>
      </c>
      <c r="I11" s="513">
        <f>+B11+D11+Tabla52[[#This Row],[RET-Hombres ]]</f>
        <v>2720172</v>
      </c>
      <c r="J11" s="507">
        <f>+E11+C11+Tabla52[[#This Row],[RET- Mujeres]]</f>
        <v>2957762</v>
      </c>
      <c r="K11" s="507">
        <f t="shared" si="0"/>
        <v>5677934</v>
      </c>
      <c r="L11" s="723">
        <f>+Tabla52[[#This Row],[SFS-Hombres ]]/Tabla52[[#This Row],[SFS-Mujeres  ]]</f>
        <v>0.91967237390973311</v>
      </c>
      <c r="M11" s="723">
        <f t="shared" si="1"/>
        <v>0.98371168450722712</v>
      </c>
      <c r="N11" s="724">
        <f>+Tabla52[[#This Row],[SFS-Mujeres  ]]/Tabla52[[#This Row],[SFS-Hombres ]]</f>
        <v>1.0873437414986993</v>
      </c>
      <c r="O11" s="725">
        <f>+Tabla52[[#This Row],[SFS-Mujeres  ]]/Tabla52[[#This Row],[SFS-Total ]]</f>
        <v>0.52092222276623856</v>
      </c>
      <c r="P11" s="725">
        <f>+Tabla52[[#This Row],[SFS-Hombres ]]/Tabla52[[#This Row],[SFS-Total ]]</f>
        <v>0.47907777723376144</v>
      </c>
    </row>
    <row r="12" spans="1:16" s="334" customFormat="1" ht="15.75" customHeight="1">
      <c r="A12" s="505">
        <v>2014</v>
      </c>
      <c r="B12" s="506">
        <v>1400518</v>
      </c>
      <c r="C12" s="506">
        <v>1615128</v>
      </c>
      <c r="D12" s="506">
        <v>1578325</v>
      </c>
      <c r="E12" s="506">
        <v>1563274</v>
      </c>
      <c r="F12" s="506">
        <v>17464</v>
      </c>
      <c r="G12" s="506">
        <v>12906</v>
      </c>
      <c r="H12" s="506">
        <f>+Tabla52[[#This Row],[RET- Mujeres]]+Tabla52[[#This Row],[RET-Hombres ]]</f>
        <v>30370</v>
      </c>
      <c r="I12" s="513">
        <f>+B12+D12+Tabla52[[#This Row],[RET-Hombres ]]</f>
        <v>2996307</v>
      </c>
      <c r="J12" s="507">
        <f>+E12+C12+Tabla52[[#This Row],[RET- Mujeres]]</f>
        <v>3191308</v>
      </c>
      <c r="K12" s="507">
        <f t="shared" si="0"/>
        <v>6187615</v>
      </c>
      <c r="L12" s="723">
        <f>+Tabla52[[#This Row],[SFS-Hombres ]]/Tabla52[[#This Row],[SFS-Mujeres  ]]</f>
        <v>0.93889621434220705</v>
      </c>
      <c r="M12" s="723">
        <f t="shared" si="1"/>
        <v>0.99046394120349102</v>
      </c>
      <c r="N12" s="724">
        <f>+Tabla52[[#This Row],[SFS-Mujeres  ]]/Tabla52[[#This Row],[SFS-Hombres ]]</f>
        <v>1.0650804473640385</v>
      </c>
      <c r="O12" s="725">
        <f>+Tabla52[[#This Row],[SFS-Mujeres  ]]/Tabla52[[#This Row],[SFS-Total ]]</f>
        <v>0.51575736370152314</v>
      </c>
      <c r="P12" s="725">
        <f>+Tabla52[[#This Row],[SFS-Hombres ]]/Tabla52[[#This Row],[SFS-Total ]]</f>
        <v>0.48424263629847686</v>
      </c>
    </row>
    <row r="13" spans="1:16" s="334" customFormat="1" ht="15.75" customHeight="1">
      <c r="A13" s="505">
        <v>2015</v>
      </c>
      <c r="B13" s="506">
        <v>1572793</v>
      </c>
      <c r="C13" s="506">
        <v>1744612</v>
      </c>
      <c r="D13" s="506">
        <v>1674811</v>
      </c>
      <c r="E13" s="506">
        <v>1665027</v>
      </c>
      <c r="F13" s="506">
        <v>17439</v>
      </c>
      <c r="G13" s="506">
        <v>13090</v>
      </c>
      <c r="H13" s="506">
        <f>+Tabla52[[#This Row],[RET- Mujeres]]+Tabla52[[#This Row],[RET-Hombres ]]</f>
        <v>30529</v>
      </c>
      <c r="I13" s="513">
        <f>+B13+D13+Tabla52[[#This Row],[RET-Hombres ]]</f>
        <v>3265043</v>
      </c>
      <c r="J13" s="507">
        <f>+E13+C13+Tabla52[[#This Row],[RET- Mujeres]]</f>
        <v>3422729</v>
      </c>
      <c r="K13" s="507">
        <f t="shared" si="0"/>
        <v>6687772</v>
      </c>
      <c r="L13" s="723">
        <f>+Tabla52[[#This Row],[SFS-Hombres ]]/Tabla52[[#This Row],[SFS-Mujeres  ]]</f>
        <v>0.9539297443648036</v>
      </c>
      <c r="M13" s="723">
        <f t="shared" si="1"/>
        <v>0.99415814679984782</v>
      </c>
      <c r="N13" s="724">
        <f>+Tabla52[[#This Row],[SFS-Mujeres  ]]/Tabla52[[#This Row],[SFS-Hombres ]]</f>
        <v>1.0482952291899372</v>
      </c>
      <c r="O13" s="725">
        <f>+Tabla52[[#This Row],[SFS-Mujeres  ]]/Tabla52[[#This Row],[SFS-Total ]]</f>
        <v>0.51178912797864518</v>
      </c>
      <c r="P13" s="725">
        <f>+Tabla52[[#This Row],[SFS-Hombres ]]/Tabla52[[#This Row],[SFS-Total ]]</f>
        <v>0.48821087202135477</v>
      </c>
    </row>
    <row r="14" spans="1:16" s="334" customFormat="1" ht="15.75" customHeight="1">
      <c r="A14" s="505">
        <v>2016</v>
      </c>
      <c r="B14" s="506">
        <v>1575598</v>
      </c>
      <c r="C14" s="506">
        <v>1771470</v>
      </c>
      <c r="D14" s="506">
        <v>1809250</v>
      </c>
      <c r="E14" s="506">
        <v>1782038</v>
      </c>
      <c r="F14" s="506">
        <v>15122</v>
      </c>
      <c r="G14" s="506">
        <v>12287</v>
      </c>
      <c r="H14" s="506">
        <f>+Tabla52[[#This Row],[RET- Mujeres]]+Tabla52[[#This Row],[RET-Hombres ]]</f>
        <v>27409</v>
      </c>
      <c r="I14" s="513">
        <f>+B14+D14+Tabla52[[#This Row],[RET-Hombres ]]</f>
        <v>3399970</v>
      </c>
      <c r="J14" s="507">
        <f>+E14+C14+Tabla52[[#This Row],[RET- Mujeres]]</f>
        <v>3565795</v>
      </c>
      <c r="K14" s="507">
        <f t="shared" si="0"/>
        <v>6965765</v>
      </c>
      <c r="L14" s="723">
        <f>+Tabla52[[#This Row],[SFS-Hombres ]]/Tabla52[[#This Row],[SFS-Mujeres  ]]</f>
        <v>0.9534956440288912</v>
      </c>
      <c r="M14" s="723">
        <f t="shared" si="1"/>
        <v>0.98495951361061218</v>
      </c>
      <c r="N14" s="724">
        <f>+Tabla52[[#This Row],[SFS-Mujeres  ]]/Tabla52[[#This Row],[SFS-Hombres ]]</f>
        <v>1.048772489169022</v>
      </c>
      <c r="O14" s="725">
        <f>+Tabla52[[#This Row],[SFS-Mujeres  ]]/Tabla52[[#This Row],[SFS-Total ]]</f>
        <v>0.51190285632662025</v>
      </c>
      <c r="P14" s="725">
        <f>+Tabla52[[#This Row],[SFS-Hombres ]]/Tabla52[[#This Row],[SFS-Total ]]</f>
        <v>0.48809714367337975</v>
      </c>
    </row>
    <row r="15" spans="1:16" s="334" customFormat="1" ht="15.75" customHeight="1">
      <c r="A15" s="505">
        <v>2017</v>
      </c>
      <c r="B15" s="506">
        <v>1677875</v>
      </c>
      <c r="C15" s="506">
        <v>1868813</v>
      </c>
      <c r="D15" s="508">
        <v>1977166</v>
      </c>
      <c r="E15" s="508">
        <v>1925426</v>
      </c>
      <c r="F15" s="506">
        <v>14407</v>
      </c>
      <c r="G15" s="506">
        <v>11931</v>
      </c>
      <c r="H15" s="506">
        <f>+Tabla52[[#This Row],[RET- Mujeres]]+Tabla52[[#This Row],[RET-Hombres ]]</f>
        <v>26338</v>
      </c>
      <c r="I15" s="513">
        <f>+B15+D15+Tabla52[[#This Row],[RET-Hombres ]]</f>
        <v>3669448</v>
      </c>
      <c r="J15" s="507">
        <f>+E15+C15+Tabla52[[#This Row],[RET- Mujeres]]</f>
        <v>3806170</v>
      </c>
      <c r="K15" s="507">
        <f t="shared" si="0"/>
        <v>7475618</v>
      </c>
      <c r="L15" s="723">
        <f>+Tabla52[[#This Row],[SFS-Hombres ]]/Tabla52[[#This Row],[SFS-Mujeres  ]]</f>
        <v>0.96407885091837731</v>
      </c>
      <c r="M15" s="726">
        <f t="shared" si="1"/>
        <v>0.97383123116622483</v>
      </c>
      <c r="N15" s="724">
        <f>+Tabla52[[#This Row],[SFS-Mujeres  ]]/Tabla52[[#This Row],[SFS-Hombres ]]</f>
        <v>1.0372595551156467</v>
      </c>
      <c r="O15" s="725">
        <f>+Tabla52[[#This Row],[SFS-Mujeres  ]]/Tabla52[[#This Row],[SFS-Total ]]</f>
        <v>0.50914452825171108</v>
      </c>
      <c r="P15" s="725">
        <f>+Tabla52[[#This Row],[SFS-Hombres ]]/Tabla52[[#This Row],[SFS-Total ]]</f>
        <v>0.49085547174828892</v>
      </c>
    </row>
    <row r="16" spans="1:16" s="334" customFormat="1" ht="15.75" customHeight="1">
      <c r="A16" s="505">
        <v>2018</v>
      </c>
      <c r="B16" s="506">
        <v>1712181</v>
      </c>
      <c r="C16" s="506">
        <v>1907969</v>
      </c>
      <c r="D16" s="508">
        <v>2096180</v>
      </c>
      <c r="E16" s="508">
        <v>2057807</v>
      </c>
      <c r="F16" s="506">
        <v>13587</v>
      </c>
      <c r="G16" s="506">
        <v>11679</v>
      </c>
      <c r="H16" s="506">
        <f>+Tabla52[[#This Row],[RET- Mujeres]]+Tabla52[[#This Row],[RET-Hombres ]]</f>
        <v>25266</v>
      </c>
      <c r="I16" s="513">
        <f>+B16+D16+Tabla52[[#This Row],[RET-Hombres ]]</f>
        <v>3821948</v>
      </c>
      <c r="J16" s="507">
        <f>+E16+C16+Tabla52[[#This Row],[RET- Mujeres]]</f>
        <v>3977455</v>
      </c>
      <c r="K16" s="507">
        <f t="shared" si="0"/>
        <v>7799403</v>
      </c>
      <c r="L16" s="723">
        <f>+Tabla52[[#This Row],[SFS-Hombres ]]/Tabla52[[#This Row],[SFS-Mujeres  ]]</f>
        <v>0.96090288890760545</v>
      </c>
      <c r="M16" s="726">
        <f t="shared" si="1"/>
        <v>0.9816938430859945</v>
      </c>
      <c r="N16" s="724">
        <f>+Tabla52[[#This Row],[SFS-Mujeres  ]]/Tabla52[[#This Row],[SFS-Hombres ]]</f>
        <v>1.0406878900497862</v>
      </c>
      <c r="O16" s="725">
        <f>+Tabla52[[#This Row],[SFS-Mujeres  ]]/Tabla52[[#This Row],[SFS-Total ]]</f>
        <v>0.50996916046010188</v>
      </c>
      <c r="P16" s="725">
        <f>+Tabla52[[#This Row],[SFS-Hombres ]]/Tabla52[[#This Row],[SFS-Total ]]</f>
        <v>0.49003083953989812</v>
      </c>
    </row>
    <row r="17" spans="1:16" s="334" customFormat="1" ht="15.75" customHeight="1">
      <c r="A17" s="505">
        <v>2019</v>
      </c>
      <c r="B17" s="506">
        <v>1758351</v>
      </c>
      <c r="C17" s="506">
        <v>1967911</v>
      </c>
      <c r="D17" s="508">
        <v>2126390</v>
      </c>
      <c r="E17" s="508">
        <v>2102271</v>
      </c>
      <c r="F17" s="506">
        <v>46383</v>
      </c>
      <c r="G17" s="506">
        <v>44271</v>
      </c>
      <c r="H17" s="506">
        <f>+Tabla52[[#This Row],[RET- Mujeres]]+Tabla52[[#This Row],[RET-Hombres ]]</f>
        <v>90654</v>
      </c>
      <c r="I17" s="513">
        <f>+B17+D17+Tabla52[[#This Row],[RET-Hombres ]]</f>
        <v>3931124</v>
      </c>
      <c r="J17" s="507">
        <f>+E17+C17+Tabla52[[#This Row],[RET- Mujeres]]</f>
        <v>4114453</v>
      </c>
      <c r="K17" s="507">
        <f t="shared" si="0"/>
        <v>8045577</v>
      </c>
      <c r="L17" s="723">
        <f>+Tabla52[[#This Row],[SFS-Hombres ]]/Tabla52[[#This Row],[SFS-Mujeres  ]]</f>
        <v>0.95544267974382013</v>
      </c>
      <c r="M17" s="726">
        <f t="shared" si="1"/>
        <v>0.98865730181199118</v>
      </c>
      <c r="N17" s="724">
        <f>+Tabla52[[#This Row],[SFS-Mujeres  ]]/Tabla52[[#This Row],[SFS-Hombres ]]</f>
        <v>1.0466352625864765</v>
      </c>
      <c r="O17" s="725">
        <f>+Tabla52[[#This Row],[SFS-Mujeres  ]]/Tabla52[[#This Row],[SFS-Total ]]</f>
        <v>0.51139315427594567</v>
      </c>
      <c r="P17" s="725">
        <f>+Tabla52[[#This Row],[SFS-Hombres ]]/Tabla52[[#This Row],[SFS-Total ]]</f>
        <v>0.48860684572405433</v>
      </c>
    </row>
    <row r="18" spans="1:16" s="334" customFormat="1" ht="15.75" customHeight="1">
      <c r="A18" s="505">
        <v>2020</v>
      </c>
      <c r="B18" s="506">
        <v>2853424</v>
      </c>
      <c r="C18" s="506">
        <v>2893415</v>
      </c>
      <c r="D18" s="508">
        <v>2107686</v>
      </c>
      <c r="E18" s="508">
        <v>2107217</v>
      </c>
      <c r="F18" s="506">
        <v>48441</v>
      </c>
      <c r="G18" s="506">
        <v>47484</v>
      </c>
      <c r="H18" s="506">
        <f>+Tabla52[[#This Row],[RET- Mujeres]]+Tabla52[[#This Row],[RET-Hombres ]]</f>
        <v>95925</v>
      </c>
      <c r="I18" s="513">
        <f>+B18+D18+Tabla52[[#This Row],[RET-Hombres ]]</f>
        <v>5009551</v>
      </c>
      <c r="J18" s="507">
        <f>+E18+C18+Tabla52[[#This Row],[RET- Mujeres]]</f>
        <v>5048116</v>
      </c>
      <c r="K18" s="507">
        <f t="shared" si="0"/>
        <v>10057667</v>
      </c>
      <c r="L18" s="723">
        <f>+Tabla52[[#This Row],[SFS-Hombres ]]/Tabla52[[#This Row],[SFS-Mujeres  ]]</f>
        <v>0.99236051627973687</v>
      </c>
      <c r="M18" s="726">
        <f t="shared" si="1"/>
        <v>0.99977748108589226</v>
      </c>
      <c r="N18" s="724">
        <f>+Tabla52[[#This Row],[SFS-Mujeres  ]]/Tabla52[[#This Row],[SFS-Hombres ]]</f>
        <v>1.0076982947174307</v>
      </c>
      <c r="O18" s="725">
        <f>+Tabla52[[#This Row],[SFS-Mujeres  ]]/Tabla52[[#This Row],[SFS-Total ]]</f>
        <v>0.50191719411668734</v>
      </c>
      <c r="P18" s="725">
        <f>+Tabla52[[#This Row],[SFS-Hombres ]]/Tabla52[[#This Row],[SFS-Total ]]</f>
        <v>0.49808280588331272</v>
      </c>
    </row>
    <row r="19" spans="1:16" s="334" customFormat="1" ht="15.75" customHeight="1">
      <c r="A19" s="505">
        <v>2021</v>
      </c>
      <c r="B19" s="506">
        <v>2856987</v>
      </c>
      <c r="C19" s="506">
        <v>2890462</v>
      </c>
      <c r="D19" s="508">
        <v>2140921</v>
      </c>
      <c r="E19" s="508">
        <v>2144438</v>
      </c>
      <c r="F19" s="506">
        <v>48292</v>
      </c>
      <c r="G19" s="506">
        <v>49624</v>
      </c>
      <c r="H19" s="506">
        <f>+Tabla52[[#This Row],[RET- Mujeres]]+Tabla52[[#This Row],[RET-Hombres ]]</f>
        <v>97916</v>
      </c>
      <c r="I19" s="513">
        <f>+B19+D19+Tabla52[[#This Row],[RET-Hombres ]]</f>
        <v>5046200</v>
      </c>
      <c r="J19" s="507">
        <f>+E19+C19+Tabla52[[#This Row],[RET- Mujeres]]</f>
        <v>5084524</v>
      </c>
      <c r="K19" s="507">
        <f t="shared" si="0"/>
        <v>10130724</v>
      </c>
      <c r="L19" s="723">
        <f>+Tabla52[[#This Row],[SFS-Hombres ]]/Tabla52[[#This Row],[SFS-Mujeres  ]]</f>
        <v>0.9924626179363103</v>
      </c>
      <c r="M19" s="726">
        <f t="shared" si="1"/>
        <v>1.0016427509469055</v>
      </c>
      <c r="N19" s="724">
        <f>+Tabla52[[#This Row],[SFS-Mujeres  ]]/Tabla52[[#This Row],[SFS-Hombres ]]</f>
        <v>1.0075946256589117</v>
      </c>
      <c r="O19" s="725">
        <f>+Tabla52[[#This Row],[SFS-Mujeres  ]]/Tabla52[[#This Row],[SFS-Total ]]</f>
        <v>0.50189147389663369</v>
      </c>
      <c r="P19" s="725">
        <f>+Tabla52[[#This Row],[SFS-Hombres ]]/Tabla52[[#This Row],[SFS-Total ]]</f>
        <v>0.49810852610336637</v>
      </c>
    </row>
    <row r="20" spans="1:16" s="334" customFormat="1" ht="15.75" customHeight="1">
      <c r="A20" s="509">
        <v>2022</v>
      </c>
      <c r="B20" s="510">
        <v>2873492</v>
      </c>
      <c r="C20" s="510">
        <v>2896709</v>
      </c>
      <c r="D20" s="511">
        <v>2278367</v>
      </c>
      <c r="E20" s="511">
        <v>2290543</v>
      </c>
      <c r="F20" s="506">
        <v>51407</v>
      </c>
      <c r="G20" s="506">
        <v>53019</v>
      </c>
      <c r="H20" s="506">
        <f>+Tabla52[[#This Row],[RET- Mujeres]]+Tabla52[[#This Row],[RET-Hombres ]]</f>
        <v>104426</v>
      </c>
      <c r="I20" s="513">
        <f>+B20+D20+Tabla52[[#This Row],[RET-Hombres ]]</f>
        <v>5203266</v>
      </c>
      <c r="J20" s="507">
        <f>+E20+C20+Tabla52[[#This Row],[RET- Mujeres]]</f>
        <v>5240271</v>
      </c>
      <c r="K20" s="507">
        <f t="shared" si="0"/>
        <v>10443537</v>
      </c>
      <c r="L20" s="723">
        <f>+Tabla52[[#This Row],[SFS-Hombres ]]/Tabla52[[#This Row],[SFS-Mujeres  ]]</f>
        <v>0.99293834231092248</v>
      </c>
      <c r="M20" s="727">
        <v>1.0053441785278667</v>
      </c>
      <c r="N20" s="724">
        <f>+Tabla52[[#This Row],[SFS-Mujeres  ]]/Tabla52[[#This Row],[SFS-Hombres ]]</f>
        <v>1.0071118793465488</v>
      </c>
      <c r="O20" s="725">
        <f>+Tabla52[[#This Row],[SFS-Mujeres  ]]/Tabla52[[#This Row],[SFS-Total ]]</f>
        <v>0.50177166988540378</v>
      </c>
      <c r="P20" s="725">
        <f>+Tabla52[[#This Row],[SFS-Hombres ]]/Tabla52[[#This Row],[SFS-Total ]]</f>
        <v>0.49822833011459622</v>
      </c>
    </row>
    <row r="21" spans="1:16" s="334" customFormat="1" ht="15.75" customHeight="1">
      <c r="A21" s="509">
        <v>2023</v>
      </c>
      <c r="B21" s="587">
        <v>2824789</v>
      </c>
      <c r="C21" s="587">
        <v>2865397</v>
      </c>
      <c r="D21" s="588">
        <v>2284920</v>
      </c>
      <c r="E21" s="588">
        <v>2292148</v>
      </c>
      <c r="F21" s="506">
        <v>54807</v>
      </c>
      <c r="G21" s="506">
        <v>57145</v>
      </c>
      <c r="H21" s="506">
        <f>+Tabla52[[#This Row],[RET- Mujeres]]+Tabla52[[#This Row],[RET-Hombres ]]</f>
        <v>111952</v>
      </c>
      <c r="I21" s="513">
        <f>+B21+D21+Tabla52[[#This Row],[RET-Hombres ]]</f>
        <v>5164516</v>
      </c>
      <c r="J21" s="507">
        <f>+E21+C21+Tabla52[[#This Row],[RET- Mujeres]]</f>
        <v>5214690</v>
      </c>
      <c r="K21" s="507">
        <f t="shared" si="0"/>
        <v>10379206</v>
      </c>
      <c r="L21" s="723">
        <f>+Tabla52[[#This Row],[SFS-Hombres ]]/Tabla52[[#This Row],[SFS-Mujeres  ]]</f>
        <v>0.99037833504963857</v>
      </c>
      <c r="M21" s="728">
        <f>E21/D21</f>
        <v>1.0031633492638692</v>
      </c>
      <c r="N21" s="724">
        <f>+Tabla52[[#This Row],[SFS-Mujeres  ]]/Tabla52[[#This Row],[SFS-Hombres ]]</f>
        <v>1.009715140779891</v>
      </c>
      <c r="O21" s="725">
        <f>+Tabla52[[#This Row],[SFS-Mujeres  ]]/Tabla52[[#This Row],[SFS-Total ]]</f>
        <v>0.50241704423247791</v>
      </c>
      <c r="P21" s="725">
        <f>+Tabla52[[#This Row],[SFS-Hombres ]]/Tabla52[[#This Row],[SFS-Total ]]</f>
        <v>0.49758295576752209</v>
      </c>
    </row>
    <row r="22" spans="1:16" s="334" customFormat="1" ht="15.75" customHeight="1">
      <c r="A22" s="509">
        <v>2024</v>
      </c>
      <c r="B22" s="587">
        <v>2854248</v>
      </c>
      <c r="C22" s="587">
        <v>2884144</v>
      </c>
      <c r="D22" s="512">
        <v>2338456</v>
      </c>
      <c r="E22" s="512">
        <v>2360910</v>
      </c>
      <c r="F22" s="506">
        <v>55884</v>
      </c>
      <c r="G22" s="506">
        <v>59318</v>
      </c>
      <c r="H22" s="506">
        <f>+Tabla52[[#This Row],[RET- Mujeres]]+Tabla52[[#This Row],[RET-Hombres ]]</f>
        <v>115202</v>
      </c>
      <c r="I22" s="513">
        <f>+B22+D22+Tabla52[[#This Row],[RET-Hombres ]]</f>
        <v>5248588</v>
      </c>
      <c r="J22" s="507">
        <f>+E22+C22+Tabla52[[#This Row],[RET- Mujeres]]</f>
        <v>5304372</v>
      </c>
      <c r="K22" s="507">
        <f t="shared" si="0"/>
        <v>10552960</v>
      </c>
      <c r="L22" s="723">
        <f>+Tabla52[[#This Row],[SFS-Hombres ]]/Tabla52[[#This Row],[SFS-Mujeres  ]]</f>
        <v>0.98948339219044212</v>
      </c>
      <c r="M22" s="728">
        <f>E22/D22</f>
        <v>1.0096020622154105</v>
      </c>
      <c r="N22" s="724">
        <f>+Tabla52[[#This Row],[SFS-Mujeres  ]]/Tabla52[[#This Row],[SFS-Hombres ]]</f>
        <v>1.0106283823382594</v>
      </c>
      <c r="O22" s="725">
        <f>+Tabla52[[#This Row],[SFS-Mujeres  ]]/Tabla52[[#This Row],[SFS-Total ]]</f>
        <v>0.50264304991206255</v>
      </c>
      <c r="P22" s="725">
        <f>+Tabla52[[#This Row],[SFS-Hombres ]]/Tabla52[[#This Row],[SFS-Total ]]</f>
        <v>0.4973569500879374</v>
      </c>
    </row>
    <row r="23" spans="1:16" s="334" customFormat="1" ht="15.75" customHeight="1">
      <c r="A23" s="509">
        <v>2025</v>
      </c>
      <c r="B23" s="510">
        <v>2815083</v>
      </c>
      <c r="C23" s="510">
        <v>2840402</v>
      </c>
      <c r="D23" s="510">
        <v>2395380</v>
      </c>
      <c r="E23" s="510">
        <v>2438512</v>
      </c>
      <c r="F23" s="588">
        <v>57264</v>
      </c>
      <c r="G23" s="588">
        <v>61719</v>
      </c>
      <c r="H23" s="506">
        <f>+Tabla52[[#This Row],[RET- Mujeres]]+Tabla52[[#This Row],[RET-Hombres ]]</f>
        <v>118983</v>
      </c>
      <c r="I23" s="513">
        <f>+B23+D23+Tabla52[[#This Row],[RET-Hombres ]]</f>
        <v>5267727</v>
      </c>
      <c r="J23" s="507">
        <f>+E23+C23+Tabla52[[#This Row],[RET- Mujeres]]</f>
        <v>5340633</v>
      </c>
      <c r="K23" s="507">
        <f t="shared" si="0"/>
        <v>10608360</v>
      </c>
      <c r="L23" s="723">
        <f>+Tabla52[[#This Row],[SFS-Hombres ]]/Tabla52[[#This Row],[SFS-Mujeres  ]]</f>
        <v>0.98634880921418866</v>
      </c>
      <c r="M23" s="1146">
        <v>1.0180063288497023</v>
      </c>
      <c r="N23" s="724">
        <f>+Tabla52[[#This Row],[SFS-Mujeres  ]]/Tabla52[[#This Row],[SFS-Hombres ]]</f>
        <v>1.0138401249723077</v>
      </c>
      <c r="O23" s="725">
        <f>+Tabla52[[#This Row],[SFS-Mujeres  ]]/Tabla52[[#This Row],[SFS-Total ]]</f>
        <v>0.50343625216338816</v>
      </c>
      <c r="P23" s="725">
        <f>+Tabla52[[#This Row],[SFS-Hombres ]]/Tabla52[[#This Row],[SFS-Total ]]</f>
        <v>0.49656374783661189</v>
      </c>
    </row>
    <row r="24" spans="1:16" s="334" customFormat="1" ht="15.75" customHeight="1">
      <c r="A24" s="509" t="s">
        <v>908</v>
      </c>
      <c r="B24" s="512">
        <f>+'Resumen '!D39</f>
        <v>2801908</v>
      </c>
      <c r="C24" s="512">
        <f>+'Resumen '!E39</f>
        <v>2828830</v>
      </c>
      <c r="D24" s="512">
        <f>+'Resumen '!D30</f>
        <v>2385897</v>
      </c>
      <c r="E24" s="512">
        <f>+'Resumen '!E30</f>
        <v>2430821</v>
      </c>
      <c r="F24" s="506">
        <f>+'Resumen '!K19</f>
        <v>57264</v>
      </c>
      <c r="G24" s="506">
        <f>+'Resumen '!L19</f>
        <v>61719</v>
      </c>
      <c r="H24" s="506">
        <f>+Tabla52[[#This Row],[RET- Mujeres]]+Tabla52[[#This Row],[RET-Hombres ]]</f>
        <v>118983</v>
      </c>
      <c r="I24" s="513">
        <f>+B24+D24+Tabla52[[#This Row],[RET-Hombres ]]</f>
        <v>5245069</v>
      </c>
      <c r="J24" s="507">
        <f>+E24+C24+Tabla52[[#This Row],[RET- Mujeres]]</f>
        <v>5321370</v>
      </c>
      <c r="K24" s="507">
        <f t="shared" si="0"/>
        <v>10566439</v>
      </c>
      <c r="L24" s="723">
        <f>+Tabla52[[#This Row],[SFS-Hombres ]]/Tabla52[[#This Row],[SFS-Mujeres  ]]</f>
        <v>0.98566139922613916</v>
      </c>
      <c r="M24" s="1196">
        <f>E24/D24</f>
        <v>1.0188289771100765</v>
      </c>
      <c r="N24" s="724">
        <f>+Tabla52[[#This Row],[SFS-Mujeres  ]]/Tabla52[[#This Row],[SFS-Hombres ]]</f>
        <v>1.0145471870818097</v>
      </c>
      <c r="O24" s="725">
        <f>+Tabla52[[#This Row],[SFS-Mujeres  ]]/Tabla52[[#This Row],[SFS-Total ]]</f>
        <v>0.50361053520490673</v>
      </c>
      <c r="P24" s="725">
        <f>+Tabla52[[#This Row],[SFS-Hombres ]]/Tabla52[[#This Row],[SFS-Total ]]</f>
        <v>0.49638946479509322</v>
      </c>
    </row>
    <row r="25" spans="1:16" ht="39" customHeight="1">
      <c r="A25" s="1302" t="s">
        <v>400</v>
      </c>
      <c r="B25" s="1302"/>
      <c r="C25" s="1302"/>
      <c r="D25" s="1302"/>
      <c r="E25" s="1302"/>
      <c r="F25" s="1302"/>
      <c r="G25" s="1302"/>
      <c r="H25" s="1302"/>
      <c r="I25" s="1302"/>
      <c r="J25" s="1302"/>
      <c r="K25" s="1302"/>
      <c r="L25" s="1302"/>
      <c r="M25" s="1302"/>
      <c r="N25" s="1302"/>
      <c r="O25" s="1302"/>
      <c r="P25" s="1302"/>
    </row>
    <row r="26" spans="1:16" ht="25.5" customHeight="1">
      <c r="A26" s="11"/>
      <c r="L26" s="11"/>
      <c r="M26" s="11"/>
      <c r="N26" s="11"/>
    </row>
    <row r="27" spans="1:16" ht="25.5" customHeight="1">
      <c r="A27" s="11"/>
      <c r="L27" s="11"/>
      <c r="M27" s="11"/>
      <c r="N27" s="11"/>
    </row>
    <row r="28" spans="1:16" ht="25.5" customHeight="1">
      <c r="A28" s="11"/>
      <c r="L28" s="11"/>
      <c r="M28" s="11"/>
      <c r="N28" s="11"/>
    </row>
    <row r="29" spans="1:16" ht="25.5" customHeight="1">
      <c r="A29" s="11"/>
      <c r="L29" s="11"/>
      <c r="M29" s="11"/>
      <c r="N29" s="11"/>
    </row>
    <row r="30" spans="1:16" ht="25.5" customHeight="1">
      <c r="A30" s="11"/>
      <c r="L30" s="11"/>
      <c r="M30" s="11"/>
      <c r="N30" s="11"/>
    </row>
    <row r="31" spans="1:16" ht="25.5" customHeight="1">
      <c r="A31" s="11"/>
      <c r="L31" s="11"/>
      <c r="M31" s="11"/>
      <c r="N31" s="11"/>
    </row>
    <row r="32" spans="1:16" ht="25.5" customHeight="1">
      <c r="A32" s="11"/>
      <c r="L32" s="11"/>
      <c r="M32" s="11"/>
      <c r="N32" s="11"/>
    </row>
    <row r="33" spans="1:14" ht="25.5" customHeight="1">
      <c r="A33" s="11"/>
      <c r="L33" s="11"/>
      <c r="M33" s="11"/>
      <c r="N33" s="11"/>
    </row>
    <row r="34" spans="1:14" ht="56.25" customHeight="1">
      <c r="A34" s="11"/>
      <c r="L34" s="11"/>
      <c r="M34" s="11"/>
      <c r="N34" s="11"/>
    </row>
    <row r="35" spans="1:14" ht="25.5" customHeight="1">
      <c r="A35" s="11"/>
      <c r="L35" s="11"/>
      <c r="M35" s="11"/>
      <c r="N35" s="11"/>
    </row>
    <row r="36" spans="1:14" ht="25.5" customHeight="1">
      <c r="A36" s="11"/>
      <c r="L36" s="11"/>
      <c r="M36" s="11"/>
      <c r="N36" s="11"/>
    </row>
    <row r="37" spans="1:14" ht="96.75" customHeight="1">
      <c r="A37" s="11"/>
      <c r="L37" s="11"/>
      <c r="M37" s="11"/>
      <c r="N37" s="11"/>
    </row>
    <row r="38" spans="1:14" ht="25.5" customHeight="1">
      <c r="A38" s="11"/>
      <c r="L38" s="11"/>
      <c r="M38" s="11"/>
      <c r="N38" s="11"/>
    </row>
    <row r="39" spans="1:14" ht="25.5" customHeight="1">
      <c r="A39" s="11"/>
      <c r="L39" s="11"/>
      <c r="M39" s="11"/>
      <c r="N39" s="11"/>
    </row>
    <row r="40" spans="1:14" ht="25.5" customHeight="1">
      <c r="A40" s="11"/>
      <c r="L40" s="11"/>
      <c r="M40" s="11"/>
      <c r="N40" s="11"/>
    </row>
    <row r="41" spans="1:14" ht="25.5" customHeight="1">
      <c r="A41" s="11"/>
      <c r="L41" s="11"/>
      <c r="M41" s="11"/>
      <c r="N41" s="11"/>
    </row>
    <row r="42" spans="1:14" ht="25.5" customHeight="1">
      <c r="A42" s="11"/>
      <c r="L42" s="11"/>
      <c r="M42" s="11"/>
      <c r="N42" s="11"/>
    </row>
    <row r="43" spans="1:14" ht="25.5" customHeight="1">
      <c r="A43" s="11"/>
      <c r="L43" s="11"/>
      <c r="M43" s="11"/>
      <c r="N43" s="11"/>
    </row>
    <row r="44" spans="1:14" ht="25.5" customHeight="1">
      <c r="A44" s="11"/>
      <c r="L44" s="11"/>
      <c r="M44" s="11"/>
      <c r="N44" s="11"/>
    </row>
  </sheetData>
  <mergeCells count="3">
    <mergeCell ref="A2:P2"/>
    <mergeCell ref="A1:P1"/>
    <mergeCell ref="A25:P25"/>
  </mergeCells>
  <pageMargins left="0.70866141732283472" right="0.70866141732283472" top="0.74803149606299213" bottom="0.74803149606299213" header="0.31496062992125984" footer="0.31496062992125984"/>
  <pageSetup scale="45" orientation="landscape" r:id="rId1"/>
  <ignoredErrors>
    <ignoredError sqref="O8:P8" calculatedColumn="1"/>
  </ignoredErrors>
  <drawing r:id="rId2"/>
  <tableParts count="1">
    <tablePart r:id="rId3"/>
  </tableParts>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theme="6" tint="-0.249977111117893"/>
    <pageSetUpPr fitToPage="1"/>
  </sheetPr>
  <dimension ref="A1:K63"/>
  <sheetViews>
    <sheetView showGridLines="0" view="pageBreakPreview" topLeftCell="A2" zoomScale="25" zoomScaleNormal="100" zoomScaleSheetLayoutView="25" workbookViewId="0">
      <selection activeCell="H9" sqref="H9"/>
    </sheetView>
  </sheetViews>
  <sheetFormatPr baseColWidth="10" defaultColWidth="11.5703125" defaultRowHeight="15"/>
  <cols>
    <col min="1" max="1" width="45.28515625" customWidth="1"/>
    <col min="2" max="2" width="59.28515625" customWidth="1"/>
    <col min="3" max="4" width="40.140625" customWidth="1"/>
    <col min="5" max="5" width="48.7109375" customWidth="1"/>
    <col min="6" max="6" width="40.140625" customWidth="1"/>
    <col min="7" max="7" width="49.28515625" customWidth="1"/>
    <col min="8" max="8" width="93.85546875" customWidth="1"/>
    <col min="9" max="9" width="80.140625" customWidth="1"/>
    <col min="10" max="10" width="41.28515625" customWidth="1"/>
    <col min="11" max="11" width="41.85546875" customWidth="1"/>
  </cols>
  <sheetData>
    <row r="1" spans="1:11" s="265" customFormat="1" ht="190.5" customHeight="1">
      <c r="A1" s="1303" t="s">
        <v>401</v>
      </c>
      <c r="B1" s="1303"/>
      <c r="C1" s="1303"/>
      <c r="D1" s="1303"/>
      <c r="E1" s="1303"/>
      <c r="F1" s="1303"/>
      <c r="G1" s="1303"/>
      <c r="H1" s="1303"/>
      <c r="I1" s="1303"/>
      <c r="J1" s="1303"/>
      <c r="K1" s="1303"/>
    </row>
    <row r="2" spans="1:11" s="265" customFormat="1" ht="70.5" customHeight="1">
      <c r="A2" s="1304" t="str">
        <f>+'Resumen '!O3</f>
        <v>Período: Enero 2026</v>
      </c>
      <c r="B2" s="1304"/>
      <c r="C2" s="1304"/>
      <c r="D2" s="1304"/>
      <c r="E2" s="1304"/>
      <c r="F2" s="1304"/>
      <c r="G2" s="1304"/>
      <c r="H2" s="1304"/>
      <c r="I2" s="1304"/>
      <c r="J2" s="1304"/>
      <c r="K2" s="1304"/>
    </row>
    <row r="3" spans="1:11" ht="265.5" customHeight="1">
      <c r="A3" s="1305" t="s">
        <v>938</v>
      </c>
      <c r="B3" s="1305"/>
      <c r="C3" s="1305"/>
      <c r="D3" s="1305"/>
      <c r="E3" s="1305"/>
      <c r="F3" s="1305"/>
      <c r="G3" s="1305"/>
      <c r="H3" s="1305"/>
      <c r="I3" s="1305"/>
      <c r="J3" s="1305"/>
      <c r="K3" s="1305"/>
    </row>
    <row r="4" spans="1:11" ht="43.5" customHeight="1">
      <c r="A4" s="1305"/>
      <c r="B4" s="1305"/>
      <c r="C4" s="1305"/>
      <c r="D4" s="1305"/>
      <c r="E4" s="1305"/>
      <c r="F4" s="1305"/>
      <c r="G4" s="1305"/>
      <c r="H4" s="1305"/>
      <c r="I4" s="1305"/>
      <c r="J4" s="1305"/>
      <c r="K4" s="1305"/>
    </row>
    <row r="5" spans="1:11" ht="43.5" customHeight="1">
      <c r="A5" s="1305"/>
      <c r="B5" s="1305"/>
      <c r="C5" s="1305"/>
      <c r="D5" s="1305"/>
      <c r="E5" s="1305"/>
      <c r="F5" s="1305"/>
      <c r="G5" s="1305"/>
      <c r="H5" s="1305"/>
      <c r="I5" s="1305"/>
      <c r="J5" s="1305"/>
      <c r="K5" s="1305"/>
    </row>
    <row r="6" spans="1:11" ht="70.5" customHeight="1">
      <c r="A6" s="1305"/>
      <c r="B6" s="1305"/>
      <c r="C6" s="1305"/>
      <c r="D6" s="1305"/>
      <c r="E6" s="1305"/>
      <c r="F6" s="1305"/>
      <c r="G6" s="1305"/>
      <c r="H6" s="1305"/>
      <c r="I6" s="1305"/>
      <c r="J6" s="1305"/>
      <c r="K6" s="1305"/>
    </row>
    <row r="7" spans="1:11" ht="250.5" customHeight="1">
      <c r="A7" s="1305"/>
      <c r="B7" s="1305"/>
      <c r="C7" s="1305"/>
      <c r="D7" s="1305"/>
      <c r="E7" s="1305"/>
      <c r="F7" s="1305"/>
      <c r="G7" s="1305"/>
      <c r="H7" s="1305"/>
      <c r="I7" s="1305"/>
      <c r="J7" s="1305"/>
      <c r="K7" s="1305"/>
    </row>
    <row r="8" spans="1:11" s="256" customFormat="1" ht="111" customHeight="1">
      <c r="A8" s="822" t="s">
        <v>402</v>
      </c>
      <c r="B8" s="823" t="s">
        <v>403</v>
      </c>
      <c r="C8" s="823" t="s">
        <v>143</v>
      </c>
      <c r="D8" s="823" t="s">
        <v>113</v>
      </c>
      <c r="E8" s="823" t="s">
        <v>404</v>
      </c>
      <c r="F8" s="823" t="s">
        <v>114</v>
      </c>
      <c r="G8" s="824" t="s">
        <v>405</v>
      </c>
      <c r="H8" s="818"/>
    </row>
    <row r="9" spans="1:11" s="809" customFormat="1" ht="46.5" customHeight="1">
      <c r="A9" s="802" t="s">
        <v>310</v>
      </c>
      <c r="B9" s="802">
        <f>+D9+F9</f>
        <v>458562</v>
      </c>
      <c r="C9" s="803">
        <f>+B9/$B$27</f>
        <v>4.3399505870917884E-2</v>
      </c>
      <c r="D9" s="802">
        <f>+'Resumen '!C109</f>
        <v>234407</v>
      </c>
      <c r="E9" s="805">
        <f>D9/B9</f>
        <v>0.51117842298315164</v>
      </c>
      <c r="F9" s="802">
        <f>+'Resumen '!D109</f>
        <v>224155</v>
      </c>
      <c r="G9" s="806">
        <f>+F9/B9</f>
        <v>0.48882157701684831</v>
      </c>
      <c r="H9" s="807"/>
      <c r="I9" s="808"/>
      <c r="J9" s="808"/>
      <c r="K9" s="808"/>
    </row>
    <row r="10" spans="1:11" s="809" customFormat="1" ht="46.5" customHeight="1">
      <c r="A10" s="802" t="s">
        <v>312</v>
      </c>
      <c r="B10" s="802">
        <f t="shared" ref="B10:B26" si="0">+D10+F10</f>
        <v>607516</v>
      </c>
      <c r="C10" s="803">
        <f t="shared" ref="C10:C27" si="1">+B10/$B$27</f>
        <v>5.7496901637459165E-2</v>
      </c>
      <c r="D10" s="802">
        <f>+'Resumen '!C110</f>
        <v>310248</v>
      </c>
      <c r="E10" s="805">
        <f t="shared" ref="E10:E27" si="2">D10/B10</f>
        <v>0.51068284621310389</v>
      </c>
      <c r="F10" s="802">
        <f>+'Resumen '!D110</f>
        <v>297268</v>
      </c>
      <c r="G10" s="806">
        <f t="shared" ref="G10:G27" si="3">+F10/B10</f>
        <v>0.48931715378689616</v>
      </c>
      <c r="H10" s="807"/>
      <c r="I10" s="810"/>
      <c r="J10" s="810"/>
      <c r="K10" s="810"/>
    </row>
    <row r="11" spans="1:11" s="809" customFormat="1" ht="46.5" customHeight="1">
      <c r="A11" s="802" t="s">
        <v>314</v>
      </c>
      <c r="B11" s="802">
        <f t="shared" si="0"/>
        <v>657946</v>
      </c>
      <c r="C11" s="803">
        <f t="shared" si="1"/>
        <v>6.2269728607575292E-2</v>
      </c>
      <c r="D11" s="802">
        <f>+'Resumen '!C111</f>
        <v>335874</v>
      </c>
      <c r="E11" s="805">
        <f t="shared" si="2"/>
        <v>0.51048870272028402</v>
      </c>
      <c r="F11" s="802">
        <f>+'Resumen '!D111</f>
        <v>322072</v>
      </c>
      <c r="G11" s="806">
        <f t="shared" si="3"/>
        <v>0.48951129727971598</v>
      </c>
      <c r="H11" s="807"/>
      <c r="I11" s="810"/>
      <c r="J11" s="810"/>
      <c r="K11" s="810"/>
    </row>
    <row r="12" spans="1:11" s="809" customFormat="1" ht="46.5" customHeight="1">
      <c r="A12" s="802" t="s">
        <v>316</v>
      </c>
      <c r="B12" s="802">
        <f t="shared" si="0"/>
        <v>546674</v>
      </c>
      <c r="C12" s="803">
        <f t="shared" si="1"/>
        <v>5.1738655781504279E-2</v>
      </c>
      <c r="D12" s="802">
        <f>+'Resumen '!C112</f>
        <v>272735</v>
      </c>
      <c r="E12" s="805">
        <f t="shared" si="2"/>
        <v>0.49889879526006359</v>
      </c>
      <c r="F12" s="802">
        <f>+'Resumen '!D112</f>
        <v>273939</v>
      </c>
      <c r="G12" s="806">
        <f t="shared" si="3"/>
        <v>0.50110120473993647</v>
      </c>
      <c r="H12" s="807"/>
      <c r="I12" s="810"/>
      <c r="J12" s="810"/>
      <c r="K12" s="810"/>
    </row>
    <row r="13" spans="1:11" s="809" customFormat="1" ht="46.5" customHeight="1">
      <c r="A13" s="802" t="s">
        <v>145</v>
      </c>
      <c r="B13" s="802">
        <f t="shared" si="0"/>
        <v>619702</v>
      </c>
      <c r="C13" s="803">
        <f t="shared" si="1"/>
        <v>5.8650216518637735E-2</v>
      </c>
      <c r="D13" s="802">
        <f>+'Resumen '!C113</f>
        <v>294889</v>
      </c>
      <c r="E13" s="805">
        <f t="shared" si="2"/>
        <v>0.4758561373047045</v>
      </c>
      <c r="F13" s="802">
        <f>+'Resumen '!D113</f>
        <v>324813</v>
      </c>
      <c r="G13" s="806">
        <f t="shared" si="3"/>
        <v>0.52414386269529545</v>
      </c>
      <c r="H13" s="807"/>
      <c r="I13" s="810"/>
      <c r="J13" s="810"/>
      <c r="K13" s="810"/>
    </row>
    <row r="14" spans="1:11" s="809" customFormat="1" ht="46.5" customHeight="1">
      <c r="A14" s="802" t="s">
        <v>146</v>
      </c>
      <c r="B14" s="802">
        <f t="shared" si="0"/>
        <v>851283</v>
      </c>
      <c r="C14" s="803">
        <f t="shared" si="1"/>
        <v>8.0567647463838238E-2</v>
      </c>
      <c r="D14" s="802">
        <f>+'Resumen '!C114</f>
        <v>424407</v>
      </c>
      <c r="E14" s="805">
        <f t="shared" si="2"/>
        <v>0.49854983595349606</v>
      </c>
      <c r="F14" s="802">
        <f>+'Resumen '!D114</f>
        <v>426876</v>
      </c>
      <c r="G14" s="806">
        <f t="shared" si="3"/>
        <v>0.50145016404650389</v>
      </c>
      <c r="H14" s="807"/>
      <c r="I14" s="810"/>
      <c r="J14" s="810"/>
      <c r="K14" s="810"/>
    </row>
    <row r="15" spans="1:11" s="809" customFormat="1" ht="46.5" customHeight="1">
      <c r="A15" s="802" t="s">
        <v>148</v>
      </c>
      <c r="B15" s="802">
        <f t="shared" si="0"/>
        <v>904113</v>
      </c>
      <c r="C15" s="803">
        <f t="shared" si="1"/>
        <v>8.5567616704989038E-2</v>
      </c>
      <c r="D15" s="802">
        <f>+'Resumen '!C115</f>
        <v>452284</v>
      </c>
      <c r="E15" s="805">
        <f t="shared" si="2"/>
        <v>0.50025162783855559</v>
      </c>
      <c r="F15" s="802">
        <f>+'Resumen '!D115</f>
        <v>451829</v>
      </c>
      <c r="G15" s="806">
        <f t="shared" si="3"/>
        <v>0.49974837216144441</v>
      </c>
      <c r="H15" s="807"/>
      <c r="I15" s="810"/>
      <c r="J15" s="810"/>
      <c r="K15" s="810"/>
    </row>
    <row r="16" spans="1:11" s="809" customFormat="1" ht="46.5" customHeight="1">
      <c r="A16" s="802" t="s">
        <v>149</v>
      </c>
      <c r="B16" s="802">
        <f t="shared" si="0"/>
        <v>855845</v>
      </c>
      <c r="C16" s="803">
        <f t="shared" si="1"/>
        <v>8.0999407064029985E-2</v>
      </c>
      <c r="D16" s="802">
        <f>+'Resumen '!C116</f>
        <v>429900</v>
      </c>
      <c r="E16" s="805">
        <f t="shared" si="2"/>
        <v>0.50231058193948674</v>
      </c>
      <c r="F16" s="802">
        <f>+'Resumen '!D116</f>
        <v>425945</v>
      </c>
      <c r="G16" s="806">
        <f t="shared" si="3"/>
        <v>0.49768941806051331</v>
      </c>
      <c r="H16" s="807"/>
      <c r="I16" s="810"/>
      <c r="J16" s="810"/>
      <c r="K16" s="810"/>
    </row>
    <row r="17" spans="1:11" s="809" customFormat="1" ht="46.5" customHeight="1">
      <c r="A17" s="802" t="s">
        <v>150</v>
      </c>
      <c r="B17" s="802">
        <f t="shared" si="0"/>
        <v>787000</v>
      </c>
      <c r="C17" s="803">
        <f t="shared" si="1"/>
        <v>7.4483736376787388E-2</v>
      </c>
      <c r="D17" s="802">
        <f>+'Resumen '!C117</f>
        <v>393999</v>
      </c>
      <c r="E17" s="805">
        <f t="shared" si="2"/>
        <v>0.50063405336721734</v>
      </c>
      <c r="F17" s="802">
        <f>+'Resumen '!D117</f>
        <v>393001</v>
      </c>
      <c r="G17" s="806">
        <f t="shared" si="3"/>
        <v>0.49936594663278272</v>
      </c>
      <c r="H17" s="807"/>
      <c r="I17" s="810"/>
      <c r="J17" s="810"/>
      <c r="K17" s="810"/>
    </row>
    <row r="18" spans="1:11" s="809" customFormat="1" ht="46.5" customHeight="1">
      <c r="A18" s="802" t="s">
        <v>151</v>
      </c>
      <c r="B18" s="802">
        <f t="shared" si="0"/>
        <v>775486</v>
      </c>
      <c r="C18" s="803">
        <f t="shared" si="1"/>
        <v>7.3394021331498527E-2</v>
      </c>
      <c r="D18" s="802">
        <f>+'Resumen '!C118</f>
        <v>387805</v>
      </c>
      <c r="E18" s="805">
        <f t="shared" si="2"/>
        <v>0.50007994986369841</v>
      </c>
      <c r="F18" s="802">
        <f>+'Resumen '!D118</f>
        <v>387681</v>
      </c>
      <c r="G18" s="806">
        <f t="shared" si="3"/>
        <v>0.49992005013630164</v>
      </c>
      <c r="H18" s="807"/>
      <c r="I18" s="810"/>
      <c r="J18" s="810"/>
      <c r="K18" s="810"/>
    </row>
    <row r="19" spans="1:11" s="809" customFormat="1" ht="46.5" customHeight="1">
      <c r="A19" s="802" t="s">
        <v>152</v>
      </c>
      <c r="B19" s="802">
        <f t="shared" si="0"/>
        <v>724218</v>
      </c>
      <c r="C19" s="803">
        <f t="shared" si="1"/>
        <v>6.854188385174613E-2</v>
      </c>
      <c r="D19" s="802">
        <f>+'Resumen '!C119</f>
        <v>361679</v>
      </c>
      <c r="E19" s="805">
        <f t="shared" si="2"/>
        <v>0.49940625612729866</v>
      </c>
      <c r="F19" s="802">
        <f>+'Resumen '!D119</f>
        <v>362539</v>
      </c>
      <c r="G19" s="806">
        <f t="shared" si="3"/>
        <v>0.50059374387270128</v>
      </c>
      <c r="H19" s="807"/>
      <c r="I19" s="810"/>
      <c r="J19" s="810"/>
      <c r="K19" s="810"/>
    </row>
    <row r="20" spans="1:11" s="809" customFormat="1" ht="46.5" customHeight="1">
      <c r="A20" s="802" t="s">
        <v>153</v>
      </c>
      <c r="B20" s="802">
        <f t="shared" si="0"/>
        <v>675909</v>
      </c>
      <c r="C20" s="803">
        <f t="shared" si="1"/>
        <v>6.3969793863656907E-2</v>
      </c>
      <c r="D20" s="802">
        <f>+'Resumen '!C120</f>
        <v>335085</v>
      </c>
      <c r="E20" s="805">
        <f t="shared" si="2"/>
        <v>0.49575460601944937</v>
      </c>
      <c r="F20" s="802">
        <f>+'Resumen '!D120</f>
        <v>340824</v>
      </c>
      <c r="G20" s="806">
        <f t="shared" si="3"/>
        <v>0.50424539398055068</v>
      </c>
      <c r="H20" s="807"/>
      <c r="I20" s="810"/>
      <c r="J20" s="810"/>
      <c r="K20" s="810"/>
    </row>
    <row r="21" spans="1:11" s="809" customFormat="1" ht="46.5" customHeight="1">
      <c r="A21" s="802" t="s">
        <v>317</v>
      </c>
      <c r="B21" s="802">
        <f t="shared" si="0"/>
        <v>573903</v>
      </c>
      <c r="C21" s="803">
        <f t="shared" si="1"/>
        <v>5.4315679489005605E-2</v>
      </c>
      <c r="D21" s="802">
        <f>+'Resumen '!C121</f>
        <v>280930</v>
      </c>
      <c r="E21" s="805">
        <f t="shared" si="2"/>
        <v>0.48950780881089662</v>
      </c>
      <c r="F21" s="802">
        <f>+'Resumen '!D121</f>
        <v>292973</v>
      </c>
      <c r="G21" s="806">
        <f t="shared" si="3"/>
        <v>0.51049219118910338</v>
      </c>
      <c r="H21" s="807"/>
      <c r="I21" s="810"/>
      <c r="J21" s="810"/>
      <c r="K21" s="810"/>
    </row>
    <row r="22" spans="1:11" s="809" customFormat="1" ht="46.5" customHeight="1">
      <c r="A22" s="802" t="s">
        <v>318</v>
      </c>
      <c r="B22" s="802">
        <f t="shared" si="0"/>
        <v>446262</v>
      </c>
      <c r="C22" s="803">
        <f t="shared" si="1"/>
        <v>4.2235401731865171E-2</v>
      </c>
      <c r="D22" s="802">
        <f>+'Resumen '!C122</f>
        <v>217195</v>
      </c>
      <c r="E22" s="805">
        <f t="shared" si="2"/>
        <v>0.48669839690585354</v>
      </c>
      <c r="F22" s="802">
        <f>+'Resumen '!D122</f>
        <v>229067</v>
      </c>
      <c r="G22" s="806">
        <f t="shared" si="3"/>
        <v>0.51330160309414652</v>
      </c>
      <c r="H22" s="807"/>
      <c r="I22" s="810"/>
      <c r="J22" s="810"/>
      <c r="K22" s="810"/>
    </row>
    <row r="23" spans="1:11" s="809" customFormat="1" ht="46.5" customHeight="1">
      <c r="A23" s="802" t="s">
        <v>319</v>
      </c>
      <c r="B23" s="802">
        <f t="shared" si="0"/>
        <v>359781</v>
      </c>
      <c r="C23" s="803">
        <f t="shared" si="1"/>
        <v>3.405061392296943E-2</v>
      </c>
      <c r="D23" s="802">
        <f>+'Resumen '!C123</f>
        <v>172855</v>
      </c>
      <c r="E23" s="805">
        <f t="shared" si="2"/>
        <v>0.48044504851562481</v>
      </c>
      <c r="F23" s="802">
        <f>+'Resumen '!D123</f>
        <v>186926</v>
      </c>
      <c r="G23" s="806">
        <f t="shared" si="3"/>
        <v>0.51955495148437525</v>
      </c>
      <c r="H23" s="807"/>
      <c r="I23" s="810"/>
      <c r="J23" s="810"/>
      <c r="K23" s="810"/>
    </row>
    <row r="24" spans="1:11" s="809" customFormat="1" ht="46.5" customHeight="1">
      <c r="A24" s="802" t="s">
        <v>320</v>
      </c>
      <c r="B24" s="802">
        <f t="shared" si="0"/>
        <v>259599</v>
      </c>
      <c r="C24" s="803">
        <f t="shared" si="1"/>
        <v>2.4569127674304483E-2</v>
      </c>
      <c r="D24" s="802">
        <f>+'Resumen '!C124</f>
        <v>122699</v>
      </c>
      <c r="E24" s="805">
        <f t="shared" si="2"/>
        <v>0.47264819972341959</v>
      </c>
      <c r="F24" s="802">
        <f>+'Resumen '!D124</f>
        <v>136900</v>
      </c>
      <c r="G24" s="806">
        <f t="shared" si="3"/>
        <v>0.52735180027658046</v>
      </c>
      <c r="H24" s="807"/>
      <c r="I24" s="810"/>
      <c r="J24" s="810"/>
      <c r="K24" s="810"/>
    </row>
    <row r="25" spans="1:11" s="809" customFormat="1" ht="46.5" customHeight="1">
      <c r="A25" s="802" t="s">
        <v>321</v>
      </c>
      <c r="B25" s="802">
        <f t="shared" si="0"/>
        <v>163364</v>
      </c>
      <c r="C25" s="803">
        <f t="shared" si="1"/>
        <v>1.5461195818878646E-2</v>
      </c>
      <c r="D25" s="802">
        <f>+'Resumen '!C125</f>
        <v>77074</v>
      </c>
      <c r="E25" s="805">
        <f t="shared" si="2"/>
        <v>0.47179305110060971</v>
      </c>
      <c r="F25" s="802">
        <f>+'Resumen '!D125</f>
        <v>86290</v>
      </c>
      <c r="G25" s="806">
        <f t="shared" si="3"/>
        <v>0.52820694889939035</v>
      </c>
      <c r="H25" s="807"/>
      <c r="I25" s="816"/>
      <c r="J25" s="816"/>
      <c r="K25" s="816"/>
    </row>
    <row r="26" spans="1:11" s="256" customFormat="1" ht="46.5" customHeight="1">
      <c r="A26" s="802" t="s">
        <v>406</v>
      </c>
      <c r="B26" s="802">
        <f t="shared" si="0"/>
        <v>298902</v>
      </c>
      <c r="C26" s="803">
        <f t="shared" si="1"/>
        <v>2.8288866290336091E-2</v>
      </c>
      <c r="D26" s="802">
        <f>+'Resumen '!C126</f>
        <v>140700</v>
      </c>
      <c r="E26" s="805">
        <f t="shared" si="2"/>
        <v>0.4707228456149507</v>
      </c>
      <c r="F26" s="802">
        <f>+'Resumen '!D126</f>
        <v>158202</v>
      </c>
      <c r="G26" s="806">
        <f t="shared" si="3"/>
        <v>0.5292771543850493</v>
      </c>
      <c r="H26" s="818"/>
      <c r="I26" s="819"/>
      <c r="J26" s="819"/>
      <c r="K26" s="819"/>
    </row>
    <row r="27" spans="1:11" s="256" customFormat="1" ht="46.5" customHeight="1">
      <c r="A27" s="802" t="s">
        <v>94</v>
      </c>
      <c r="B27" s="802">
        <f>SUM(B9:B26)</f>
        <v>10566065</v>
      </c>
      <c r="C27" s="803">
        <f t="shared" si="1"/>
        <v>1</v>
      </c>
      <c r="D27" s="802">
        <f>SUM(D9:D26)</f>
        <v>5244765</v>
      </c>
      <c r="E27" s="805">
        <f t="shared" si="2"/>
        <v>0.49637826380965855</v>
      </c>
      <c r="F27" s="802">
        <f>SUM(F9:F26)</f>
        <v>5321300</v>
      </c>
      <c r="G27" s="806">
        <f t="shared" si="3"/>
        <v>0.50362173619034145</v>
      </c>
      <c r="H27" s="818"/>
      <c r="I27" s="818"/>
      <c r="J27" s="818"/>
      <c r="K27" s="818"/>
    </row>
    <row r="28" spans="1:11">
      <c r="B28" s="8"/>
      <c r="C28" s="8"/>
      <c r="D28" s="8"/>
      <c r="E28" s="8"/>
      <c r="F28" s="8"/>
      <c r="G28" s="8"/>
      <c r="H28" s="8"/>
      <c r="I28" s="8"/>
      <c r="J28" s="8"/>
      <c r="K28" s="8"/>
    </row>
    <row r="29" spans="1:11">
      <c r="B29" s="8"/>
      <c r="C29" s="8"/>
      <c r="D29" s="8"/>
      <c r="E29" s="8"/>
      <c r="F29" s="8"/>
      <c r="G29" s="8"/>
      <c r="H29" s="8"/>
      <c r="I29" s="8"/>
      <c r="J29" s="8"/>
      <c r="K29" s="8"/>
    </row>
    <row r="30" spans="1:11">
      <c r="B30" s="8"/>
      <c r="C30" s="8"/>
      <c r="D30" s="8"/>
      <c r="E30" s="8"/>
      <c r="F30" s="8"/>
      <c r="G30" s="8"/>
      <c r="H30" s="8"/>
      <c r="I30" s="8"/>
      <c r="J30" s="8"/>
      <c r="K30" s="8"/>
    </row>
    <row r="31" spans="1:11">
      <c r="B31" s="259"/>
      <c r="C31" s="259"/>
      <c r="D31" s="259"/>
      <c r="E31" s="259"/>
      <c r="F31" s="259"/>
      <c r="G31" s="8"/>
      <c r="H31" s="8"/>
      <c r="I31" s="8"/>
      <c r="J31" s="8"/>
      <c r="K31" s="8"/>
    </row>
    <row r="32" spans="1:11">
      <c r="B32" s="259"/>
      <c r="C32" s="259"/>
      <c r="D32" s="259"/>
      <c r="E32" s="259"/>
      <c r="F32" s="259"/>
      <c r="G32" s="8"/>
      <c r="H32" s="8"/>
      <c r="I32" s="8"/>
      <c r="J32" s="8"/>
      <c r="K32" s="8"/>
    </row>
    <row r="33" spans="1:11">
      <c r="B33" s="769"/>
      <c r="C33" s="259"/>
      <c r="D33" s="259"/>
      <c r="E33" s="259"/>
      <c r="F33" s="259"/>
      <c r="G33" s="769"/>
      <c r="H33" s="769"/>
      <c r="I33" s="8"/>
      <c r="J33" s="8"/>
      <c r="K33" s="8"/>
    </row>
    <row r="34" spans="1:11" ht="36">
      <c r="A34" s="697"/>
      <c r="B34" s="780"/>
      <c r="C34" s="781"/>
      <c r="D34" s="781"/>
      <c r="E34" s="781"/>
      <c r="F34" s="781"/>
      <c r="G34" s="780"/>
      <c r="H34" s="769"/>
      <c r="I34" s="8"/>
      <c r="J34" s="8"/>
      <c r="K34" s="8"/>
    </row>
    <row r="35" spans="1:11" ht="36">
      <c r="A35" s="697"/>
      <c r="B35" s="780"/>
      <c r="C35" s="1306" t="s">
        <v>407</v>
      </c>
      <c r="D35" s="781"/>
      <c r="E35" s="781"/>
      <c r="F35" s="781"/>
      <c r="G35" s="780"/>
      <c r="H35" s="769"/>
      <c r="I35" s="8"/>
      <c r="J35" s="8"/>
      <c r="K35" s="8"/>
    </row>
    <row r="36" spans="1:11" ht="36">
      <c r="A36" s="697"/>
      <c r="B36" s="780"/>
      <c r="C36" s="1306"/>
      <c r="D36" s="793" t="s">
        <v>114</v>
      </c>
      <c r="E36" s="793" t="s">
        <v>113</v>
      </c>
      <c r="F36" s="781"/>
      <c r="G36" s="780"/>
      <c r="H36" s="769"/>
      <c r="I36" s="8"/>
      <c r="J36" s="8"/>
      <c r="K36" s="8"/>
    </row>
    <row r="37" spans="1:11" ht="36">
      <c r="A37" s="697"/>
      <c r="B37" s="780"/>
      <c r="C37" s="794" t="str">
        <f>+A9</f>
        <v>0-4</v>
      </c>
      <c r="D37" s="797">
        <f>+F9*-1</f>
        <v>-224155</v>
      </c>
      <c r="E37" s="797">
        <f>+D9</f>
        <v>234407</v>
      </c>
      <c r="F37" s="781"/>
      <c r="G37" s="780"/>
      <c r="H37" s="769"/>
      <c r="I37" s="8"/>
      <c r="J37" s="8"/>
      <c r="K37" s="8"/>
    </row>
    <row r="38" spans="1:11" ht="36">
      <c r="A38" s="697"/>
      <c r="B38" s="780"/>
      <c r="C38" s="794" t="str">
        <f t="shared" ref="C38:C55" si="4">+A10</f>
        <v>5-9</v>
      </c>
      <c r="D38" s="797">
        <f t="shared" ref="D38:D55" si="5">+F10*-1</f>
        <v>-297268</v>
      </c>
      <c r="E38" s="797">
        <f t="shared" ref="E38:E55" si="6">+D10</f>
        <v>310248</v>
      </c>
      <c r="F38" s="781"/>
      <c r="G38" s="780"/>
      <c r="H38" s="769"/>
      <c r="I38" s="8"/>
      <c r="J38" s="8"/>
      <c r="K38" s="8"/>
    </row>
    <row r="39" spans="1:11" ht="36">
      <c r="A39" s="697"/>
      <c r="B39" s="780"/>
      <c r="C39" s="794" t="str">
        <f t="shared" si="4"/>
        <v>10-14</v>
      </c>
      <c r="D39" s="797">
        <f t="shared" si="5"/>
        <v>-322072</v>
      </c>
      <c r="E39" s="797">
        <f t="shared" si="6"/>
        <v>335874</v>
      </c>
      <c r="F39" s="781"/>
      <c r="G39" s="780"/>
      <c r="H39" s="769"/>
      <c r="I39" s="8"/>
      <c r="J39" s="8"/>
      <c r="K39" s="8"/>
    </row>
    <row r="40" spans="1:11" ht="150" customHeight="1">
      <c r="A40" s="697"/>
      <c r="B40" s="780"/>
      <c r="C40" s="794" t="str">
        <f t="shared" si="4"/>
        <v>15-19</v>
      </c>
      <c r="D40" s="797">
        <f t="shared" si="5"/>
        <v>-273939</v>
      </c>
      <c r="E40" s="797">
        <f t="shared" si="6"/>
        <v>272735</v>
      </c>
      <c r="F40" s="781"/>
      <c r="G40" s="780"/>
      <c r="H40" s="769"/>
      <c r="I40" s="8"/>
      <c r="J40" s="8"/>
      <c r="K40" s="8"/>
    </row>
    <row r="41" spans="1:11" ht="36">
      <c r="A41" s="697"/>
      <c r="B41" s="780"/>
      <c r="C41" s="794" t="str">
        <f t="shared" si="4"/>
        <v>20-24</v>
      </c>
      <c r="D41" s="797">
        <f t="shared" si="5"/>
        <v>-324813</v>
      </c>
      <c r="E41" s="797">
        <f t="shared" si="6"/>
        <v>294889</v>
      </c>
      <c r="F41" s="781"/>
      <c r="G41" s="780"/>
      <c r="H41" s="769"/>
      <c r="I41" s="8"/>
      <c r="J41" s="8"/>
      <c r="K41" s="8"/>
    </row>
    <row r="42" spans="1:11" ht="36">
      <c r="A42" s="697"/>
      <c r="B42" s="780"/>
      <c r="C42" s="794" t="str">
        <f t="shared" si="4"/>
        <v>25-29</v>
      </c>
      <c r="D42" s="797">
        <f t="shared" si="5"/>
        <v>-426876</v>
      </c>
      <c r="E42" s="797">
        <f t="shared" si="6"/>
        <v>424407</v>
      </c>
      <c r="F42" s="781"/>
      <c r="G42" s="780"/>
      <c r="H42" s="769"/>
      <c r="I42" s="8"/>
      <c r="J42" s="8"/>
      <c r="K42" s="8"/>
    </row>
    <row r="43" spans="1:11" ht="36">
      <c r="A43" s="697"/>
      <c r="B43" s="780"/>
      <c r="C43" s="794" t="str">
        <f t="shared" si="4"/>
        <v>30-34</v>
      </c>
      <c r="D43" s="797">
        <f t="shared" si="5"/>
        <v>-451829</v>
      </c>
      <c r="E43" s="797">
        <f t="shared" si="6"/>
        <v>452284</v>
      </c>
      <c r="F43" s="781"/>
      <c r="G43" s="780"/>
      <c r="H43" s="769"/>
      <c r="I43" s="8"/>
      <c r="J43" s="8"/>
      <c r="K43" s="8"/>
    </row>
    <row r="44" spans="1:11" ht="97.5" customHeight="1">
      <c r="A44" s="697"/>
      <c r="B44" s="780"/>
      <c r="C44" s="794" t="str">
        <f t="shared" si="4"/>
        <v>35-39</v>
      </c>
      <c r="D44" s="797">
        <f t="shared" si="5"/>
        <v>-425945</v>
      </c>
      <c r="E44" s="797">
        <f t="shared" si="6"/>
        <v>429900</v>
      </c>
      <c r="F44" s="781"/>
      <c r="G44" s="780"/>
      <c r="H44" s="769"/>
      <c r="I44" s="8"/>
      <c r="J44" s="8"/>
      <c r="K44" s="8"/>
    </row>
    <row r="45" spans="1:11" ht="97.5" customHeight="1">
      <c r="A45" s="697"/>
      <c r="B45" s="780"/>
      <c r="C45" s="794" t="str">
        <f t="shared" si="4"/>
        <v>40-44</v>
      </c>
      <c r="D45" s="797">
        <f t="shared" si="5"/>
        <v>-393001</v>
      </c>
      <c r="E45" s="797">
        <f t="shared" si="6"/>
        <v>393999</v>
      </c>
      <c r="F45" s="781"/>
      <c r="G45" s="780"/>
      <c r="H45" s="769"/>
      <c r="I45" s="8"/>
      <c r="J45" s="8"/>
      <c r="K45" s="8"/>
    </row>
    <row r="46" spans="1:11" ht="97.5" customHeight="1">
      <c r="A46" s="697"/>
      <c r="B46" s="780"/>
      <c r="C46" s="794" t="str">
        <f t="shared" si="4"/>
        <v>45-49</v>
      </c>
      <c r="D46" s="797">
        <f t="shared" si="5"/>
        <v>-387681</v>
      </c>
      <c r="E46" s="797">
        <f t="shared" si="6"/>
        <v>387805</v>
      </c>
      <c r="F46" s="781"/>
      <c r="G46" s="780"/>
      <c r="H46" s="769"/>
      <c r="I46" s="8"/>
      <c r="J46" s="8"/>
      <c r="K46" s="8"/>
    </row>
    <row r="47" spans="1:11" ht="36">
      <c r="A47" s="697"/>
      <c r="B47" s="780"/>
      <c r="C47" s="794" t="str">
        <f t="shared" si="4"/>
        <v>50-54</v>
      </c>
      <c r="D47" s="797">
        <f t="shared" si="5"/>
        <v>-362539</v>
      </c>
      <c r="E47" s="797">
        <f t="shared" si="6"/>
        <v>361679</v>
      </c>
      <c r="F47" s="781"/>
      <c r="G47" s="780"/>
      <c r="H47" s="769"/>
      <c r="I47" s="8"/>
      <c r="J47" s="8"/>
      <c r="K47" s="8"/>
    </row>
    <row r="48" spans="1:11" ht="36">
      <c r="A48" s="697"/>
      <c r="B48" s="780"/>
      <c r="C48" s="794" t="str">
        <f t="shared" si="4"/>
        <v>55-59</v>
      </c>
      <c r="D48" s="797">
        <f t="shared" si="5"/>
        <v>-340824</v>
      </c>
      <c r="E48" s="797">
        <f t="shared" si="6"/>
        <v>335085</v>
      </c>
      <c r="F48" s="781"/>
      <c r="G48" s="780"/>
      <c r="H48" s="769"/>
      <c r="I48" s="8"/>
      <c r="J48" s="8"/>
      <c r="K48" s="8"/>
    </row>
    <row r="49" spans="1:11" ht="36">
      <c r="A49" s="697"/>
      <c r="B49" s="780"/>
      <c r="C49" s="794" t="str">
        <f t="shared" si="4"/>
        <v>60-64</v>
      </c>
      <c r="D49" s="797">
        <f t="shared" si="5"/>
        <v>-292973</v>
      </c>
      <c r="E49" s="797">
        <f t="shared" si="6"/>
        <v>280930</v>
      </c>
      <c r="F49" s="781"/>
      <c r="G49" s="780"/>
      <c r="H49" s="769"/>
      <c r="I49" s="8"/>
      <c r="J49" s="8"/>
      <c r="K49" s="8"/>
    </row>
    <row r="50" spans="1:11" ht="36">
      <c r="A50" s="697"/>
      <c r="B50" s="780"/>
      <c r="C50" s="794" t="str">
        <f t="shared" si="4"/>
        <v>65-69</v>
      </c>
      <c r="D50" s="797">
        <f t="shared" si="5"/>
        <v>-229067</v>
      </c>
      <c r="E50" s="797">
        <f t="shared" si="6"/>
        <v>217195</v>
      </c>
      <c r="F50" s="781"/>
      <c r="G50" s="780"/>
      <c r="H50" s="769"/>
      <c r="I50" s="8"/>
      <c r="J50" s="8"/>
      <c r="K50" s="8"/>
    </row>
    <row r="51" spans="1:11" ht="36">
      <c r="A51" s="697"/>
      <c r="B51" s="780"/>
      <c r="C51" s="794" t="str">
        <f t="shared" si="4"/>
        <v>70-74</v>
      </c>
      <c r="D51" s="797">
        <f t="shared" si="5"/>
        <v>-186926</v>
      </c>
      <c r="E51" s="797">
        <f t="shared" si="6"/>
        <v>172855</v>
      </c>
      <c r="F51" s="781"/>
      <c r="G51" s="780"/>
      <c r="H51" s="769"/>
      <c r="I51" s="8"/>
      <c r="J51" s="8"/>
      <c r="K51" s="8"/>
    </row>
    <row r="52" spans="1:11" ht="36">
      <c r="A52" s="697"/>
      <c r="B52" s="780"/>
      <c r="C52" s="794" t="str">
        <f t="shared" si="4"/>
        <v>75-79</v>
      </c>
      <c r="D52" s="797">
        <f t="shared" si="5"/>
        <v>-136900</v>
      </c>
      <c r="E52" s="797">
        <f t="shared" si="6"/>
        <v>122699</v>
      </c>
      <c r="F52" s="781"/>
      <c r="G52" s="780"/>
      <c r="H52" s="769"/>
    </row>
    <row r="53" spans="1:11" ht="36">
      <c r="A53" s="697"/>
      <c r="B53" s="781"/>
      <c r="C53" s="794" t="str">
        <f t="shared" si="4"/>
        <v>80-84</v>
      </c>
      <c r="D53" s="797">
        <f t="shared" si="5"/>
        <v>-86290</v>
      </c>
      <c r="E53" s="797">
        <f t="shared" si="6"/>
        <v>77074</v>
      </c>
      <c r="F53" s="781"/>
      <c r="G53" s="781"/>
      <c r="H53" s="13"/>
    </row>
    <row r="54" spans="1:11" ht="36">
      <c r="A54" s="697"/>
      <c r="B54" s="781"/>
      <c r="C54" s="794" t="str">
        <f t="shared" si="4"/>
        <v>85 y más</v>
      </c>
      <c r="D54" s="797">
        <f t="shared" si="5"/>
        <v>-158202</v>
      </c>
      <c r="E54" s="797">
        <f t="shared" si="6"/>
        <v>140700</v>
      </c>
      <c r="F54" s="781"/>
      <c r="G54" s="781"/>
      <c r="H54" s="13"/>
    </row>
    <row r="55" spans="1:11" ht="36">
      <c r="A55" s="697"/>
      <c r="B55" s="781"/>
      <c r="C55" s="794" t="str">
        <f t="shared" si="4"/>
        <v>Total</v>
      </c>
      <c r="D55" s="799">
        <f t="shared" si="5"/>
        <v>-5321300</v>
      </c>
      <c r="E55" s="800">
        <f t="shared" si="6"/>
        <v>5244765</v>
      </c>
      <c r="F55" s="781"/>
      <c r="G55" s="781"/>
      <c r="H55" s="13"/>
    </row>
    <row r="56" spans="1:11" ht="36">
      <c r="A56" s="697"/>
      <c r="B56" s="781"/>
      <c r="C56" s="781"/>
      <c r="D56" s="795"/>
      <c r="E56" s="781"/>
      <c r="F56" s="781"/>
      <c r="G56" s="781"/>
      <c r="H56" s="13"/>
    </row>
    <row r="57" spans="1:11" ht="36">
      <c r="A57" s="697"/>
      <c r="B57" s="781"/>
      <c r="C57" s="781"/>
      <c r="D57" s="781"/>
      <c r="E57" s="781"/>
      <c r="F57" s="781"/>
      <c r="G57" s="781"/>
      <c r="H57" s="13"/>
    </row>
    <row r="58" spans="1:11">
      <c r="B58" s="13"/>
      <c r="C58" s="13"/>
      <c r="D58" s="13"/>
      <c r="E58" s="13"/>
      <c r="F58" s="13"/>
      <c r="G58" s="13"/>
      <c r="H58" s="13"/>
    </row>
    <row r="59" spans="1:11">
      <c r="B59" s="13"/>
      <c r="C59" s="13"/>
      <c r="D59" s="13"/>
      <c r="E59" s="13"/>
      <c r="F59" s="13"/>
      <c r="G59" s="13"/>
      <c r="H59" s="13"/>
    </row>
    <row r="60" spans="1:11" ht="71.25" customHeight="1">
      <c r="B60" s="13"/>
      <c r="C60" s="13"/>
      <c r="D60" s="13"/>
      <c r="E60" s="13"/>
      <c r="F60" s="13"/>
      <c r="G60" s="13"/>
      <c r="H60" s="13"/>
    </row>
    <row r="61" spans="1:11" ht="71.25" customHeight="1">
      <c r="C61" s="13"/>
      <c r="D61" s="13"/>
      <c r="E61" s="13"/>
      <c r="F61" s="13"/>
      <c r="G61" s="13"/>
    </row>
    <row r="62" spans="1:11" ht="71.25" customHeight="1"/>
    <row r="63" spans="1:11" ht="71.25" customHeight="1"/>
  </sheetData>
  <mergeCells count="4">
    <mergeCell ref="A1:K1"/>
    <mergeCell ref="A2:K2"/>
    <mergeCell ref="A3:K7"/>
    <mergeCell ref="C35:C36"/>
  </mergeCells>
  <conditionalFormatting sqref="A9:A27">
    <cfRule type="cellIs" dxfId="41" priority="12" operator="equal">
      <formula>0</formula>
    </cfRule>
  </conditionalFormatting>
  <conditionalFormatting sqref="B9:C27 E9:E27 G9:G27">
    <cfRule type="cellIs" dxfId="40" priority="13" operator="equal">
      <formula>0</formula>
    </cfRule>
  </conditionalFormatting>
  <conditionalFormatting sqref="D9:D27">
    <cfRule type="cellIs" dxfId="39" priority="9" operator="equal">
      <formula>0</formula>
    </cfRule>
  </conditionalFormatting>
  <conditionalFormatting sqref="F9:F27">
    <cfRule type="cellIs" dxfId="38" priority="8" operator="equal">
      <formula>0</formula>
    </cfRule>
  </conditionalFormatting>
  <pageMargins left="0.70866141732283472" right="0.70866141732283472" top="0.74803149606299213" bottom="0.74803149606299213" header="0.31496062992125984" footer="0.31496062992125984"/>
  <pageSetup scale="15" orientation="portrait" r:id="rId1"/>
  <drawing r:id="rId2"/>
  <tableParts count="1">
    <tablePart r:id="rId3"/>
  </tableParts>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theme="6" tint="-0.249977111117893"/>
    <pageSetUpPr fitToPage="1"/>
  </sheetPr>
  <dimension ref="A1:J36"/>
  <sheetViews>
    <sheetView showGridLines="0" view="pageBreakPreview" topLeftCell="A3" zoomScale="85" zoomScaleNormal="100" zoomScaleSheetLayoutView="85" workbookViewId="0">
      <selection activeCell="J15" sqref="J15"/>
    </sheetView>
  </sheetViews>
  <sheetFormatPr baseColWidth="10" defaultColWidth="11.42578125" defaultRowHeight="14.25"/>
  <cols>
    <col min="1" max="1" width="22.7109375" style="173" customWidth="1"/>
    <col min="2" max="2" width="19.7109375" style="173" customWidth="1"/>
    <col min="3" max="3" width="21.5703125" style="173" customWidth="1"/>
    <col min="4" max="5" width="16.7109375" style="173" customWidth="1"/>
    <col min="6" max="6" width="21.85546875" style="173" customWidth="1"/>
    <col min="7" max="8" width="14.85546875" style="173" customWidth="1"/>
    <col min="9" max="9" width="27.85546875" style="173" customWidth="1"/>
    <col min="10" max="10" width="27.140625" style="173" customWidth="1"/>
    <col min="11" max="16384" width="11.42578125" style="173"/>
  </cols>
  <sheetData>
    <row r="1" spans="1:10" s="266" customFormat="1" ht="39" customHeight="1">
      <c r="A1" s="1307" t="s">
        <v>408</v>
      </c>
      <c r="B1" s="1307"/>
      <c r="C1" s="1307"/>
      <c r="D1" s="1307"/>
      <c r="E1" s="1307"/>
      <c r="F1" s="1307"/>
      <c r="G1" s="1307"/>
      <c r="H1" s="1307"/>
      <c r="I1" s="1307"/>
      <c r="J1" s="1307"/>
    </row>
    <row r="2" spans="1:10" ht="22.5" customHeight="1">
      <c r="A2" s="1307" t="str">
        <f>+'4. SFS-RC'!A2:L2</f>
        <v>Período: Enero 2026</v>
      </c>
      <c r="B2" s="1307"/>
      <c r="C2" s="1307"/>
      <c r="D2" s="1307"/>
      <c r="E2" s="1307"/>
      <c r="F2" s="1307"/>
      <c r="G2" s="1307"/>
      <c r="H2" s="1307"/>
      <c r="I2" s="1307"/>
      <c r="J2" s="1307"/>
    </row>
    <row r="3" spans="1:10" ht="104.25" customHeight="1">
      <c r="A3" s="1308" t="s">
        <v>939</v>
      </c>
      <c r="B3" s="1308"/>
      <c r="C3" s="1308"/>
      <c r="D3" s="1308"/>
      <c r="E3" s="1308"/>
      <c r="F3" s="1308"/>
      <c r="G3" s="1308"/>
      <c r="H3" s="1308"/>
      <c r="I3" s="1308"/>
      <c r="J3" s="1308"/>
    </row>
    <row r="4" spans="1:10" ht="94.5" customHeight="1">
      <c r="A4" s="1308"/>
      <c r="B4" s="1308"/>
      <c r="C4" s="1308"/>
      <c r="D4" s="1308"/>
      <c r="E4" s="1308"/>
      <c r="F4" s="1308"/>
      <c r="G4" s="1308"/>
      <c r="H4" s="1308"/>
      <c r="I4" s="1308"/>
      <c r="J4" s="1308"/>
    </row>
    <row r="5" spans="1:10" ht="6" customHeight="1">
      <c r="A5" s="768"/>
      <c r="B5" s="768"/>
      <c r="C5" s="768"/>
    </row>
    <row r="6" spans="1:10" s="262" customFormat="1" ht="15">
      <c r="A6" s="825" t="s">
        <v>409</v>
      </c>
      <c r="B6" s="826" t="s">
        <v>94</v>
      </c>
      <c r="C6" s="826" t="s">
        <v>143</v>
      </c>
      <c r="D6" s="173"/>
      <c r="E6" s="173"/>
    </row>
    <row r="7" spans="1:10" ht="16.5" customHeight="1">
      <c r="A7" s="827" t="s">
        <v>410</v>
      </c>
      <c r="B7" s="828">
        <v>4053504</v>
      </c>
      <c r="C7" s="829">
        <f>+Tabla475469[[#This Row],[Total]]/$B$12</f>
        <v>0.38363421008672577</v>
      </c>
    </row>
    <row r="8" spans="1:10" ht="16.5" customHeight="1">
      <c r="A8" s="827" t="s">
        <v>411</v>
      </c>
      <c r="B8" s="828">
        <v>666013</v>
      </c>
      <c r="C8" s="829">
        <f>+Tabla475469[[#This Row],[Total]]/$B$12</f>
        <v>6.3033210566090597E-2</v>
      </c>
    </row>
    <row r="9" spans="1:10" ht="16.5" customHeight="1">
      <c r="A9" s="827" t="s">
        <v>412</v>
      </c>
      <c r="B9" s="828">
        <v>2343594</v>
      </c>
      <c r="C9" s="829">
        <f>+Tabla475469[[#This Row],[Total]]/$B$12</f>
        <v>0.22180385980968317</v>
      </c>
    </row>
    <row r="10" spans="1:10" ht="16.5" customHeight="1">
      <c r="A10" s="827" t="s">
        <v>413</v>
      </c>
      <c r="B10" s="828">
        <v>1262248</v>
      </c>
      <c r="C10" s="829">
        <f>+Tabla475469[[#This Row],[Total]]/$B$12</f>
        <v>0.11946244888707386</v>
      </c>
    </row>
    <row r="11" spans="1:10" ht="16.5" customHeight="1">
      <c r="A11" s="830" t="s">
        <v>414</v>
      </c>
      <c r="B11" s="831">
        <v>2240706</v>
      </c>
      <c r="C11" s="829">
        <f>+Tabla475469[[#This Row],[Total]]/$B$12</f>
        <v>0.21206627065042663</v>
      </c>
    </row>
    <row r="12" spans="1:10" ht="16.5" customHeight="1">
      <c r="A12" s="278" t="s">
        <v>360</v>
      </c>
      <c r="B12" s="279">
        <f>SUM(B7:B11)</f>
        <v>10566065</v>
      </c>
      <c r="C12" s="832">
        <f>SUM(C7:C11)</f>
        <v>1</v>
      </c>
    </row>
    <row r="25" spans="1:3" ht="15">
      <c r="A25" s="827" t="s">
        <v>415</v>
      </c>
      <c r="B25" s="826" t="s">
        <v>94</v>
      </c>
      <c r="C25" s="826" t="s">
        <v>143</v>
      </c>
    </row>
    <row r="26" spans="1:3" ht="15">
      <c r="A26" s="827" t="s">
        <v>416</v>
      </c>
      <c r="B26" s="828">
        <v>4053504</v>
      </c>
      <c r="C26" s="829">
        <f>+Tabla47546070[[#This Row],[Total]]/$B$36</f>
        <v>0.38363421008672577</v>
      </c>
    </row>
    <row r="27" spans="1:3" ht="15">
      <c r="A27" s="827" t="s">
        <v>411</v>
      </c>
      <c r="B27" s="828">
        <v>666013</v>
      </c>
      <c r="C27" s="829">
        <f>+Tabla47546070[[#This Row],[Total]]/$B$36</f>
        <v>6.3033210566090597E-2</v>
      </c>
    </row>
    <row r="28" spans="1:3" ht="15">
      <c r="A28" s="827" t="s">
        <v>417</v>
      </c>
      <c r="B28" s="828">
        <v>1093242</v>
      </c>
      <c r="C28" s="829">
        <f>+Tabla47546070[[#This Row],[Total]]/$B$36</f>
        <v>0.10346727944603785</v>
      </c>
    </row>
    <row r="29" spans="1:3" ht="15">
      <c r="A29" s="827" t="s">
        <v>418</v>
      </c>
      <c r="B29" s="828">
        <v>474773</v>
      </c>
      <c r="C29" s="829">
        <f>+Tabla47546070[[#This Row],[Total]]/$B$36</f>
        <v>4.4933757269144191E-2</v>
      </c>
    </row>
    <row r="30" spans="1:3" ht="15">
      <c r="A30" s="827" t="s">
        <v>419</v>
      </c>
      <c r="B30" s="828">
        <v>265773</v>
      </c>
      <c r="C30" s="829">
        <f>+Tabla47546070[[#This Row],[Total]]/$B$36</f>
        <v>2.5153451166541187E-2</v>
      </c>
    </row>
    <row r="31" spans="1:3" ht="15">
      <c r="A31" s="827" t="s">
        <v>420</v>
      </c>
      <c r="B31" s="828">
        <v>509806</v>
      </c>
      <c r="C31" s="829">
        <f>+Tabla47546070[[#This Row],[Total]]/$B$36</f>
        <v>4.8249371927959937E-2</v>
      </c>
    </row>
    <row r="32" spans="1:3" ht="15">
      <c r="A32" s="827" t="s">
        <v>421</v>
      </c>
      <c r="B32" s="828">
        <v>537074</v>
      </c>
      <c r="C32" s="829">
        <f>+Tabla47546070[[#This Row],[Total]]/$B$36</f>
        <v>5.0830086697365578E-2</v>
      </c>
    </row>
    <row r="33" spans="1:3" ht="15">
      <c r="A33" s="827" t="s">
        <v>422</v>
      </c>
      <c r="B33" s="831">
        <v>307729</v>
      </c>
      <c r="C33" s="829">
        <f>+Tabla47546070[[#This Row],[Total]]/$B$36</f>
        <v>2.912427663467904E-2</v>
      </c>
    </row>
    <row r="34" spans="1:3" ht="15">
      <c r="A34" s="827" t="s">
        <v>423</v>
      </c>
      <c r="B34" s="831">
        <v>417445</v>
      </c>
      <c r="C34" s="829">
        <f>+Tabla47546070[[#This Row],[Total]]/$B$36</f>
        <v>3.9508085555029236E-2</v>
      </c>
    </row>
    <row r="35" spans="1:3" ht="15">
      <c r="A35" s="830" t="s">
        <v>414</v>
      </c>
      <c r="B35" s="831">
        <v>2240706</v>
      </c>
      <c r="C35" s="829">
        <f>+Tabla47546070[[#This Row],[Total]]/$B$36</f>
        <v>0.21206627065042663</v>
      </c>
    </row>
    <row r="36" spans="1:3" ht="15">
      <c r="A36" s="279">
        <f>SUM(A26:A32)</f>
        <v>0</v>
      </c>
      <c r="B36" s="279">
        <f>SUM(B26:B35)</f>
        <v>10566065</v>
      </c>
      <c r="C36" s="832">
        <f>SUM(C26:C35)</f>
        <v>1.0000000000000002</v>
      </c>
    </row>
  </sheetData>
  <mergeCells count="3">
    <mergeCell ref="A1:J1"/>
    <mergeCell ref="A2:J2"/>
    <mergeCell ref="A3:J4"/>
  </mergeCells>
  <pageMargins left="0.70866141732283472" right="0.70866141732283472" top="0.74803149606299213" bottom="0.74803149606299213" header="0.31496062992125984" footer="0.31496062992125984"/>
  <pageSetup paperSize="119" scale="59" orientation="landscape" r:id="rId1"/>
  <drawing r:id="rId2"/>
  <tableParts count="2">
    <tablePart r:id="rId3"/>
    <tablePart r:id="rId4"/>
  </tablePart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theme="6" tint="-0.249977111117893"/>
    <pageSetUpPr fitToPage="1"/>
  </sheetPr>
  <dimension ref="A1:K49"/>
  <sheetViews>
    <sheetView showGridLines="0" view="pageBreakPreview" topLeftCell="A3" zoomScale="70" zoomScaleNormal="85" zoomScaleSheetLayoutView="70" workbookViewId="0">
      <selection activeCell="O14" sqref="O14"/>
    </sheetView>
  </sheetViews>
  <sheetFormatPr baseColWidth="10" defaultColWidth="11.42578125" defaultRowHeight="14.25"/>
  <cols>
    <col min="1" max="1" width="4.42578125" style="173" customWidth="1"/>
    <col min="2" max="2" width="14.28515625" style="216" customWidth="1"/>
    <col min="3" max="3" width="52.28515625" style="173" customWidth="1"/>
    <col min="4" max="4" width="22" style="638" customWidth="1"/>
    <col min="5" max="5" width="27.140625" style="639" customWidth="1"/>
    <col min="6" max="9" width="18.5703125" style="639" customWidth="1"/>
    <col min="10" max="10" width="50.85546875" style="173" customWidth="1"/>
    <col min="11" max="11" width="12.28515625" style="173" customWidth="1"/>
    <col min="12" max="16384" width="11.42578125" style="173"/>
  </cols>
  <sheetData>
    <row r="1" spans="1:11" s="266" customFormat="1" ht="83.25" customHeight="1">
      <c r="B1" s="782"/>
      <c r="C1" s="1309" t="s">
        <v>424</v>
      </c>
      <c r="D1" s="1309"/>
      <c r="E1" s="1309"/>
      <c r="F1" s="1309"/>
      <c r="G1" s="1309"/>
      <c r="H1" s="1309"/>
      <c r="I1" s="1309"/>
      <c r="J1" s="1309"/>
    </row>
    <row r="2" spans="1:11" s="266" customFormat="1" ht="29.25" customHeight="1">
      <c r="B2" s="782"/>
      <c r="C2" s="1310" t="str">
        <f>+'Resumen '!O9</f>
        <v>Enero 2026</v>
      </c>
      <c r="D2" s="1311"/>
      <c r="E2" s="1311"/>
      <c r="F2" s="1311"/>
      <c r="G2" s="1311"/>
      <c r="H2" s="1311"/>
      <c r="I2" s="1311"/>
      <c r="J2" s="1311"/>
    </row>
    <row r="3" spans="1:11" ht="18" customHeight="1">
      <c r="A3" s="1312" t="s">
        <v>940</v>
      </c>
      <c r="B3" s="1312"/>
      <c r="C3" s="1312"/>
      <c r="D3" s="1312"/>
      <c r="E3" s="1312"/>
      <c r="F3" s="1312"/>
      <c r="G3" s="1312"/>
      <c r="H3" s="1312"/>
      <c r="I3" s="1312"/>
      <c r="J3" s="1312"/>
    </row>
    <row r="4" spans="1:11" ht="18" customHeight="1">
      <c r="A4" s="1312"/>
      <c r="B4" s="1312"/>
      <c r="C4" s="1312"/>
      <c r="D4" s="1312"/>
      <c r="E4" s="1312"/>
      <c r="F4" s="1312"/>
      <c r="G4" s="1312"/>
      <c r="H4" s="1312"/>
      <c r="I4" s="1312"/>
      <c r="J4" s="1312"/>
    </row>
    <row r="5" spans="1:11" ht="18" customHeight="1">
      <c r="A5" s="1312"/>
      <c r="B5" s="1312"/>
      <c r="C5" s="1312"/>
      <c r="D5" s="1312"/>
      <c r="E5" s="1312"/>
      <c r="F5" s="1312"/>
      <c r="G5" s="1312"/>
      <c r="H5" s="1312"/>
      <c r="I5" s="1312"/>
      <c r="J5" s="1312"/>
    </row>
    <row r="6" spans="1:11" ht="18" customHeight="1">
      <c r="A6" s="1312"/>
      <c r="B6" s="1312"/>
      <c r="C6" s="1312"/>
      <c r="D6" s="1312"/>
      <c r="E6" s="1312"/>
      <c r="F6" s="1312"/>
      <c r="G6" s="1312"/>
      <c r="H6" s="1312"/>
      <c r="I6" s="1312"/>
      <c r="J6" s="1312"/>
    </row>
    <row r="7" spans="1:11" ht="18" customHeight="1">
      <c r="A7" s="1312"/>
      <c r="B7" s="1312"/>
      <c r="C7" s="1312"/>
      <c r="D7" s="1312"/>
      <c r="E7" s="1312"/>
      <c r="F7" s="1312"/>
      <c r="G7" s="1312"/>
      <c r="H7" s="1312"/>
      <c r="I7" s="1312"/>
      <c r="J7" s="1312"/>
    </row>
    <row r="8" spans="1:11" ht="18" customHeight="1">
      <c r="A8" s="1312"/>
      <c r="B8" s="1312"/>
      <c r="C8" s="1312"/>
      <c r="D8" s="1312"/>
      <c r="E8" s="1312"/>
      <c r="F8" s="1312"/>
      <c r="G8" s="1312"/>
      <c r="H8" s="1312"/>
      <c r="I8" s="1312"/>
      <c r="J8" s="1312"/>
    </row>
    <row r="9" spans="1:11" ht="18" customHeight="1">
      <c r="A9" s="1312"/>
      <c r="B9" s="1312"/>
      <c r="C9" s="1312"/>
      <c r="D9" s="1312"/>
      <c r="E9" s="1312"/>
      <c r="F9" s="1312"/>
      <c r="G9" s="1312"/>
      <c r="H9" s="1312"/>
      <c r="I9" s="1312"/>
      <c r="J9" s="1312"/>
    </row>
    <row r="10" spans="1:11" ht="63" customHeight="1">
      <c r="A10" s="1312"/>
      <c r="B10" s="1312"/>
      <c r="C10" s="1312"/>
      <c r="D10" s="1312"/>
      <c r="E10" s="1312"/>
      <c r="F10" s="1312"/>
      <c r="G10" s="1312"/>
      <c r="H10" s="1312"/>
      <c r="I10" s="1312"/>
      <c r="J10" s="1312"/>
    </row>
    <row r="11" spans="1:11">
      <c r="A11" s="1312"/>
      <c r="B11" s="1312"/>
      <c r="C11" s="1312"/>
      <c r="D11" s="1312"/>
      <c r="E11" s="1312"/>
      <c r="F11" s="1312"/>
      <c r="G11" s="1312"/>
      <c r="H11" s="1312"/>
      <c r="I11" s="1312"/>
      <c r="J11" s="1312"/>
    </row>
    <row r="12" spans="1:11" s="206" customFormat="1" ht="33" customHeight="1">
      <c r="B12" s="783" t="s">
        <v>425</v>
      </c>
      <c r="C12" s="783" t="s">
        <v>426</v>
      </c>
      <c r="D12" s="1020" t="s">
        <v>106</v>
      </c>
      <c r="E12" s="785" t="s">
        <v>427</v>
      </c>
    </row>
    <row r="13" spans="1:11" s="649" customFormat="1" ht="18">
      <c r="B13" s="786" t="s">
        <v>428</v>
      </c>
      <c r="C13" s="787" t="s">
        <v>410</v>
      </c>
      <c r="D13" s="771">
        <v>2860691</v>
      </c>
      <c r="E13" s="788">
        <f>+Tabla4871[[#This Row],[2025]]/$D$46</f>
        <v>0.27074327102852386</v>
      </c>
    </row>
    <row r="14" spans="1:11" s="649" customFormat="1" ht="18">
      <c r="B14" s="786" t="s">
        <v>429</v>
      </c>
      <c r="C14" s="1119" t="s">
        <v>430</v>
      </c>
      <c r="D14" s="1120">
        <f>+'5.SFS'!B11</f>
        <v>2240706</v>
      </c>
      <c r="E14" s="1121">
        <f>+Tabla4871[[#This Row],[2025]]/$D$46</f>
        <v>0.21206627065042663</v>
      </c>
      <c r="G14" s="1313"/>
      <c r="H14" s="1313"/>
      <c r="I14" s="1313"/>
      <c r="J14" s="1313"/>
    </row>
    <row r="15" spans="1:11" s="649" customFormat="1" ht="18" customHeight="1">
      <c r="B15" s="786" t="s">
        <v>431</v>
      </c>
      <c r="C15" s="787" t="s">
        <v>416</v>
      </c>
      <c r="D15" s="770">
        <v>1039859</v>
      </c>
      <c r="E15" s="788">
        <f>+Tabla4871[[#This Row],[2025]]/$D$46</f>
        <v>9.8414972839936152E-2</v>
      </c>
      <c r="G15" s="1313"/>
      <c r="H15" s="1313"/>
      <c r="I15" s="1313"/>
      <c r="J15" s="1313"/>
      <c r="K15" s="535"/>
    </row>
    <row r="16" spans="1:11" s="649" customFormat="1" ht="18">
      <c r="B16" s="786" t="s">
        <v>432</v>
      </c>
      <c r="C16" s="787" t="s">
        <v>433</v>
      </c>
      <c r="D16" s="770">
        <v>728992</v>
      </c>
      <c r="E16" s="788">
        <f>+Tabla4871[[#This Row],[2025]]/$D$46</f>
        <v>6.8993707685879271E-2</v>
      </c>
      <c r="G16" s="1313"/>
      <c r="H16" s="1313"/>
      <c r="I16" s="1313"/>
      <c r="J16" s="1313"/>
    </row>
    <row r="17" spans="2:10" s="649" customFormat="1" ht="18">
      <c r="B17" s="786" t="s">
        <v>434</v>
      </c>
      <c r="C17" s="787" t="s">
        <v>435</v>
      </c>
      <c r="D17" s="770">
        <v>50871</v>
      </c>
      <c r="E17" s="788">
        <f>+Tabla4871[[#This Row],[2025]]/$D$46</f>
        <v>4.8145643624187438E-3</v>
      </c>
      <c r="G17" s="1313"/>
      <c r="H17" s="1313"/>
      <c r="I17" s="1313"/>
      <c r="J17" s="1313"/>
    </row>
    <row r="18" spans="2:10" s="649" customFormat="1" ht="18">
      <c r="B18" s="786" t="s">
        <v>436</v>
      </c>
      <c r="C18" s="787" t="s">
        <v>437</v>
      </c>
      <c r="D18" s="770">
        <v>281088</v>
      </c>
      <c r="E18" s="788">
        <f>+Tabla4871[[#This Row],[2025]]/$D$46</f>
        <v>2.6602902783581212E-2</v>
      </c>
      <c r="G18" s="1313"/>
      <c r="H18" s="1313"/>
      <c r="I18" s="1313"/>
      <c r="J18" s="1313"/>
    </row>
    <row r="19" spans="2:10" s="649" customFormat="1" ht="18">
      <c r="B19" s="786" t="s">
        <v>438</v>
      </c>
      <c r="C19" s="787" t="s">
        <v>439</v>
      </c>
      <c r="D19" s="770">
        <v>239708</v>
      </c>
      <c r="E19" s="788">
        <f>+Tabla4871[[#This Row],[2025]]/$D$46</f>
        <v>2.2686591460491679E-2</v>
      </c>
      <c r="G19" s="1313"/>
      <c r="H19" s="1313"/>
      <c r="I19" s="1313"/>
      <c r="J19" s="1313"/>
    </row>
    <row r="20" spans="2:10" s="649" customFormat="1" ht="18">
      <c r="B20" s="786" t="s">
        <v>440</v>
      </c>
      <c r="C20" s="787" t="s">
        <v>441</v>
      </c>
      <c r="D20" s="770">
        <v>208133</v>
      </c>
      <c r="E20" s="788">
        <f>+Tabla4871[[#This Row],[2025]]/$D$46</f>
        <v>1.9698250957191726E-2</v>
      </c>
      <c r="G20" s="1313"/>
      <c r="H20" s="1313"/>
      <c r="I20" s="1313"/>
      <c r="J20" s="1313"/>
    </row>
    <row r="21" spans="2:10" s="649" customFormat="1" ht="18">
      <c r="B21" s="786" t="s">
        <v>442</v>
      </c>
      <c r="C21" s="787" t="s">
        <v>443</v>
      </c>
      <c r="D21" s="770">
        <v>46603</v>
      </c>
      <c r="E21" s="788">
        <f>+Tabla4871[[#This Row],[2025]]/$D$46</f>
        <v>4.4106296904287455E-3</v>
      </c>
      <c r="G21" s="1313"/>
      <c r="H21" s="1313"/>
      <c r="I21" s="1313"/>
      <c r="J21" s="1313"/>
    </row>
    <row r="22" spans="2:10" s="649" customFormat="1" ht="18">
      <c r="B22" s="786" t="s">
        <v>444</v>
      </c>
      <c r="C22" s="787" t="s">
        <v>445</v>
      </c>
      <c r="D22" s="770">
        <v>204339</v>
      </c>
      <c r="E22" s="788">
        <f>+Tabla4871[[#This Row],[2025]]/$D$46</f>
        <v>1.9339176883731077E-2</v>
      </c>
      <c r="G22" s="1313"/>
      <c r="H22" s="1313"/>
      <c r="I22" s="1313"/>
      <c r="J22" s="1313"/>
    </row>
    <row r="23" spans="2:10" s="649" customFormat="1" ht="18">
      <c r="B23" s="786" t="s">
        <v>446</v>
      </c>
      <c r="C23" s="787" t="s">
        <v>447</v>
      </c>
      <c r="D23" s="770">
        <v>182525</v>
      </c>
      <c r="E23" s="788">
        <f>+Tabla4871[[#This Row],[2025]]/$D$46</f>
        <v>1.7274642925251736E-2</v>
      </c>
      <c r="G23" s="1313"/>
      <c r="H23" s="1313"/>
      <c r="I23" s="1313"/>
      <c r="J23" s="1313"/>
    </row>
    <row r="24" spans="2:10" s="649" customFormat="1" ht="18">
      <c r="B24" s="786" t="s">
        <v>448</v>
      </c>
      <c r="C24" s="787" t="s">
        <v>449</v>
      </c>
      <c r="D24" s="770">
        <v>164027</v>
      </c>
      <c r="E24" s="788">
        <f>+Tabla4871[[#This Row],[2025]]/$D$46</f>
        <v>1.5523943871251975E-2</v>
      </c>
      <c r="G24" s="1313"/>
      <c r="H24" s="1313"/>
      <c r="I24" s="1313"/>
      <c r="J24" s="1313"/>
    </row>
    <row r="25" spans="2:10" s="649" customFormat="1" ht="18">
      <c r="B25" s="786" t="s">
        <v>450</v>
      </c>
      <c r="C25" s="787" t="s">
        <v>451</v>
      </c>
      <c r="D25" s="770">
        <v>160656</v>
      </c>
      <c r="E25" s="788">
        <f>+Tabla4871[[#This Row],[2025]]/$D$46</f>
        <v>1.5204903623061186E-2</v>
      </c>
    </row>
    <row r="26" spans="2:10" s="649" customFormat="1" ht="18">
      <c r="B26" s="786" t="s">
        <v>452</v>
      </c>
      <c r="C26" s="787" t="s">
        <v>453</v>
      </c>
      <c r="D26" s="770">
        <v>156117</v>
      </c>
      <c r="E26" s="788">
        <f>+Tabla4871[[#This Row],[2025]]/$D$46</f>
        <v>1.4775320802966856E-2</v>
      </c>
    </row>
    <row r="27" spans="2:10" s="649" customFormat="1" ht="18" customHeight="1">
      <c r="B27" s="786" t="s">
        <v>454</v>
      </c>
      <c r="C27" s="787" t="s">
        <v>455</v>
      </c>
      <c r="D27" s="770">
        <v>152954</v>
      </c>
      <c r="E27" s="788">
        <f>+Tabla4871[[#This Row],[2025]]/$D$46</f>
        <v>1.447596621826574E-2</v>
      </c>
    </row>
    <row r="28" spans="2:10" s="649" customFormat="1" ht="18">
      <c r="B28" s="786" t="s">
        <v>456</v>
      </c>
      <c r="C28" s="787" t="s">
        <v>457</v>
      </c>
      <c r="D28" s="770">
        <v>144946</v>
      </c>
      <c r="E28" s="788">
        <f>+Tabla4871[[#This Row],[2025]]/$D$46</f>
        <v>1.3718068173913373E-2</v>
      </c>
    </row>
    <row r="29" spans="2:10" s="649" customFormat="1" ht="18">
      <c r="B29" s="786" t="s">
        <v>458</v>
      </c>
      <c r="C29" s="787" t="s">
        <v>459</v>
      </c>
      <c r="D29" s="770">
        <v>112228</v>
      </c>
      <c r="E29" s="788">
        <f>+Tabla4871[[#This Row],[2025]]/$D$46</f>
        <v>1.0621551164033157E-2</v>
      </c>
    </row>
    <row r="30" spans="2:10" s="649" customFormat="1" ht="18">
      <c r="B30" s="786" t="s">
        <v>460</v>
      </c>
      <c r="C30" s="787" t="s">
        <v>461</v>
      </c>
      <c r="D30" s="770">
        <v>112438</v>
      </c>
      <c r="E30" s="788">
        <f>+Tabla4871[[#This Row],[2025]]/$D$46</f>
        <v>1.0641426112748691E-2</v>
      </c>
    </row>
    <row r="31" spans="2:10" ht="18">
      <c r="B31" s="786" t="s">
        <v>462</v>
      </c>
      <c r="C31" s="787" t="s">
        <v>463</v>
      </c>
      <c r="D31" s="770">
        <v>116490</v>
      </c>
      <c r="E31" s="788">
        <f>+Tabla4871[[#This Row],[2025]]/$D$46</f>
        <v>1.1024917980345569E-2</v>
      </c>
      <c r="F31" s="173"/>
      <c r="G31" s="173"/>
      <c r="H31" s="173"/>
      <c r="I31" s="173"/>
    </row>
    <row r="32" spans="2:10" ht="18">
      <c r="B32" s="786" t="s">
        <v>464</v>
      </c>
      <c r="C32" s="787" t="s">
        <v>465</v>
      </c>
      <c r="D32" s="770">
        <v>103798</v>
      </c>
      <c r="E32" s="788">
        <f>+Tabla4871[[#This Row],[2025]]/$D$46</f>
        <v>9.8237139370238591E-3</v>
      </c>
      <c r="F32" s="173"/>
      <c r="G32" s="173"/>
      <c r="H32" s="173"/>
      <c r="I32" s="173"/>
    </row>
    <row r="33" spans="2:10" ht="18">
      <c r="B33" s="786" t="s">
        <v>466</v>
      </c>
      <c r="C33" s="787" t="s">
        <v>467</v>
      </c>
      <c r="D33" s="770">
        <v>98351</v>
      </c>
      <c r="E33" s="788">
        <f>+Tabla4871[[#This Row],[2025]]/$D$46</f>
        <v>9.308195624388076E-3</v>
      </c>
      <c r="F33" s="173"/>
      <c r="G33" s="173"/>
      <c r="H33" s="173"/>
      <c r="I33" s="173"/>
    </row>
    <row r="34" spans="2:10" ht="18">
      <c r="B34" s="786" t="s">
        <v>468</v>
      </c>
      <c r="C34" s="787" t="s">
        <v>469</v>
      </c>
      <c r="D34" s="770">
        <v>78499</v>
      </c>
      <c r="E34" s="788">
        <f>+Tabla4871[[#This Row],[2025]]/$D$46</f>
        <v>7.4293504724795845E-3</v>
      </c>
      <c r="F34" s="173"/>
      <c r="G34" s="173"/>
      <c r="H34" s="173"/>
      <c r="I34" s="173"/>
    </row>
    <row r="35" spans="2:10" ht="18">
      <c r="B35" s="786" t="s">
        <v>470</v>
      </c>
      <c r="C35" s="787" t="s">
        <v>471</v>
      </c>
      <c r="D35" s="770">
        <v>73614</v>
      </c>
      <c r="E35" s="788">
        <f>+Tabla4871[[#This Row],[2025]]/$D$46</f>
        <v>6.9670213083110888E-3</v>
      </c>
      <c r="F35" s="173"/>
      <c r="G35" s="173"/>
      <c r="H35" s="173"/>
      <c r="I35" s="173"/>
    </row>
    <row r="36" spans="2:10" ht="18">
      <c r="B36" s="786" t="s">
        <v>472</v>
      </c>
      <c r="C36" s="787" t="s">
        <v>473</v>
      </c>
      <c r="D36" s="770">
        <v>69421</v>
      </c>
      <c r="E36" s="788">
        <f>+Tabla4871[[#This Row],[2025]]/$D$46</f>
        <v>6.5701848322909234E-3</v>
      </c>
      <c r="F36" s="173"/>
      <c r="G36" s="173"/>
      <c r="H36" s="173"/>
      <c r="I36" s="173"/>
    </row>
    <row r="37" spans="2:10" ht="18">
      <c r="B37" s="786" t="s">
        <v>474</v>
      </c>
      <c r="C37" s="787" t="s">
        <v>475</v>
      </c>
      <c r="D37" s="770">
        <v>66396</v>
      </c>
      <c r="E37" s="788">
        <f>+Tabla4871[[#This Row],[2025]]/$D$46</f>
        <v>6.2838909281743016E-3</v>
      </c>
      <c r="F37" s="173"/>
      <c r="G37" s="173"/>
      <c r="H37" s="173"/>
      <c r="I37" s="173"/>
    </row>
    <row r="38" spans="2:10" ht="18">
      <c r="B38" s="786" t="s">
        <v>476</v>
      </c>
      <c r="C38" s="787" t="s">
        <v>477</v>
      </c>
      <c r="D38" s="770">
        <v>63100</v>
      </c>
      <c r="E38" s="788">
        <f>+Tabla4871[[#This Row],[2025]]/$D$46</f>
        <v>5.9719488759533467E-3</v>
      </c>
      <c r="F38" s="173"/>
      <c r="G38" s="173"/>
      <c r="H38" s="173"/>
      <c r="I38" s="173"/>
    </row>
    <row r="39" spans="2:10" ht="18">
      <c r="B39" s="786" t="s">
        <v>478</v>
      </c>
      <c r="C39" s="787" t="s">
        <v>479</v>
      </c>
      <c r="D39" s="770">
        <v>61842</v>
      </c>
      <c r="E39" s="788">
        <f>+Tabla4871[[#This Row],[2025]]/$D$46</f>
        <v>5.8528884688860043E-3</v>
      </c>
      <c r="F39" s="173"/>
      <c r="G39" s="173"/>
      <c r="H39" s="173"/>
      <c r="I39" s="173"/>
    </row>
    <row r="40" spans="2:10" ht="18">
      <c r="B40" s="786" t="s">
        <v>480</v>
      </c>
      <c r="C40" s="787" t="s">
        <v>481</v>
      </c>
      <c r="D40" s="770">
        <v>56651</v>
      </c>
      <c r="E40" s="788">
        <f>+Tabla4871[[#This Row],[2025]]/$D$46</f>
        <v>5.3615986651605876E-3</v>
      </c>
      <c r="F40" s="173"/>
      <c r="G40" s="173"/>
      <c r="H40" s="173"/>
      <c r="I40" s="173"/>
    </row>
    <row r="41" spans="2:10" ht="18">
      <c r="B41" s="786" t="s">
        <v>482</v>
      </c>
      <c r="C41" s="787" t="s">
        <v>483</v>
      </c>
      <c r="D41" s="770">
        <v>373765</v>
      </c>
      <c r="E41" s="788">
        <f>+Tabla4871[[#This Row],[2025]]/$D$46</f>
        <v>3.5374096222198143E-2</v>
      </c>
      <c r="F41" s="173"/>
      <c r="G41" s="173"/>
      <c r="H41" s="173"/>
      <c r="I41" s="173"/>
    </row>
    <row r="42" spans="2:10" ht="18">
      <c r="B42" s="786" t="s">
        <v>484</v>
      </c>
      <c r="C42" s="787" t="s">
        <v>485</v>
      </c>
      <c r="D42" s="770">
        <v>48235</v>
      </c>
      <c r="E42" s="788">
        <f>+Tabla4871[[#This Row],[2025]]/$D$46</f>
        <v>4.5650864347323242E-3</v>
      </c>
      <c r="F42" s="173"/>
      <c r="G42" s="173"/>
      <c r="H42" s="173"/>
      <c r="I42" s="173"/>
    </row>
    <row r="43" spans="2:10" ht="18">
      <c r="B43" s="786" t="s">
        <v>486</v>
      </c>
      <c r="C43" s="787" t="s">
        <v>487</v>
      </c>
      <c r="D43" s="770">
        <v>47344</v>
      </c>
      <c r="E43" s="788">
        <f>+Tabla4871[[#This Row],[2025]]/$D$46</f>
        <v>4.4807598666107016E-3</v>
      </c>
      <c r="F43" s="649"/>
      <c r="G43" s="649"/>
      <c r="H43" s="649"/>
      <c r="I43" s="649"/>
      <c r="J43" s="649"/>
    </row>
    <row r="44" spans="2:10" ht="18">
      <c r="B44" s="786" t="s">
        <v>488</v>
      </c>
      <c r="C44" s="787" t="s">
        <v>489</v>
      </c>
      <c r="D44" s="770">
        <v>206815</v>
      </c>
      <c r="E44" s="788">
        <f>+Tabla4871[[#This Row],[2025]]/$D$46</f>
        <v>1.9573511993348516E-2</v>
      </c>
      <c r="F44" s="173"/>
      <c r="G44" s="173"/>
      <c r="H44" s="173"/>
      <c r="I44" s="173"/>
    </row>
    <row r="45" spans="2:10" ht="18">
      <c r="B45" s="786" t="s">
        <v>490</v>
      </c>
      <c r="C45" s="787" t="s">
        <v>491</v>
      </c>
      <c r="D45" s="770">
        <v>14863</v>
      </c>
      <c r="E45" s="788">
        <f>+Tabla4871[[#This Row],[2025]]/$D$46</f>
        <v>1.4066731559951599E-3</v>
      </c>
      <c r="F45" s="173"/>
      <c r="G45" s="173"/>
      <c r="H45" s="173"/>
      <c r="I45" s="173"/>
    </row>
    <row r="46" spans="2:10" ht="18">
      <c r="B46" s="789" t="s">
        <v>155</v>
      </c>
      <c r="C46" s="783"/>
      <c r="D46" s="1117">
        <f>SUM(D13:D45)</f>
        <v>10566065</v>
      </c>
      <c r="E46" s="1118">
        <f>SUM(E13:E45)</f>
        <v>1</v>
      </c>
      <c r="F46" s="173"/>
      <c r="G46" s="173"/>
      <c r="H46" s="173"/>
      <c r="I46" s="173"/>
    </row>
    <row r="48" spans="2:10" s="649" customFormat="1">
      <c r="B48" s="778"/>
      <c r="C48" s="173"/>
      <c r="D48" s="638"/>
      <c r="E48" s="639"/>
      <c r="F48" s="639"/>
      <c r="G48" s="639"/>
      <c r="H48" s="639"/>
      <c r="I48" s="639"/>
      <c r="J48" s="173"/>
    </row>
    <row r="49" spans="10:10">
      <c r="J49" s="649"/>
    </row>
  </sheetData>
  <mergeCells count="4">
    <mergeCell ref="C1:J1"/>
    <mergeCell ref="C2:J2"/>
    <mergeCell ref="A3:J11"/>
    <mergeCell ref="G14:J24"/>
  </mergeCells>
  <conditionalFormatting sqref="D13:D45">
    <cfRule type="duplicateValues" dxfId="37" priority="1"/>
  </conditionalFormatting>
  <pageMargins left="0.70866141732283472" right="0.70866141732283472" top="0.74803149606299213" bottom="0.74803149606299213" header="0.31496062992125984" footer="0.31496062992125984"/>
  <pageSetup paperSize="119" scale="36" orientation="portrait" r:id="rId1"/>
  <ignoredErrors>
    <ignoredError sqref="D13:D45 E13:E45" calculatedColumn="1"/>
  </ignoredErrors>
  <drawing r:id="rId2"/>
  <tableParts count="1">
    <tablePart r:id="rId3"/>
  </tableParts>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25">
    <tabColor theme="1" tint="4.9989318521683403E-2"/>
    <pageSetUpPr fitToPage="1"/>
  </sheetPr>
  <dimension ref="A1"/>
  <sheetViews>
    <sheetView showGridLines="0" showRowColHeaders="0" view="pageBreakPreview" zoomScale="85" zoomScaleNormal="100" zoomScaleSheetLayoutView="85" zoomScalePageLayoutView="70" workbookViewId="0">
      <selection activeCell="N45" sqref="N45"/>
    </sheetView>
  </sheetViews>
  <sheetFormatPr baseColWidth="10" defaultColWidth="11.42578125" defaultRowHeight="15"/>
  <cols>
    <col min="7" max="7" width="35.7109375" customWidth="1"/>
  </cols>
  <sheetData/>
  <pageMargins left="0.70866141732283472" right="0.70866141732283472" top="0.74803149606299213" bottom="0.74803149606299213" header="0.31496062992125984" footer="0.31496062992125984"/>
  <pageSetup scale="77" orientation="landscape"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7">
    <tabColor theme="4" tint="-0.249977111117893"/>
    <pageSetUpPr fitToPage="1"/>
  </sheetPr>
  <dimension ref="A1:J144"/>
  <sheetViews>
    <sheetView showGridLines="0" view="pageBreakPreview" topLeftCell="A4" zoomScale="40" zoomScaleNormal="100" zoomScaleSheetLayoutView="40" zoomScalePageLayoutView="62" workbookViewId="0">
      <selection activeCell="R9" sqref="R9"/>
    </sheetView>
  </sheetViews>
  <sheetFormatPr baseColWidth="10" defaultColWidth="11.42578125" defaultRowHeight="14.25"/>
  <cols>
    <col min="1" max="1" width="33.7109375" style="173" customWidth="1"/>
    <col min="2" max="2" width="58.7109375" style="173" customWidth="1"/>
    <col min="3" max="3" width="55.140625" style="173" customWidth="1"/>
    <col min="4" max="4" width="49" style="173" customWidth="1"/>
    <col min="5" max="5" width="54.7109375" style="173" customWidth="1"/>
    <col min="6" max="6" width="48.28515625" style="173" customWidth="1"/>
    <col min="7" max="7" width="42.5703125" style="173" customWidth="1"/>
    <col min="8" max="8" width="35.42578125" style="173" customWidth="1"/>
    <col min="9" max="9" width="31.42578125" style="173" customWidth="1"/>
    <col min="10" max="10" width="42.5703125" style="173" customWidth="1"/>
    <col min="11" max="16384" width="11.42578125" style="173"/>
  </cols>
  <sheetData>
    <row r="1" spans="1:10" ht="88.5" customHeight="1">
      <c r="A1" s="1316" t="s">
        <v>492</v>
      </c>
      <c r="B1" s="1317"/>
      <c r="C1" s="1317"/>
      <c r="D1" s="1317"/>
      <c r="E1" s="1317"/>
      <c r="F1" s="1317"/>
      <c r="G1" s="1317"/>
      <c r="H1" s="1317"/>
      <c r="I1" s="1317"/>
      <c r="J1" s="1317"/>
    </row>
    <row r="2" spans="1:10" ht="41.25" customHeight="1">
      <c r="A2" s="1318" t="str">
        <f>+'3. SFS-RC'!A2:L2</f>
        <v>Período:  Diciembre 2008 - Enero 2026</v>
      </c>
      <c r="B2" s="1319"/>
      <c r="C2" s="1319"/>
      <c r="D2" s="1319"/>
      <c r="E2" s="1319"/>
      <c r="F2" s="1319"/>
      <c r="G2" s="1319"/>
      <c r="H2" s="1319"/>
      <c r="I2" s="1319"/>
      <c r="J2" s="1319"/>
    </row>
    <row r="3" spans="1:10" ht="67.5" customHeight="1">
      <c r="A3" s="1320" t="s">
        <v>941</v>
      </c>
      <c r="B3" s="1321"/>
      <c r="C3" s="1321"/>
      <c r="D3" s="1321"/>
      <c r="E3" s="1321"/>
      <c r="F3" s="1321"/>
      <c r="G3" s="1321"/>
      <c r="H3" s="1321"/>
      <c r="I3" s="1321"/>
      <c r="J3" s="1321"/>
    </row>
    <row r="4" spans="1:10" ht="324.75" customHeight="1">
      <c r="A4" s="1322"/>
      <c r="B4" s="1322"/>
      <c r="C4" s="1322"/>
      <c r="D4" s="1322"/>
      <c r="E4" s="1322"/>
      <c r="F4" s="1322"/>
      <c r="G4" s="1322"/>
      <c r="H4" s="1322"/>
      <c r="I4" s="1322"/>
      <c r="J4" s="1322"/>
    </row>
    <row r="5" spans="1:10" s="182" customFormat="1" ht="105.75" customHeight="1">
      <c r="A5" s="517" t="s">
        <v>357</v>
      </c>
      <c r="B5" s="518" t="s">
        <v>493</v>
      </c>
      <c r="C5" s="518" t="s">
        <v>494</v>
      </c>
      <c r="D5" s="518" t="s">
        <v>495</v>
      </c>
      <c r="E5" s="518" t="s">
        <v>496</v>
      </c>
      <c r="F5" s="518" t="s">
        <v>497</v>
      </c>
      <c r="G5" s="518" t="s">
        <v>498</v>
      </c>
      <c r="H5" s="518" t="s">
        <v>499</v>
      </c>
      <c r="I5" s="518" t="s">
        <v>500</v>
      </c>
      <c r="J5" s="519" t="s">
        <v>501</v>
      </c>
    </row>
    <row r="6" spans="1:10" ht="26.25">
      <c r="A6" s="344" t="s">
        <v>502</v>
      </c>
      <c r="B6" s="345">
        <v>966146</v>
      </c>
      <c r="C6" s="346">
        <f t="shared" ref="C6:C24" si="0">+D6+E6</f>
        <v>726113</v>
      </c>
      <c r="D6" s="345">
        <v>707328</v>
      </c>
      <c r="E6" s="345">
        <v>18785</v>
      </c>
      <c r="F6" s="346">
        <f t="shared" ref="F6:F24" si="1">+B6+D6+E6</f>
        <v>1692259</v>
      </c>
      <c r="G6" s="478">
        <f t="shared" ref="G6" si="2">B6/F6</f>
        <v>0.57092088149627218</v>
      </c>
      <c r="H6" s="478">
        <f t="shared" ref="H6" si="3">C6/F6</f>
        <v>0.42907911850372787</v>
      </c>
      <c r="I6" s="651">
        <f t="shared" ref="I6:I24" si="4">+C6/B6</f>
        <v>0.75155618301995764</v>
      </c>
      <c r="J6" s="652">
        <v>1.9443231147259318E-2</v>
      </c>
    </row>
    <row r="7" spans="1:10" ht="26.25">
      <c r="A7" s="344" t="s">
        <v>503</v>
      </c>
      <c r="B7" s="636">
        <v>1079602</v>
      </c>
      <c r="C7" s="637">
        <f t="shared" si="0"/>
        <v>1008697</v>
      </c>
      <c r="D7" s="636">
        <v>962409</v>
      </c>
      <c r="E7" s="636">
        <v>46288</v>
      </c>
      <c r="F7" s="637">
        <f t="shared" si="1"/>
        <v>2088299</v>
      </c>
      <c r="G7" s="478">
        <f t="shared" ref="G7:G24" si="5">B7/F7</f>
        <v>0.51697673561113611</v>
      </c>
      <c r="H7" s="478">
        <f t="shared" ref="H7:H24" si="6">C7/F7</f>
        <v>0.48302326438886384</v>
      </c>
      <c r="I7" s="651">
        <f t="shared" si="4"/>
        <v>0.93432301903849757</v>
      </c>
      <c r="J7" s="652">
        <v>1.9443231147259318E-2</v>
      </c>
    </row>
    <row r="8" spans="1:10" ht="24.75" customHeight="1">
      <c r="A8" s="344" t="s">
        <v>504</v>
      </c>
      <c r="B8" s="636">
        <v>1152861</v>
      </c>
      <c r="C8" s="637">
        <f t="shared" si="0"/>
        <v>1211222</v>
      </c>
      <c r="D8" s="636">
        <v>1140803</v>
      </c>
      <c r="E8" s="636">
        <v>70419</v>
      </c>
      <c r="F8" s="637">
        <f t="shared" si="1"/>
        <v>2364083</v>
      </c>
      <c r="G8" s="478">
        <f t="shared" si="5"/>
        <v>0.487656736248262</v>
      </c>
      <c r="H8" s="478">
        <f t="shared" si="6"/>
        <v>0.512343263751738</v>
      </c>
      <c r="I8" s="651">
        <f t="shared" si="4"/>
        <v>1.0506227550415879</v>
      </c>
      <c r="J8" s="652">
        <v>1.9443231147259318E-2</v>
      </c>
    </row>
    <row r="9" spans="1:10" ht="26.25">
      <c r="A9" s="344" t="s">
        <v>505</v>
      </c>
      <c r="B9" s="636">
        <v>1188345</v>
      </c>
      <c r="C9" s="637">
        <f t="shared" si="0"/>
        <v>1329078</v>
      </c>
      <c r="D9" s="636">
        <v>1234019</v>
      </c>
      <c r="E9" s="636">
        <v>95059</v>
      </c>
      <c r="F9" s="637">
        <f t="shared" si="1"/>
        <v>2517423</v>
      </c>
      <c r="G9" s="478">
        <f t="shared" si="5"/>
        <v>0.47204820167290124</v>
      </c>
      <c r="H9" s="478">
        <f t="shared" si="6"/>
        <v>0.52795179832709882</v>
      </c>
      <c r="I9" s="651">
        <f t="shared" si="4"/>
        <v>1.1184277293210305</v>
      </c>
      <c r="J9" s="652">
        <v>1.9443231147259318E-2</v>
      </c>
    </row>
    <row r="10" spans="1:10" ht="26.25">
      <c r="A10" s="344" t="s">
        <v>506</v>
      </c>
      <c r="B10" s="636">
        <v>1242830</v>
      </c>
      <c r="C10" s="637">
        <f t="shared" si="0"/>
        <v>1445581</v>
      </c>
      <c r="D10" s="636">
        <v>1332478</v>
      </c>
      <c r="E10" s="636">
        <v>113103</v>
      </c>
      <c r="F10" s="637">
        <f t="shared" si="1"/>
        <v>2688411</v>
      </c>
      <c r="G10" s="478">
        <f t="shared" si="5"/>
        <v>0.46229166596922866</v>
      </c>
      <c r="H10" s="478">
        <f t="shared" si="6"/>
        <v>0.53770833403077134</v>
      </c>
      <c r="I10" s="651">
        <f t="shared" si="4"/>
        <v>1.1631365512580161</v>
      </c>
      <c r="J10" s="652">
        <v>1.9443231147259318E-2</v>
      </c>
    </row>
    <row r="11" spans="1:10" ht="26.25">
      <c r="A11" s="344" t="s">
        <v>507</v>
      </c>
      <c r="B11" s="636">
        <v>1297821</v>
      </c>
      <c r="C11" s="637">
        <f t="shared" si="0"/>
        <v>1561485</v>
      </c>
      <c r="D11" s="636">
        <v>1429474</v>
      </c>
      <c r="E11" s="636">
        <v>132011</v>
      </c>
      <c r="F11" s="637">
        <f t="shared" si="1"/>
        <v>2859306</v>
      </c>
      <c r="G11" s="478">
        <f t="shared" si="5"/>
        <v>0.45389370707437399</v>
      </c>
      <c r="H11" s="478">
        <f t="shared" si="6"/>
        <v>0.54610629292562596</v>
      </c>
      <c r="I11" s="651">
        <f t="shared" si="4"/>
        <v>1.203158987256332</v>
      </c>
      <c r="J11" s="652">
        <v>1.9443231147259318E-2</v>
      </c>
    </row>
    <row r="12" spans="1:10" ht="26.25" customHeight="1">
      <c r="A12" s="344" t="s">
        <v>508</v>
      </c>
      <c r="B12" s="636">
        <v>1422986</v>
      </c>
      <c r="C12" s="637">
        <f t="shared" si="0"/>
        <v>1718613</v>
      </c>
      <c r="D12" s="636">
        <v>1568541</v>
      </c>
      <c r="E12" s="636">
        <v>150072</v>
      </c>
      <c r="F12" s="637">
        <f t="shared" si="1"/>
        <v>3141599</v>
      </c>
      <c r="G12" s="478">
        <f t="shared" si="5"/>
        <v>0.45294959668627344</v>
      </c>
      <c r="H12" s="478">
        <f t="shared" si="6"/>
        <v>0.54705040331372656</v>
      </c>
      <c r="I12" s="651">
        <f t="shared" si="4"/>
        <v>1.2077511655068989</v>
      </c>
      <c r="J12" s="652">
        <v>1.9443231147259318E-2</v>
      </c>
    </row>
    <row r="13" spans="1:10" ht="26.25">
      <c r="A13" s="344" t="s">
        <v>509</v>
      </c>
      <c r="B13" s="636">
        <v>1513634</v>
      </c>
      <c r="C13" s="637">
        <f t="shared" si="0"/>
        <v>1826204</v>
      </c>
      <c r="D13" s="636">
        <v>1649407</v>
      </c>
      <c r="E13" s="636">
        <v>176797</v>
      </c>
      <c r="F13" s="637">
        <f t="shared" si="1"/>
        <v>3339838</v>
      </c>
      <c r="G13" s="478">
        <f t="shared" si="5"/>
        <v>0.4532058141742204</v>
      </c>
      <c r="H13" s="478">
        <f t="shared" si="6"/>
        <v>0.54679418582577954</v>
      </c>
      <c r="I13" s="651">
        <f t="shared" si="4"/>
        <v>1.2065030251698892</v>
      </c>
      <c r="J13" s="652">
        <v>1.9443231147259318E-2</v>
      </c>
    </row>
    <row r="14" spans="1:10" s="252" customFormat="1" ht="26.25">
      <c r="A14" s="344" t="s">
        <v>510</v>
      </c>
      <c r="B14" s="636">
        <v>1619670</v>
      </c>
      <c r="C14" s="637">
        <f t="shared" si="0"/>
        <v>1971618</v>
      </c>
      <c r="D14" s="636">
        <v>1781414</v>
      </c>
      <c r="E14" s="636">
        <v>190204</v>
      </c>
      <c r="F14" s="637">
        <f t="shared" si="1"/>
        <v>3591288</v>
      </c>
      <c r="G14" s="478">
        <f t="shared" si="5"/>
        <v>0.45099975273495191</v>
      </c>
      <c r="H14" s="478">
        <f t="shared" si="6"/>
        <v>0.54900024726504804</v>
      </c>
      <c r="I14" s="651">
        <f t="shared" si="4"/>
        <v>1.2172961158754561</v>
      </c>
      <c r="J14" s="652">
        <v>1.9443231147259318E-2</v>
      </c>
    </row>
    <row r="15" spans="1:10" ht="26.25">
      <c r="A15" s="344" t="s">
        <v>511</v>
      </c>
      <c r="B15" s="636">
        <v>1766077</v>
      </c>
      <c r="C15" s="637">
        <f t="shared" si="0"/>
        <v>2136515</v>
      </c>
      <c r="D15" s="636">
        <v>1932996</v>
      </c>
      <c r="E15" s="636">
        <v>203519</v>
      </c>
      <c r="F15" s="637">
        <f t="shared" si="1"/>
        <v>3902592</v>
      </c>
      <c r="G15" s="478">
        <f t="shared" si="5"/>
        <v>0.45253949170192531</v>
      </c>
      <c r="H15" s="478">
        <f t="shared" si="6"/>
        <v>0.54746050829807469</v>
      </c>
      <c r="I15" s="651">
        <f t="shared" si="4"/>
        <v>1.2097518964348666</v>
      </c>
      <c r="J15" s="652">
        <v>1.9443231147259318E-2</v>
      </c>
    </row>
    <row r="16" spans="1:10" s="181" customFormat="1" ht="26.25">
      <c r="A16" s="344" t="s">
        <v>374</v>
      </c>
      <c r="B16" s="636">
        <v>1859359</v>
      </c>
      <c r="C16" s="637">
        <f t="shared" si="0"/>
        <v>2294628</v>
      </c>
      <c r="D16" s="636">
        <v>2074903</v>
      </c>
      <c r="E16" s="636">
        <v>219725</v>
      </c>
      <c r="F16" s="637">
        <f t="shared" si="1"/>
        <v>4153987</v>
      </c>
      <c r="G16" s="478">
        <f t="shared" si="5"/>
        <v>0.44760828572645989</v>
      </c>
      <c r="H16" s="478">
        <f t="shared" si="6"/>
        <v>0.55239171427354006</v>
      </c>
      <c r="I16" s="651">
        <f t="shared" si="4"/>
        <v>1.2340962665090496</v>
      </c>
      <c r="J16" s="652">
        <v>1.9443231147259318E-2</v>
      </c>
    </row>
    <row r="17" spans="1:10" s="181" customFormat="1" ht="26.25">
      <c r="A17" s="344" t="s">
        <v>375</v>
      </c>
      <c r="B17" s="636">
        <v>1891406</v>
      </c>
      <c r="C17" s="637">
        <f t="shared" si="0"/>
        <v>2337255</v>
      </c>
      <c r="D17" s="636">
        <v>2112207</v>
      </c>
      <c r="E17" s="636">
        <v>225048</v>
      </c>
      <c r="F17" s="637">
        <f t="shared" si="1"/>
        <v>4228661</v>
      </c>
      <c r="G17" s="478">
        <f t="shared" si="5"/>
        <v>0.44728248492844425</v>
      </c>
      <c r="H17" s="478">
        <f t="shared" si="6"/>
        <v>0.55271751507155575</v>
      </c>
      <c r="I17" s="651">
        <f t="shared" si="4"/>
        <v>1.2357235834083216</v>
      </c>
      <c r="J17" s="652">
        <v>1.9443231147259318E-2</v>
      </c>
    </row>
    <row r="18" spans="1:10" s="181" customFormat="1" ht="26.25">
      <c r="A18" s="344" t="s">
        <v>512</v>
      </c>
      <c r="B18" s="345">
        <v>1847991</v>
      </c>
      <c r="C18" s="346">
        <f t="shared" si="0"/>
        <v>2366912</v>
      </c>
      <c r="D18" s="345">
        <v>2140541</v>
      </c>
      <c r="E18" s="345">
        <v>226371</v>
      </c>
      <c r="F18" s="346">
        <f t="shared" si="1"/>
        <v>4214903</v>
      </c>
      <c r="G18" s="478">
        <f t="shared" si="5"/>
        <v>0.43844211835954472</v>
      </c>
      <c r="H18" s="478">
        <f t="shared" si="6"/>
        <v>0.56155788164045528</v>
      </c>
      <c r="I18" s="651">
        <f t="shared" si="4"/>
        <v>1.2808027744723864</v>
      </c>
      <c r="J18" s="652">
        <v>1.9443231147259318E-2</v>
      </c>
    </row>
    <row r="19" spans="1:10" s="181" customFormat="1" ht="26.25">
      <c r="A19" s="344" t="s">
        <v>377</v>
      </c>
      <c r="B19" s="345">
        <v>1928263</v>
      </c>
      <c r="C19" s="346">
        <f t="shared" si="0"/>
        <v>2357096</v>
      </c>
      <c r="D19" s="345">
        <v>2120386</v>
      </c>
      <c r="E19" s="345">
        <v>236710</v>
      </c>
      <c r="F19" s="346">
        <f t="shared" si="1"/>
        <v>4285359</v>
      </c>
      <c r="G19" s="478">
        <f t="shared" si="5"/>
        <v>0.44996533545964296</v>
      </c>
      <c r="H19" s="478">
        <f t="shared" si="6"/>
        <v>0.5500346645403571</v>
      </c>
      <c r="I19" s="651">
        <f t="shared" si="4"/>
        <v>1.2223934183251974</v>
      </c>
      <c r="J19" s="652">
        <v>1.9443231147259318E-2</v>
      </c>
    </row>
    <row r="20" spans="1:10" s="181" customFormat="1" ht="26.25">
      <c r="A20" s="344" t="s">
        <v>378</v>
      </c>
      <c r="B20" s="345">
        <v>2080797</v>
      </c>
      <c r="C20" s="346">
        <f t="shared" si="0"/>
        <v>2488113</v>
      </c>
      <c r="D20" s="345">
        <v>2241626</v>
      </c>
      <c r="E20" s="345">
        <v>246487</v>
      </c>
      <c r="F20" s="346">
        <f t="shared" si="1"/>
        <v>4568910</v>
      </c>
      <c r="G20" s="478">
        <f t="shared" si="5"/>
        <v>0.45542525460120686</v>
      </c>
      <c r="H20" s="478">
        <f t="shared" si="6"/>
        <v>0.54457474539879314</v>
      </c>
      <c r="I20" s="651">
        <f t="shared" si="4"/>
        <v>1.1957499938725402</v>
      </c>
      <c r="J20" s="652">
        <v>1.9443231147259318E-2</v>
      </c>
    </row>
    <row r="21" spans="1:10" s="181" customFormat="1" ht="26.25">
      <c r="A21" s="344" t="s">
        <v>379</v>
      </c>
      <c r="B21" s="347">
        <v>2097791</v>
      </c>
      <c r="C21" s="346">
        <f t="shared" si="0"/>
        <v>2479277</v>
      </c>
      <c r="D21" s="347">
        <v>2226907</v>
      </c>
      <c r="E21" s="347">
        <v>252370</v>
      </c>
      <c r="F21" s="346">
        <f t="shared" si="1"/>
        <v>4577068</v>
      </c>
      <c r="G21" s="478">
        <f t="shared" si="5"/>
        <v>0.45832637837148149</v>
      </c>
      <c r="H21" s="478">
        <f t="shared" si="6"/>
        <v>0.54167362162851851</v>
      </c>
      <c r="I21" s="651">
        <f t="shared" si="4"/>
        <v>1.1818512902381599</v>
      </c>
      <c r="J21" s="652">
        <v>1.9443231147259318E-2</v>
      </c>
    </row>
    <row r="22" spans="1:10" s="181" customFormat="1" ht="26.25">
      <c r="A22" s="344" t="s">
        <v>380</v>
      </c>
      <c r="B22" s="347">
        <v>2155212</v>
      </c>
      <c r="C22" s="346">
        <f t="shared" si="0"/>
        <v>2544154</v>
      </c>
      <c r="D22" s="347">
        <v>2279808</v>
      </c>
      <c r="E22" s="347">
        <v>264346</v>
      </c>
      <c r="F22" s="346">
        <f>+B22+D22+E22</f>
        <v>4699366</v>
      </c>
      <c r="G22" s="478">
        <f t="shared" si="5"/>
        <v>0.45861760926899503</v>
      </c>
      <c r="H22" s="478">
        <f t="shared" si="6"/>
        <v>0.54138239073100503</v>
      </c>
      <c r="I22" s="651">
        <f t="shared" si="4"/>
        <v>1.1804657732046777</v>
      </c>
      <c r="J22" s="652">
        <v>1.94432311472593E-2</v>
      </c>
    </row>
    <row r="23" spans="1:10" s="181" customFormat="1" ht="26.25">
      <c r="A23" s="344" t="s">
        <v>381</v>
      </c>
      <c r="B23" s="347">
        <v>2243031</v>
      </c>
      <c r="C23" s="346">
        <v>2590861</v>
      </c>
      <c r="D23" s="347">
        <v>2321593</v>
      </c>
      <c r="E23" s="345">
        <v>269268</v>
      </c>
      <c r="F23" s="346">
        <v>4833892</v>
      </c>
      <c r="G23" s="478">
        <v>0.46402174479694602</v>
      </c>
      <c r="H23" s="478">
        <v>0.53597825520305376</v>
      </c>
      <c r="I23" s="651">
        <v>1.1550714189861844</v>
      </c>
      <c r="J23" s="652">
        <v>1.94432311472593E-2</v>
      </c>
    </row>
    <row r="24" spans="1:10" ht="26.25">
      <c r="A24" s="344" t="s">
        <v>908</v>
      </c>
      <c r="B24" s="347">
        <f>+'Resumen '!C26</f>
        <v>2237319</v>
      </c>
      <c r="C24" s="346">
        <f t="shared" si="0"/>
        <v>2579399</v>
      </c>
      <c r="D24" s="347">
        <f>+'Resumen '!C27</f>
        <v>2310138</v>
      </c>
      <c r="E24" s="347">
        <f>+'Resumen '!C28</f>
        <v>269261</v>
      </c>
      <c r="F24" s="346">
        <f t="shared" si="1"/>
        <v>4816718</v>
      </c>
      <c r="G24" s="478">
        <f t="shared" si="5"/>
        <v>0.46449034383993415</v>
      </c>
      <c r="H24" s="478">
        <f t="shared" si="6"/>
        <v>0.53550965616006585</v>
      </c>
      <c r="I24" s="651">
        <f t="shared" si="4"/>
        <v>1.1528972846518535</v>
      </c>
      <c r="J24" s="652">
        <v>1.94432311472593E-2</v>
      </c>
    </row>
    <row r="25" spans="1:10" ht="31.5" customHeight="1">
      <c r="A25" s="1314" t="s">
        <v>513</v>
      </c>
      <c r="B25" s="1314"/>
      <c r="C25" s="1314"/>
      <c r="D25" s="1314"/>
      <c r="E25" s="1314"/>
      <c r="F25" s="1314"/>
      <c r="G25" s="1314"/>
      <c r="H25" s="1314"/>
      <c r="I25" s="1315"/>
      <c r="J25" s="251"/>
    </row>
    <row r="26" spans="1:10" ht="25.5" customHeight="1">
      <c r="A26" s="250"/>
      <c r="B26" s="250"/>
      <c r="C26" s="250"/>
      <c r="D26" s="253"/>
      <c r="E26" s="253"/>
      <c r="F26" s="608"/>
      <c r="G26" s="250"/>
      <c r="H26" s="250"/>
      <c r="I26" s="211"/>
      <c r="J26" s="211"/>
    </row>
    <row r="27" spans="1:10" ht="25.5" customHeight="1">
      <c r="A27" s="250"/>
      <c r="B27" s="250"/>
      <c r="C27" s="250"/>
      <c r="D27" s="254"/>
      <c r="E27" s="254"/>
      <c r="F27" s="250"/>
      <c r="G27" s="250"/>
      <c r="H27" s="250"/>
      <c r="I27" s="211"/>
      <c r="J27" s="211"/>
    </row>
    <row r="28" spans="1:10" ht="25.5" customHeight="1">
      <c r="A28" s="250"/>
      <c r="B28" s="250"/>
      <c r="C28" s="250"/>
      <c r="D28" s="250"/>
      <c r="E28" s="250"/>
      <c r="F28" s="250"/>
      <c r="G28" s="250"/>
      <c r="H28" s="250"/>
      <c r="I28" s="211"/>
      <c r="J28" s="211"/>
    </row>
    <row r="29" spans="1:10" ht="25.5" customHeight="1">
      <c r="A29" s="250"/>
      <c r="B29" s="250"/>
      <c r="C29" s="250"/>
      <c r="D29" s="250"/>
      <c r="E29" s="250"/>
      <c r="F29" s="250"/>
      <c r="G29" s="250"/>
      <c r="H29" s="250"/>
      <c r="I29" s="211"/>
      <c r="J29" s="211"/>
    </row>
    <row r="30" spans="1:10" ht="25.5" customHeight="1">
      <c r="A30" s="250"/>
      <c r="B30" s="250"/>
      <c r="C30" s="250"/>
      <c r="D30" s="250"/>
      <c r="E30" s="250"/>
      <c r="F30" s="250"/>
      <c r="G30" s="250"/>
      <c r="H30" s="250"/>
      <c r="I30" s="211"/>
      <c r="J30" s="211"/>
    </row>
    <row r="31" spans="1:10" ht="25.5" customHeight="1">
      <c r="A31" s="211"/>
      <c r="B31" s="211"/>
      <c r="C31" s="211"/>
      <c r="D31" s="211"/>
      <c r="E31" s="211"/>
      <c r="F31" s="211"/>
      <c r="G31" s="211"/>
      <c r="H31" s="211"/>
      <c r="I31" s="211"/>
      <c r="J31" s="211"/>
    </row>
    <row r="32" spans="1:10" ht="25.5" customHeight="1">
      <c r="A32" s="211"/>
      <c r="B32" s="211"/>
      <c r="C32" s="211"/>
      <c r="D32" s="211"/>
      <c r="E32" s="211"/>
      <c r="F32" s="211"/>
      <c r="G32" s="211"/>
      <c r="H32" s="211"/>
      <c r="I32" s="211"/>
      <c r="J32" s="211"/>
    </row>
    <row r="33" spans="1:10" ht="25.5" customHeight="1">
      <c r="A33" s="211"/>
      <c r="B33" s="211"/>
      <c r="C33" s="211"/>
      <c r="D33" s="211"/>
      <c r="E33" s="211"/>
      <c r="F33" s="211"/>
      <c r="G33" s="211"/>
      <c r="H33" s="211"/>
      <c r="I33" s="211"/>
      <c r="J33" s="211"/>
    </row>
    <row r="34" spans="1:10" ht="25.5" customHeight="1">
      <c r="A34" s="211"/>
      <c r="B34" s="211"/>
      <c r="C34" s="211"/>
      <c r="D34" s="211"/>
      <c r="E34" s="211"/>
      <c r="F34" s="211"/>
      <c r="G34" s="211"/>
      <c r="H34" s="211"/>
      <c r="I34" s="211"/>
      <c r="J34" s="211"/>
    </row>
    <row r="35" spans="1:10" ht="25.5" customHeight="1">
      <c r="A35" s="211"/>
      <c r="B35" s="211"/>
      <c r="C35" s="211"/>
      <c r="D35" s="211"/>
      <c r="E35" s="211"/>
      <c r="F35" s="211"/>
      <c r="G35" s="211"/>
      <c r="H35" s="211"/>
      <c r="I35" s="211"/>
      <c r="J35" s="211"/>
    </row>
    <row r="36" spans="1:10" ht="25.5" customHeight="1">
      <c r="A36" s="211"/>
      <c r="B36" s="211"/>
      <c r="C36" s="211"/>
      <c r="D36" s="211"/>
      <c r="E36" s="211"/>
      <c r="F36" s="211"/>
      <c r="G36" s="211"/>
      <c r="H36" s="211"/>
      <c r="I36" s="211"/>
    </row>
    <row r="37" spans="1:10" ht="25.5" customHeight="1">
      <c r="A37" s="211"/>
      <c r="B37" s="211"/>
      <c r="C37" s="211"/>
      <c r="D37" s="211"/>
      <c r="E37" s="211"/>
      <c r="F37" s="211"/>
      <c r="G37" s="211"/>
      <c r="H37" s="211"/>
      <c r="I37" s="211"/>
    </row>
    <row r="38" spans="1:10" ht="25.5" customHeight="1">
      <c r="A38" s="211"/>
      <c r="B38" s="211"/>
      <c r="C38" s="211"/>
      <c r="D38" s="211"/>
      <c r="E38" s="211"/>
      <c r="F38" s="211"/>
      <c r="G38" s="211"/>
      <c r="H38" s="211"/>
      <c r="I38" s="211"/>
    </row>
    <row r="39" spans="1:10" ht="25.5" customHeight="1">
      <c r="A39" s="211"/>
      <c r="B39" s="211"/>
      <c r="C39" s="211"/>
      <c r="D39" s="211"/>
      <c r="E39" s="211"/>
      <c r="F39" s="211"/>
      <c r="G39" s="211"/>
      <c r="H39" s="211"/>
      <c r="I39" s="211"/>
    </row>
    <row r="40" spans="1:10" ht="25.5" customHeight="1">
      <c r="A40" s="211"/>
      <c r="B40" s="211"/>
      <c r="C40" s="211"/>
      <c r="D40" s="211"/>
      <c r="E40" s="211"/>
      <c r="F40" s="211"/>
      <c r="G40" s="211"/>
      <c r="H40" s="211"/>
    </row>
    <row r="41" spans="1:10" ht="25.5" customHeight="1">
      <c r="A41" s="211"/>
      <c r="B41" s="211"/>
      <c r="C41" s="211"/>
      <c r="D41" s="211"/>
      <c r="E41" s="211"/>
      <c r="F41" s="211"/>
      <c r="G41" s="211"/>
      <c r="H41" s="211"/>
      <c r="J41" s="249"/>
    </row>
    <row r="42" spans="1:10" ht="25.5" customHeight="1">
      <c r="A42" s="211"/>
      <c r="B42" s="211"/>
      <c r="C42" s="211"/>
      <c r="D42" s="211"/>
      <c r="E42" s="211"/>
      <c r="F42" s="211"/>
      <c r="G42" s="211"/>
      <c r="H42" s="211"/>
    </row>
    <row r="43" spans="1:10" ht="25.5" customHeight="1">
      <c r="A43" s="211"/>
      <c r="B43" s="211"/>
      <c r="C43" s="211"/>
      <c r="D43" s="211"/>
      <c r="E43" s="211"/>
      <c r="F43" s="211"/>
      <c r="G43" s="211"/>
      <c r="H43" s="211"/>
    </row>
    <row r="44" spans="1:10" ht="25.5" customHeight="1">
      <c r="A44" s="211"/>
      <c r="B44" s="211"/>
      <c r="C44" s="211"/>
      <c r="D44" s="211"/>
      <c r="E44" s="211"/>
      <c r="F44" s="211"/>
      <c r="G44" s="211"/>
      <c r="H44" s="211"/>
    </row>
    <row r="45" spans="1:10" ht="23.25">
      <c r="A45" s="211"/>
      <c r="B45" s="211"/>
      <c r="C45" s="211"/>
      <c r="D45" s="211"/>
      <c r="E45" s="211"/>
      <c r="F45" s="211"/>
      <c r="G45" s="211"/>
      <c r="H45" s="211"/>
      <c r="I45" s="249"/>
    </row>
    <row r="46" spans="1:10">
      <c r="A46" s="211"/>
      <c r="B46" s="211"/>
      <c r="C46" s="211"/>
      <c r="D46" s="211"/>
      <c r="E46" s="211"/>
      <c r="F46" s="211"/>
      <c r="G46" s="211"/>
      <c r="H46" s="211"/>
    </row>
    <row r="47" spans="1:10">
      <c r="A47" s="211"/>
      <c r="B47" s="211"/>
      <c r="C47" s="211"/>
      <c r="D47" s="211"/>
      <c r="E47" s="211"/>
      <c r="F47" s="211"/>
      <c r="G47" s="211"/>
      <c r="H47" s="211"/>
    </row>
    <row r="48" spans="1:10">
      <c r="A48" s="211"/>
      <c r="B48" s="211"/>
      <c r="C48" s="211"/>
      <c r="D48" s="211"/>
      <c r="E48" s="211"/>
      <c r="F48" s="211"/>
      <c r="G48" s="211"/>
      <c r="H48" s="211"/>
    </row>
    <row r="49" spans="1:8" ht="51" customHeight="1"/>
    <row r="50" spans="1:8" ht="78" customHeight="1"/>
    <row r="54" spans="1:8" ht="23.25">
      <c r="A54" s="249"/>
      <c r="B54" s="249"/>
      <c r="C54" s="249"/>
      <c r="D54" s="249"/>
      <c r="E54" s="249"/>
      <c r="F54" s="249"/>
      <c r="G54" s="249"/>
      <c r="H54" s="249"/>
    </row>
    <row r="144" spans="3:3">
      <c r="C144" s="173">
        <f>C142</f>
        <v>0</v>
      </c>
    </row>
  </sheetData>
  <mergeCells count="4">
    <mergeCell ref="A25:I25"/>
    <mergeCell ref="A1:J1"/>
    <mergeCell ref="A2:J2"/>
    <mergeCell ref="A3:J4"/>
  </mergeCells>
  <conditionalFormatting sqref="B24 D24:E24">
    <cfRule type="cellIs" dxfId="36" priority="13" operator="equal">
      <formula>0</formula>
    </cfRule>
    <cfRule type="cellIs" dxfId="35" priority="16" operator="equal">
      <formula>0</formula>
    </cfRule>
  </conditionalFormatting>
  <pageMargins left="0.70866141732283472" right="0.70866141732283472" top="0.74803149606299213" bottom="0.74803149606299213" header="0.31496062992125984" footer="0.31496062992125984"/>
  <pageSetup scale="26" orientation="landscape" r:id="rId1"/>
  <drawing r:id="rId2"/>
  <tableParts count="1">
    <tablePart r:id="rId3"/>
  </tablePar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32">
    <tabColor theme="4" tint="-0.249977111117893"/>
    <pageSetUpPr fitToPage="1"/>
  </sheetPr>
  <dimension ref="A1:Q41"/>
  <sheetViews>
    <sheetView showGridLines="0" view="pageBreakPreview" zoomScale="55" zoomScaleNormal="100" zoomScaleSheetLayoutView="55" zoomScalePageLayoutView="62" workbookViewId="0">
      <selection activeCell="A22" sqref="A22:L22"/>
    </sheetView>
  </sheetViews>
  <sheetFormatPr baseColWidth="10" defaultColWidth="11.42578125" defaultRowHeight="15"/>
  <cols>
    <col min="1" max="1" width="22.85546875" customWidth="1"/>
    <col min="2" max="12" width="28.140625" customWidth="1"/>
    <col min="14" max="14" width="33.42578125" customWidth="1"/>
    <col min="16" max="17" width="24.42578125" bestFit="1" customWidth="1"/>
  </cols>
  <sheetData>
    <row r="1" spans="1:12" ht="78" customHeight="1">
      <c r="A1" s="1324" t="s">
        <v>514</v>
      </c>
      <c r="B1" s="1324"/>
      <c r="C1" s="1324"/>
      <c r="D1" s="1324"/>
      <c r="E1" s="1324"/>
      <c r="F1" s="1324"/>
      <c r="G1" s="1324"/>
      <c r="H1" s="1324"/>
      <c r="I1" s="1324"/>
      <c r="J1" s="1324"/>
      <c r="K1" s="1324"/>
      <c r="L1" s="1324"/>
    </row>
    <row r="2" spans="1:12" ht="38.25" customHeight="1">
      <c r="A2" s="1324" t="str">
        <f>+'Resumen '!O4</f>
        <v>Período:  Diciembre 2008 - Enero 2026</v>
      </c>
      <c r="B2" s="1324"/>
      <c r="C2" s="1324"/>
      <c r="D2" s="1324"/>
      <c r="E2" s="1324"/>
      <c r="F2" s="1324"/>
      <c r="G2" s="1324"/>
      <c r="H2" s="1324"/>
      <c r="I2" s="1324"/>
      <c r="J2" s="1324"/>
      <c r="K2" s="1324"/>
      <c r="L2" s="1324"/>
    </row>
    <row r="3" spans="1:12" ht="17.25" customHeight="1">
      <c r="A3" s="60"/>
      <c r="B3" s="60"/>
      <c r="C3" s="60"/>
      <c r="D3" s="60"/>
      <c r="E3" s="60"/>
      <c r="F3" s="60"/>
      <c r="G3" s="60"/>
      <c r="H3" s="60"/>
      <c r="I3" s="60"/>
      <c r="J3" s="60"/>
      <c r="K3" s="60"/>
      <c r="L3" s="60"/>
    </row>
    <row r="4" spans="1:12" s="360" customFormat="1" ht="36">
      <c r="A4" s="669" t="s">
        <v>515</v>
      </c>
      <c r="B4" s="548" t="s">
        <v>516</v>
      </c>
      <c r="C4" s="670" t="s">
        <v>517</v>
      </c>
      <c r="D4" s="670" t="s">
        <v>518</v>
      </c>
      <c r="E4" s="670" t="s">
        <v>519</v>
      </c>
      <c r="F4" s="548" t="s">
        <v>520</v>
      </c>
      <c r="G4" s="548" t="s">
        <v>521</v>
      </c>
      <c r="H4" s="670" t="s">
        <v>522</v>
      </c>
      <c r="I4" s="670" t="s">
        <v>523</v>
      </c>
      <c r="J4" s="670" t="s">
        <v>524</v>
      </c>
      <c r="K4" s="548" t="s">
        <v>525</v>
      </c>
      <c r="L4" s="671" t="s">
        <v>526</v>
      </c>
    </row>
    <row r="5" spans="1:12" s="361" customFormat="1" ht="21" customHeight="1">
      <c r="A5" s="672" t="s">
        <v>502</v>
      </c>
      <c r="B5" s="673">
        <v>554588</v>
      </c>
      <c r="C5" s="673">
        <v>330370</v>
      </c>
      <c r="D5" s="673">
        <v>5444</v>
      </c>
      <c r="E5" s="673">
        <f>+D5+C5</f>
        <v>335814</v>
      </c>
      <c r="F5" s="674">
        <f t="shared" ref="F5:F22" si="0">B5+C5+D5</f>
        <v>890402</v>
      </c>
      <c r="G5" s="673">
        <v>411558</v>
      </c>
      <c r="H5" s="673">
        <v>376958</v>
      </c>
      <c r="I5" s="673">
        <v>13341</v>
      </c>
      <c r="J5" s="673">
        <f>+I5+H5</f>
        <v>390299</v>
      </c>
      <c r="K5" s="674">
        <f t="shared" ref="K5:K11" si="1">G5+H5+I5</f>
        <v>801857</v>
      </c>
      <c r="L5" s="675">
        <f t="shared" ref="L5:L11" si="2">F5+K5</f>
        <v>1692259</v>
      </c>
    </row>
    <row r="6" spans="1:12" s="361" customFormat="1" ht="21" customHeight="1">
      <c r="A6" s="676" t="s">
        <v>503</v>
      </c>
      <c r="B6" s="673">
        <v>621549</v>
      </c>
      <c r="C6" s="673">
        <v>444129</v>
      </c>
      <c r="D6" s="673">
        <v>13199</v>
      </c>
      <c r="E6" s="673">
        <f t="shared" ref="E6:E18" si="3">+D6+C6</f>
        <v>457328</v>
      </c>
      <c r="F6" s="674">
        <f t="shared" si="0"/>
        <v>1078877</v>
      </c>
      <c r="G6" s="673">
        <v>458053</v>
      </c>
      <c r="H6" s="673">
        <v>518280</v>
      </c>
      <c r="I6" s="673">
        <v>33089</v>
      </c>
      <c r="J6" s="673">
        <f t="shared" ref="J6:J18" si="4">+I6+H6</f>
        <v>551369</v>
      </c>
      <c r="K6" s="674">
        <f t="shared" si="1"/>
        <v>1009422</v>
      </c>
      <c r="L6" s="675">
        <f t="shared" si="2"/>
        <v>2088299</v>
      </c>
    </row>
    <row r="7" spans="1:12" s="361" customFormat="1" ht="21" customHeight="1">
      <c r="A7" s="672" t="s">
        <v>504</v>
      </c>
      <c r="B7" s="673">
        <v>666490</v>
      </c>
      <c r="C7" s="673">
        <v>523408</v>
      </c>
      <c r="D7" s="673">
        <v>20284</v>
      </c>
      <c r="E7" s="673">
        <f t="shared" si="3"/>
        <v>543692</v>
      </c>
      <c r="F7" s="674">
        <f t="shared" si="0"/>
        <v>1210182</v>
      </c>
      <c r="G7" s="673">
        <v>486371</v>
      </c>
      <c r="H7" s="673">
        <v>617395</v>
      </c>
      <c r="I7" s="673">
        <v>50135</v>
      </c>
      <c r="J7" s="673">
        <f t="shared" si="4"/>
        <v>667530</v>
      </c>
      <c r="K7" s="674">
        <f t="shared" si="1"/>
        <v>1153901</v>
      </c>
      <c r="L7" s="675">
        <f t="shared" si="2"/>
        <v>2364083</v>
      </c>
    </row>
    <row r="8" spans="1:12" s="361" customFormat="1" ht="21" customHeight="1">
      <c r="A8" s="676" t="s">
        <v>505</v>
      </c>
      <c r="B8" s="673">
        <v>688507</v>
      </c>
      <c r="C8" s="673">
        <v>563079</v>
      </c>
      <c r="D8" s="673">
        <v>27872</v>
      </c>
      <c r="E8" s="673">
        <f t="shared" si="3"/>
        <v>590951</v>
      </c>
      <c r="F8" s="674">
        <f t="shared" si="0"/>
        <v>1279458</v>
      </c>
      <c r="G8" s="673">
        <v>499838</v>
      </c>
      <c r="H8" s="673">
        <v>670940</v>
      </c>
      <c r="I8" s="673">
        <v>67187</v>
      </c>
      <c r="J8" s="673">
        <f t="shared" si="4"/>
        <v>738127</v>
      </c>
      <c r="K8" s="674">
        <f t="shared" si="1"/>
        <v>1237965</v>
      </c>
      <c r="L8" s="675">
        <f t="shared" si="2"/>
        <v>2517423</v>
      </c>
    </row>
    <row r="9" spans="1:12" s="361" customFormat="1" ht="21" customHeight="1">
      <c r="A9" s="672" t="s">
        <v>506</v>
      </c>
      <c r="B9" s="673">
        <v>719477</v>
      </c>
      <c r="C9" s="673">
        <v>607781</v>
      </c>
      <c r="D9" s="673">
        <v>33530</v>
      </c>
      <c r="E9" s="673">
        <f t="shared" si="3"/>
        <v>641311</v>
      </c>
      <c r="F9" s="674">
        <f t="shared" si="0"/>
        <v>1360788</v>
      </c>
      <c r="G9" s="673">
        <v>523353</v>
      </c>
      <c r="H9" s="673">
        <v>724697</v>
      </c>
      <c r="I9" s="673">
        <v>79573</v>
      </c>
      <c r="J9" s="673">
        <f t="shared" si="4"/>
        <v>804270</v>
      </c>
      <c r="K9" s="674">
        <f t="shared" si="1"/>
        <v>1327623</v>
      </c>
      <c r="L9" s="675">
        <f t="shared" si="2"/>
        <v>2688411</v>
      </c>
    </row>
    <row r="10" spans="1:12" s="361" customFormat="1" ht="21" customHeight="1">
      <c r="A10" s="676" t="s">
        <v>507</v>
      </c>
      <c r="B10" s="673">
        <v>761550</v>
      </c>
      <c r="C10" s="673">
        <v>660882</v>
      </c>
      <c r="D10" s="673">
        <v>39966</v>
      </c>
      <c r="E10" s="673">
        <f t="shared" si="3"/>
        <v>700848</v>
      </c>
      <c r="F10" s="674">
        <f t="shared" si="0"/>
        <v>1462398</v>
      </c>
      <c r="G10" s="673">
        <v>557229</v>
      </c>
      <c r="H10" s="673">
        <v>788545</v>
      </c>
      <c r="I10" s="673">
        <v>92804</v>
      </c>
      <c r="J10" s="673">
        <f t="shared" si="4"/>
        <v>881349</v>
      </c>
      <c r="K10" s="674">
        <f t="shared" si="1"/>
        <v>1438578</v>
      </c>
      <c r="L10" s="675">
        <f t="shared" si="2"/>
        <v>2900976</v>
      </c>
    </row>
    <row r="11" spans="1:12" s="361" customFormat="1" ht="21" customHeight="1">
      <c r="A11" s="672" t="s">
        <v>508</v>
      </c>
      <c r="B11" s="673">
        <v>816912</v>
      </c>
      <c r="C11" s="673">
        <v>715603</v>
      </c>
      <c r="D11" s="673">
        <v>45810</v>
      </c>
      <c r="E11" s="673">
        <f t="shared" si="3"/>
        <v>761413</v>
      </c>
      <c r="F11" s="674">
        <f t="shared" si="0"/>
        <v>1578325</v>
      </c>
      <c r="G11" s="673">
        <v>606074</v>
      </c>
      <c r="H11" s="673">
        <v>852938</v>
      </c>
      <c r="I11" s="673">
        <v>104262</v>
      </c>
      <c r="J11" s="673">
        <f t="shared" si="4"/>
        <v>957200</v>
      </c>
      <c r="K11" s="674">
        <f t="shared" si="1"/>
        <v>1563274</v>
      </c>
      <c r="L11" s="675">
        <f t="shared" si="2"/>
        <v>3141599</v>
      </c>
    </row>
    <row r="12" spans="1:12" s="361" customFormat="1" ht="21" customHeight="1">
      <c r="A12" s="676" t="s">
        <v>509</v>
      </c>
      <c r="B12" s="673">
        <v>866421</v>
      </c>
      <c r="C12" s="673">
        <v>753051</v>
      </c>
      <c r="D12" s="673">
        <v>55339</v>
      </c>
      <c r="E12" s="673">
        <f t="shared" si="3"/>
        <v>808390</v>
      </c>
      <c r="F12" s="674">
        <f t="shared" si="0"/>
        <v>1674811</v>
      </c>
      <c r="G12" s="673">
        <v>647213</v>
      </c>
      <c r="H12" s="673">
        <v>896356</v>
      </c>
      <c r="I12" s="673">
        <v>121458</v>
      </c>
      <c r="J12" s="673">
        <f t="shared" si="4"/>
        <v>1017814</v>
      </c>
      <c r="K12" s="674">
        <f>G12+H12+I12</f>
        <v>1665027</v>
      </c>
      <c r="L12" s="675">
        <f>F12+K12</f>
        <v>3339838</v>
      </c>
    </row>
    <row r="13" spans="1:12" s="361" customFormat="1" ht="21" customHeight="1">
      <c r="A13" s="672" t="s">
        <v>510</v>
      </c>
      <c r="B13" s="673">
        <v>934645</v>
      </c>
      <c r="C13" s="673">
        <v>814654</v>
      </c>
      <c r="D13" s="673">
        <v>59951</v>
      </c>
      <c r="E13" s="673">
        <f t="shared" si="3"/>
        <v>874605</v>
      </c>
      <c r="F13" s="674">
        <f t="shared" si="0"/>
        <v>1809250</v>
      </c>
      <c r="G13" s="673">
        <v>685025</v>
      </c>
      <c r="H13" s="673">
        <v>966760</v>
      </c>
      <c r="I13" s="673">
        <v>130253</v>
      </c>
      <c r="J13" s="673">
        <f t="shared" si="4"/>
        <v>1097013</v>
      </c>
      <c r="K13" s="674">
        <f>G13+H13+I13</f>
        <v>1782038</v>
      </c>
      <c r="L13" s="675">
        <f>F13+K13</f>
        <v>3591288</v>
      </c>
    </row>
    <row r="14" spans="1:12" s="361" customFormat="1" ht="21" customHeight="1">
      <c r="A14" s="676" t="s">
        <v>511</v>
      </c>
      <c r="B14" s="673">
        <v>1031680</v>
      </c>
      <c r="C14" s="673">
        <v>881411</v>
      </c>
      <c r="D14" s="673">
        <v>64075</v>
      </c>
      <c r="E14" s="673">
        <f t="shared" si="3"/>
        <v>945486</v>
      </c>
      <c r="F14" s="674">
        <f t="shared" si="0"/>
        <v>1977166</v>
      </c>
      <c r="G14" s="673">
        <v>734397</v>
      </c>
      <c r="H14" s="673">
        <v>1051585</v>
      </c>
      <c r="I14" s="673">
        <v>139444</v>
      </c>
      <c r="J14" s="673">
        <f t="shared" si="4"/>
        <v>1191029</v>
      </c>
      <c r="K14" s="674">
        <f>G14+H14+I14</f>
        <v>1925426</v>
      </c>
      <c r="L14" s="675">
        <f>F14+K14</f>
        <v>3902592</v>
      </c>
    </row>
    <row r="15" spans="1:12" s="361" customFormat="1" ht="21" customHeight="1">
      <c r="A15" s="672" t="s">
        <v>374</v>
      </c>
      <c r="B15" s="673">
        <v>1080694</v>
      </c>
      <c r="C15" s="673">
        <v>946191</v>
      </c>
      <c r="D15" s="673">
        <v>69295</v>
      </c>
      <c r="E15" s="673">
        <f t="shared" si="3"/>
        <v>1015486</v>
      </c>
      <c r="F15" s="674">
        <f t="shared" si="0"/>
        <v>2096180</v>
      </c>
      <c r="G15" s="673">
        <v>778665</v>
      </c>
      <c r="H15" s="673">
        <v>1128712</v>
      </c>
      <c r="I15" s="673">
        <v>150430</v>
      </c>
      <c r="J15" s="673">
        <f t="shared" si="4"/>
        <v>1279142</v>
      </c>
      <c r="K15" s="674">
        <f>G15+H15+I15</f>
        <v>2057807</v>
      </c>
      <c r="L15" s="675">
        <f>F15+K15</f>
        <v>4153987</v>
      </c>
    </row>
    <row r="16" spans="1:12" s="361" customFormat="1" ht="21" customHeight="1">
      <c r="A16" s="676" t="s">
        <v>375</v>
      </c>
      <c r="B16" s="673">
        <v>1092969</v>
      </c>
      <c r="C16" s="673">
        <v>962084</v>
      </c>
      <c r="D16" s="673">
        <v>71337</v>
      </c>
      <c r="E16" s="673">
        <f t="shared" si="3"/>
        <v>1033421</v>
      </c>
      <c r="F16" s="674">
        <f t="shared" si="0"/>
        <v>2126390</v>
      </c>
      <c r="G16" s="673">
        <v>798437</v>
      </c>
      <c r="H16" s="673">
        <v>1150123</v>
      </c>
      <c r="I16" s="673">
        <v>153711</v>
      </c>
      <c r="J16" s="673">
        <f t="shared" si="4"/>
        <v>1303834</v>
      </c>
      <c r="K16" s="674">
        <f t="shared" ref="K16:K22" si="5">G16+H16+I16</f>
        <v>2102271</v>
      </c>
      <c r="L16" s="675">
        <f t="shared" ref="L16:L22" si="6">F16+K16</f>
        <v>4228661</v>
      </c>
    </row>
    <row r="17" spans="1:17" s="361" customFormat="1" ht="21" customHeight="1">
      <c r="A17" s="672" t="s">
        <v>376</v>
      </c>
      <c r="B17" s="673">
        <v>1057677</v>
      </c>
      <c r="C17" s="673">
        <v>978451</v>
      </c>
      <c r="D17" s="673">
        <v>71558</v>
      </c>
      <c r="E17" s="673">
        <f t="shared" si="3"/>
        <v>1050009</v>
      </c>
      <c r="F17" s="674">
        <f t="shared" si="0"/>
        <v>2107686</v>
      </c>
      <c r="G17" s="673">
        <v>790314</v>
      </c>
      <c r="H17" s="673">
        <v>1162090</v>
      </c>
      <c r="I17" s="673">
        <v>154813</v>
      </c>
      <c r="J17" s="673">
        <f t="shared" si="4"/>
        <v>1316903</v>
      </c>
      <c r="K17" s="674">
        <f t="shared" si="5"/>
        <v>2107217</v>
      </c>
      <c r="L17" s="675">
        <f t="shared" si="6"/>
        <v>4214903</v>
      </c>
    </row>
    <row r="18" spans="1:17" s="361" customFormat="1" ht="21" customHeight="1">
      <c r="A18" s="672" t="s">
        <v>377</v>
      </c>
      <c r="B18" s="673">
        <v>1101179</v>
      </c>
      <c r="C18" s="673">
        <v>965089</v>
      </c>
      <c r="D18" s="673">
        <v>74653</v>
      </c>
      <c r="E18" s="673">
        <f t="shared" si="3"/>
        <v>1039742</v>
      </c>
      <c r="F18" s="674">
        <f t="shared" si="0"/>
        <v>2140921</v>
      </c>
      <c r="G18" s="673">
        <v>827084</v>
      </c>
      <c r="H18" s="673">
        <v>1155297</v>
      </c>
      <c r="I18" s="673">
        <v>162057</v>
      </c>
      <c r="J18" s="673">
        <f t="shared" si="4"/>
        <v>1317354</v>
      </c>
      <c r="K18" s="674">
        <f t="shared" si="5"/>
        <v>2144438</v>
      </c>
      <c r="L18" s="675">
        <f t="shared" si="6"/>
        <v>4285359</v>
      </c>
    </row>
    <row r="19" spans="1:17" s="361" customFormat="1" ht="21" customHeight="1">
      <c r="A19" s="672" t="s">
        <v>378</v>
      </c>
      <c r="B19" s="673">
        <v>1177304</v>
      </c>
      <c r="C19" s="673">
        <v>1023415</v>
      </c>
      <c r="D19" s="673">
        <v>77648</v>
      </c>
      <c r="E19" s="677">
        <v>1101063</v>
      </c>
      <c r="F19" s="674">
        <f t="shared" si="0"/>
        <v>2278367</v>
      </c>
      <c r="G19" s="673">
        <v>903493</v>
      </c>
      <c r="H19" s="673">
        <v>1218211</v>
      </c>
      <c r="I19" s="673">
        <v>168839</v>
      </c>
      <c r="J19" s="673">
        <v>1387050</v>
      </c>
      <c r="K19" s="674">
        <f t="shared" si="5"/>
        <v>2290543</v>
      </c>
      <c r="L19" s="675">
        <f t="shared" si="6"/>
        <v>4568910</v>
      </c>
    </row>
    <row r="20" spans="1:17" s="361" customFormat="1" ht="21" customHeight="1">
      <c r="A20" s="672" t="s">
        <v>379</v>
      </c>
      <c r="B20" s="677">
        <v>1191357</v>
      </c>
      <c r="C20" s="677">
        <v>1014199</v>
      </c>
      <c r="D20" s="677">
        <v>79364</v>
      </c>
      <c r="E20" s="677">
        <v>1093563</v>
      </c>
      <c r="F20" s="674">
        <f t="shared" si="0"/>
        <v>2284920</v>
      </c>
      <c r="G20" s="677">
        <v>906434</v>
      </c>
      <c r="H20" s="677">
        <v>1212708</v>
      </c>
      <c r="I20" s="677">
        <v>173006</v>
      </c>
      <c r="J20" s="677">
        <v>1385714</v>
      </c>
      <c r="K20" s="674">
        <f t="shared" si="5"/>
        <v>2292148</v>
      </c>
      <c r="L20" s="675">
        <f t="shared" si="6"/>
        <v>4577068</v>
      </c>
    </row>
    <row r="21" spans="1:17" s="361" customFormat="1" ht="21" customHeight="1">
      <c r="A21" s="672" t="s">
        <v>380</v>
      </c>
      <c r="B21" s="677">
        <v>1212226</v>
      </c>
      <c r="C21" s="677">
        <v>1043047</v>
      </c>
      <c r="D21" s="677">
        <v>83183</v>
      </c>
      <c r="E21" s="677">
        <v>1126230</v>
      </c>
      <c r="F21" s="674">
        <f>B21+C21+D21</f>
        <v>2338456</v>
      </c>
      <c r="G21" s="677">
        <v>942986</v>
      </c>
      <c r="H21" s="677">
        <v>1236761</v>
      </c>
      <c r="I21" s="677">
        <v>181163</v>
      </c>
      <c r="J21" s="677">
        <v>1417924</v>
      </c>
      <c r="K21" s="674">
        <f>G21+H21+I21</f>
        <v>2360910</v>
      </c>
      <c r="L21" s="675">
        <f>F21+K21</f>
        <v>4699366</v>
      </c>
    </row>
    <row r="22" spans="1:17" s="361" customFormat="1" ht="21" customHeight="1">
      <c r="A22" s="676" t="str">
        <f>+'Resumen '!O6</f>
        <v>Ene. 2026</v>
      </c>
      <c r="B22" s="677">
        <f>+'Resumen '!D26</f>
        <v>1245115</v>
      </c>
      <c r="C22" s="677">
        <f>+'Resumen '!D27</f>
        <v>1056217</v>
      </c>
      <c r="D22" s="677">
        <f>+'Resumen '!D28</f>
        <v>84565</v>
      </c>
      <c r="E22" s="677">
        <f>+Tabla10[[#This Row],[Dep-Dir-Masc]]+Tabla10[[#This Row],[Dep_Adic-Masc]]</f>
        <v>1140782</v>
      </c>
      <c r="F22" s="674">
        <f t="shared" si="0"/>
        <v>2385897</v>
      </c>
      <c r="G22" s="677">
        <f>+'Resumen '!E26</f>
        <v>992204</v>
      </c>
      <c r="H22" s="677">
        <f>+'Resumen '!E27</f>
        <v>1253921</v>
      </c>
      <c r="I22" s="677">
        <f>+'Resumen '!E28</f>
        <v>184696</v>
      </c>
      <c r="J22" s="677">
        <f>+Tabla10[[#This Row],[Dep-Dir-Fem]]+Tabla10[[#This Row],[Dep_Adic-Fem]]</f>
        <v>1438617</v>
      </c>
      <c r="K22" s="674">
        <f t="shared" si="5"/>
        <v>2430821</v>
      </c>
      <c r="L22" s="675">
        <f t="shared" si="6"/>
        <v>4816718</v>
      </c>
      <c r="M22" s="439"/>
      <c r="N22" s="563"/>
    </row>
    <row r="23" spans="1:17" ht="30.75" customHeight="1">
      <c r="A23" s="1323" t="s">
        <v>527</v>
      </c>
      <c r="B23" s="1323"/>
      <c r="C23" s="1323"/>
      <c r="D23" s="1323"/>
      <c r="E23" s="1323"/>
      <c r="F23" s="1323"/>
      <c r="G23" s="1323"/>
      <c r="H23" s="1323"/>
      <c r="I23" s="1323"/>
      <c r="J23" s="1323"/>
      <c r="K23" s="1323"/>
      <c r="L23" s="1323"/>
      <c r="P23" s="361"/>
    </row>
    <row r="24" spans="1:17" ht="25.5" customHeight="1">
      <c r="A24" s="11"/>
      <c r="B24" s="11"/>
      <c r="C24" s="11"/>
      <c r="D24" s="11"/>
      <c r="E24" s="11"/>
      <c r="F24" s="11"/>
      <c r="G24" s="11"/>
      <c r="H24" s="11"/>
      <c r="I24" s="11"/>
      <c r="J24" s="11"/>
      <c r="L24" s="11"/>
      <c r="Q24" s="361"/>
    </row>
    <row r="25" spans="1:17" ht="25.5" customHeight="1">
      <c r="A25" s="11"/>
      <c r="B25" s="11"/>
      <c r="C25" s="11"/>
      <c r="D25" s="11"/>
      <c r="E25" s="11"/>
      <c r="F25" s="11"/>
      <c r="G25" s="11"/>
      <c r="H25" s="11"/>
      <c r="I25" s="11"/>
      <c r="J25" s="11"/>
      <c r="L25" s="11"/>
    </row>
    <row r="26" spans="1:17" ht="25.5" customHeight="1">
      <c r="I26" s="11"/>
      <c r="J26" s="11"/>
      <c r="L26" s="11"/>
    </row>
    <row r="27" spans="1:17" ht="25.5" customHeight="1">
      <c r="A27" s="11"/>
      <c r="B27" s="11"/>
      <c r="C27" s="11"/>
      <c r="D27" s="11"/>
      <c r="E27" s="11"/>
      <c r="F27" s="11"/>
      <c r="G27" s="11"/>
      <c r="H27" s="11"/>
      <c r="I27" s="11"/>
      <c r="J27" s="11"/>
      <c r="L27" s="11"/>
    </row>
    <row r="28" spans="1:17" ht="25.5" customHeight="1">
      <c r="A28" s="11"/>
      <c r="B28" s="11"/>
      <c r="C28" s="11"/>
      <c r="D28" s="11"/>
      <c r="E28" s="11"/>
      <c r="F28" s="11"/>
      <c r="G28" s="11"/>
      <c r="H28" s="11"/>
      <c r="I28" s="11"/>
      <c r="J28" s="11"/>
      <c r="L28" s="11"/>
    </row>
    <row r="29" spans="1:17" ht="25.5" customHeight="1">
      <c r="A29" s="11"/>
      <c r="B29" s="11"/>
      <c r="C29" s="11"/>
      <c r="D29" s="11"/>
      <c r="E29" s="11"/>
      <c r="F29" s="11"/>
      <c r="G29" s="11"/>
      <c r="H29" s="11"/>
      <c r="I29" s="11"/>
      <c r="J29" s="11"/>
      <c r="K29" s="11"/>
      <c r="L29" s="11"/>
    </row>
    <row r="30" spans="1:17" ht="25.5" customHeight="1">
      <c r="A30" s="11"/>
      <c r="B30" s="11"/>
      <c r="C30" s="11"/>
      <c r="D30" s="11"/>
      <c r="E30" s="11"/>
      <c r="F30" s="11"/>
      <c r="G30" s="11"/>
      <c r="H30" s="11"/>
      <c r="I30" s="11"/>
      <c r="J30" s="11"/>
      <c r="K30" s="11"/>
      <c r="L30" s="11"/>
    </row>
    <row r="31" spans="1:17" ht="67.5" customHeight="1">
      <c r="A31" s="11"/>
      <c r="B31" s="11"/>
      <c r="C31" s="11"/>
      <c r="D31" s="11"/>
      <c r="E31" s="11"/>
      <c r="F31" s="11"/>
      <c r="G31" s="11"/>
      <c r="H31" s="11"/>
      <c r="I31" s="11"/>
      <c r="J31" s="11"/>
      <c r="K31" s="11"/>
      <c r="L31" s="11"/>
    </row>
    <row r="32" spans="1:17" ht="67.5" customHeight="1">
      <c r="A32" s="11"/>
      <c r="B32" s="11"/>
      <c r="C32" s="11"/>
      <c r="D32" s="11"/>
      <c r="E32" s="11"/>
      <c r="F32" s="11"/>
      <c r="G32" s="11"/>
      <c r="H32" s="11"/>
      <c r="I32" s="11"/>
      <c r="J32" s="11"/>
      <c r="K32" s="11"/>
      <c r="L32" s="11"/>
    </row>
    <row r="33" spans="1:12" ht="49.5" customHeight="1">
      <c r="A33" s="11"/>
      <c r="B33" s="11"/>
      <c r="C33" s="11"/>
      <c r="D33" s="11"/>
      <c r="E33" s="11"/>
      <c r="F33" s="11"/>
      <c r="G33" s="11"/>
      <c r="H33" s="11"/>
      <c r="I33" s="11"/>
      <c r="J33" s="11"/>
      <c r="K33" s="11"/>
      <c r="L33" s="11"/>
    </row>
    <row r="34" spans="1:12" ht="67.5" customHeight="1">
      <c r="A34" s="11"/>
      <c r="B34" s="11"/>
      <c r="C34" s="11"/>
      <c r="D34" s="11"/>
      <c r="E34" s="11"/>
      <c r="F34" s="11"/>
      <c r="G34" s="11"/>
      <c r="H34" s="11"/>
      <c r="I34" s="11"/>
      <c r="J34" s="11"/>
      <c r="K34" s="11"/>
      <c r="L34" s="11"/>
    </row>
    <row r="35" spans="1:12" ht="67.5" customHeight="1">
      <c r="A35" s="11"/>
      <c r="B35" s="11"/>
      <c r="C35" s="11"/>
      <c r="D35" s="11"/>
      <c r="E35" s="11"/>
      <c r="F35" s="11"/>
      <c r="G35" s="11"/>
      <c r="H35" s="11"/>
      <c r="I35" s="11"/>
      <c r="J35" s="11"/>
      <c r="K35" s="11"/>
      <c r="L35" s="11"/>
    </row>
    <row r="36" spans="1:12" ht="67.5" customHeight="1"/>
    <row r="37" spans="1:12" ht="67.5" customHeight="1"/>
    <row r="38" spans="1:12" ht="63" customHeight="1"/>
    <row r="41" spans="1:12" ht="23.25">
      <c r="A41" s="67"/>
      <c r="B41" s="67"/>
      <c r="C41" s="67"/>
      <c r="D41" s="67"/>
      <c r="E41" s="67"/>
      <c r="F41" s="67"/>
      <c r="G41" s="67"/>
      <c r="H41" s="67"/>
      <c r="I41" s="67"/>
      <c r="J41" s="67"/>
      <c r="K41" s="67"/>
      <c r="L41" s="67"/>
    </row>
  </sheetData>
  <mergeCells count="3">
    <mergeCell ref="A23:L23"/>
    <mergeCell ref="A1:L1"/>
    <mergeCell ref="A2:L2"/>
  </mergeCells>
  <conditionalFormatting sqref="B21:D22">
    <cfRule type="cellIs" dxfId="34" priority="1" operator="equal">
      <formula>0</formula>
    </cfRule>
  </conditionalFormatting>
  <conditionalFormatting sqref="G22:I22">
    <cfRule type="cellIs" dxfId="33" priority="2" operator="equal">
      <formula>0</formula>
    </cfRule>
  </conditionalFormatting>
  <pageMargins left="0.70866141732283472" right="0.70866141732283472" top="0.74803149606299213" bottom="0.74803149606299213" header="0.31496062992125984" footer="0.31496062992125984"/>
  <pageSetup scale="35" orientation="landscape" r:id="rId1"/>
  <drawing r:id="rId2"/>
  <tableParts count="1">
    <tablePart r:id="rId3"/>
  </tablePar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theme="4" tint="-0.249977111117893"/>
    <pageSetUpPr fitToPage="1"/>
  </sheetPr>
  <dimension ref="A1:AG68"/>
  <sheetViews>
    <sheetView showGridLines="0" view="pageBreakPreview" topLeftCell="A4" zoomScale="25" zoomScaleNormal="100" zoomScaleSheetLayoutView="25" workbookViewId="0">
      <selection activeCell="J8" sqref="J8"/>
    </sheetView>
  </sheetViews>
  <sheetFormatPr baseColWidth="10" defaultColWidth="11.5703125" defaultRowHeight="15"/>
  <cols>
    <col min="1" max="1" width="45.28515625" customWidth="1"/>
    <col min="2" max="2" width="59.28515625" customWidth="1"/>
    <col min="3" max="3" width="40.140625" customWidth="1"/>
    <col min="4" max="4" width="48.140625" bestFit="1" customWidth="1"/>
    <col min="5" max="5" width="48.7109375" customWidth="1"/>
    <col min="6" max="6" width="40.140625" customWidth="1"/>
    <col min="7" max="7" width="49.28515625" customWidth="1"/>
    <col min="8" max="8" width="75.5703125" customWidth="1"/>
    <col min="9" max="9" width="21.28515625" customWidth="1"/>
    <col min="10" max="10" width="26.42578125" customWidth="1"/>
    <col min="11" max="11" width="64.140625" customWidth="1"/>
    <col min="12" max="12" width="47.5703125" customWidth="1"/>
    <col min="13" max="13" width="23.28515625" customWidth="1"/>
    <col min="14" max="14" width="60.7109375" customWidth="1"/>
    <col min="15" max="20" width="41.85546875" customWidth="1"/>
    <col min="24" max="26" width="15.140625" customWidth="1"/>
    <col min="27" max="27" width="20.85546875" customWidth="1"/>
    <col min="30" max="33" width="0" hidden="1" customWidth="1"/>
  </cols>
  <sheetData>
    <row r="1" spans="1:33" s="265" customFormat="1" ht="190.5" customHeight="1">
      <c r="A1" s="1325" t="s">
        <v>528</v>
      </c>
      <c r="B1" s="1325"/>
      <c r="C1" s="1325"/>
      <c r="D1" s="1325"/>
      <c r="E1" s="1325"/>
      <c r="F1" s="1325"/>
      <c r="G1" s="1325"/>
      <c r="H1" s="1325"/>
      <c r="I1" s="1325"/>
      <c r="J1" s="1325"/>
      <c r="K1" s="1325"/>
      <c r="L1" s="1325"/>
    </row>
    <row r="2" spans="1:33" s="265" customFormat="1" ht="70.5" customHeight="1">
      <c r="A2" s="1326" t="str">
        <f>+'Resumen '!O3</f>
        <v>Período: Enero 2026</v>
      </c>
      <c r="B2" s="1326"/>
      <c r="C2" s="1326"/>
      <c r="D2" s="1326"/>
      <c r="E2" s="1326"/>
      <c r="F2" s="1326"/>
      <c r="G2" s="1326"/>
      <c r="H2" s="1326"/>
      <c r="I2" s="1326"/>
      <c r="J2" s="1326"/>
      <c r="K2" s="1326"/>
      <c r="L2" s="1326"/>
    </row>
    <row r="3" spans="1:33" ht="76.5" customHeight="1">
      <c r="A3" s="1330" t="s">
        <v>942</v>
      </c>
      <c r="B3" s="1330"/>
      <c r="C3" s="1330"/>
      <c r="D3" s="1330"/>
      <c r="E3" s="1330"/>
      <c r="F3" s="1330"/>
      <c r="G3" s="1330"/>
      <c r="H3" s="1330"/>
      <c r="I3" s="1330"/>
      <c r="J3" s="1330"/>
      <c r="K3" s="1330"/>
      <c r="L3" s="1330"/>
      <c r="N3" s="1046"/>
      <c r="O3" s="842"/>
      <c r="P3" s="842"/>
      <c r="Q3" s="842"/>
      <c r="R3" s="842"/>
      <c r="S3" s="842"/>
      <c r="T3" s="842"/>
      <c r="U3" s="842"/>
      <c r="V3" s="842"/>
      <c r="W3" s="842"/>
    </row>
    <row r="4" spans="1:33" ht="175.5" customHeight="1">
      <c r="A4" s="1330"/>
      <c r="B4" s="1330"/>
      <c r="C4" s="1330"/>
      <c r="D4" s="1330"/>
      <c r="E4" s="1330"/>
      <c r="F4" s="1330"/>
      <c r="G4" s="1330"/>
      <c r="H4" s="1330"/>
      <c r="I4" s="1330"/>
      <c r="J4" s="1330"/>
      <c r="K4" s="1330"/>
      <c r="L4" s="1330"/>
      <c r="O4" s="842"/>
      <c r="P4" s="842"/>
      <c r="Q4" s="842"/>
      <c r="R4" s="842"/>
      <c r="S4" s="842"/>
      <c r="T4" s="842"/>
      <c r="U4" s="842"/>
      <c r="V4" s="842"/>
      <c r="W4" s="842"/>
    </row>
    <row r="5" spans="1:33" ht="295.5" customHeight="1">
      <c r="A5" s="1330"/>
      <c r="B5" s="1330"/>
      <c r="C5" s="1330"/>
      <c r="D5" s="1330"/>
      <c r="E5" s="1330"/>
      <c r="F5" s="1330"/>
      <c r="G5" s="1330"/>
      <c r="H5" s="1330"/>
      <c r="I5" s="1330"/>
      <c r="J5" s="1330"/>
      <c r="K5" s="1330"/>
      <c r="L5" s="1330"/>
      <c r="N5" s="842"/>
      <c r="O5" s="842"/>
      <c r="P5" s="842"/>
      <c r="Q5" s="842"/>
      <c r="R5" s="842"/>
      <c r="S5" s="842"/>
      <c r="T5" s="842"/>
      <c r="U5" s="842"/>
      <c r="V5" s="842"/>
      <c r="W5" s="842"/>
    </row>
    <row r="6" spans="1:33" ht="43.5" customHeight="1">
      <c r="A6" s="1330"/>
      <c r="B6" s="1330"/>
      <c r="C6" s="1330"/>
      <c r="D6" s="1330"/>
      <c r="E6" s="1330"/>
      <c r="F6" s="1330"/>
      <c r="G6" s="1330"/>
      <c r="H6" s="1330"/>
      <c r="I6" s="1330"/>
      <c r="J6" s="1330"/>
      <c r="K6" s="1330"/>
      <c r="L6" s="1330"/>
      <c r="N6" s="842"/>
      <c r="O6" s="842"/>
      <c r="P6" s="842"/>
      <c r="Q6" s="842"/>
      <c r="R6" s="842"/>
      <c r="S6" s="842"/>
      <c r="T6" s="842"/>
      <c r="U6" s="842"/>
      <c r="V6" s="842"/>
      <c r="W6" s="842"/>
    </row>
    <row r="7" spans="1:33" ht="229.5" customHeight="1">
      <c r="A7" s="1330"/>
      <c r="B7" s="1330"/>
      <c r="C7" s="1330"/>
      <c r="D7" s="1330"/>
      <c r="E7" s="1330"/>
      <c r="F7" s="1330"/>
      <c r="G7" s="1330"/>
      <c r="H7" s="1330"/>
      <c r="I7" s="1330"/>
      <c r="J7" s="1330"/>
      <c r="K7" s="1330"/>
      <c r="L7" s="1330"/>
      <c r="N7" s="842"/>
      <c r="O7" s="842"/>
      <c r="P7" s="842"/>
      <c r="Q7" s="842"/>
      <c r="R7" s="842"/>
      <c r="S7" s="842"/>
      <c r="T7" s="842"/>
      <c r="U7" s="842"/>
      <c r="V7" s="842"/>
      <c r="W7" s="842"/>
    </row>
    <row r="8" spans="1:33" s="256" customFormat="1" ht="97.5" customHeight="1">
      <c r="A8" s="822" t="s">
        <v>402</v>
      </c>
      <c r="B8" s="823" t="s">
        <v>529</v>
      </c>
      <c r="C8" s="823" t="s">
        <v>143</v>
      </c>
      <c r="D8" s="823" t="s">
        <v>113</v>
      </c>
      <c r="E8" s="823" t="s">
        <v>404</v>
      </c>
      <c r="F8" s="823" t="s">
        <v>114</v>
      </c>
      <c r="G8" s="824" t="s">
        <v>405</v>
      </c>
      <c r="H8" s="818"/>
      <c r="I8" s="818"/>
      <c r="N8" s="1047"/>
    </row>
    <row r="9" spans="1:33" s="809" customFormat="1" ht="55.5" customHeight="1">
      <c r="A9" s="802" t="s">
        <v>310</v>
      </c>
      <c r="B9" s="802">
        <f>+D9+F9</f>
        <v>359813</v>
      </c>
      <c r="C9" s="803">
        <f>+B9/$B$27</f>
        <v>7.4700864779710996E-2</v>
      </c>
      <c r="D9" s="804">
        <f>+'Resumen '!C136</f>
        <v>183103</v>
      </c>
      <c r="E9" s="805">
        <f>D9/B9</f>
        <v>0.50888378129750733</v>
      </c>
      <c r="F9" s="804">
        <f>+'Resumen '!D136</f>
        <v>176710</v>
      </c>
      <c r="G9" s="806">
        <f>+F9/B9</f>
        <v>0.49111621870249267</v>
      </c>
      <c r="H9" s="807"/>
      <c r="I9" s="807"/>
      <c r="J9" s="808"/>
      <c r="K9" s="808"/>
      <c r="L9" s="808"/>
      <c r="N9" s="1048"/>
      <c r="AD9" s="1327" t="s">
        <v>530</v>
      </c>
      <c r="AE9" s="1328"/>
      <c r="AF9" s="1328"/>
    </row>
    <row r="10" spans="1:33" s="809" customFormat="1" ht="55.5" customHeight="1">
      <c r="A10" s="802" t="s">
        <v>312</v>
      </c>
      <c r="B10" s="802">
        <f t="shared" ref="B10:B26" si="0">+D10+F10</f>
        <v>446108</v>
      </c>
      <c r="C10" s="803">
        <f t="shared" ref="C10:C27" si="1">+B10/$B$27</f>
        <v>9.2616590798963117E-2</v>
      </c>
      <c r="D10" s="804">
        <f>+'Resumen '!C137</f>
        <v>227273</v>
      </c>
      <c r="E10" s="805">
        <f t="shared" ref="E10:E27" si="2">D10/B10</f>
        <v>0.50945735113470281</v>
      </c>
      <c r="F10" s="804">
        <f>+'Resumen '!D137</f>
        <v>218835</v>
      </c>
      <c r="G10" s="806">
        <f t="shared" ref="G10:G27" si="3">+F10/B10</f>
        <v>0.49054264886529719</v>
      </c>
      <c r="H10" s="807"/>
      <c r="I10" s="807"/>
      <c r="J10" s="810"/>
      <c r="K10" s="810"/>
      <c r="L10" s="810"/>
      <c r="M10" s="811"/>
      <c r="AD10" s="812" t="s">
        <v>407</v>
      </c>
      <c r="AE10" s="812" t="s">
        <v>113</v>
      </c>
      <c r="AF10" s="812" t="s">
        <v>114</v>
      </c>
    </row>
    <row r="11" spans="1:33" s="809" customFormat="1" ht="55.5" customHeight="1">
      <c r="A11" s="802" t="s">
        <v>314</v>
      </c>
      <c r="B11" s="802">
        <f t="shared" si="0"/>
        <v>453954</v>
      </c>
      <c r="C11" s="803">
        <f t="shared" si="1"/>
        <v>9.4245500774593816E-2</v>
      </c>
      <c r="D11" s="804">
        <f>+'Resumen '!C138</f>
        <v>231623</v>
      </c>
      <c r="E11" s="805">
        <f t="shared" si="2"/>
        <v>0.51023451715372037</v>
      </c>
      <c r="F11" s="804">
        <f>+'Resumen '!D138</f>
        <v>222331</v>
      </c>
      <c r="G11" s="806">
        <f t="shared" si="3"/>
        <v>0.48976548284627958</v>
      </c>
      <c r="H11" s="807"/>
      <c r="I11" s="807"/>
      <c r="J11" s="810"/>
      <c r="K11" s="810"/>
      <c r="L11" s="810"/>
      <c r="M11" s="813"/>
      <c r="AD11" s="814" t="s">
        <v>316</v>
      </c>
      <c r="AE11" s="815">
        <v>13968</v>
      </c>
      <c r="AF11" s="815">
        <f>8829*-1</f>
        <v>-8829</v>
      </c>
    </row>
    <row r="12" spans="1:33" s="809" customFormat="1" ht="55.5" customHeight="1">
      <c r="A12" s="802" t="s">
        <v>316</v>
      </c>
      <c r="B12" s="802">
        <f t="shared" si="0"/>
        <v>350754</v>
      </c>
      <c r="C12" s="803">
        <f t="shared" si="1"/>
        <v>7.2820123577921725E-2</v>
      </c>
      <c r="D12" s="804">
        <f>+'Resumen '!C139</f>
        <v>177940</v>
      </c>
      <c r="E12" s="805">
        <f t="shared" si="2"/>
        <v>0.50730711552826202</v>
      </c>
      <c r="F12" s="804">
        <f>+'Resumen '!D139</f>
        <v>172814</v>
      </c>
      <c r="G12" s="806">
        <f t="shared" si="3"/>
        <v>0.49269288447173804</v>
      </c>
      <c r="H12" s="807"/>
      <c r="I12" s="807"/>
      <c r="J12" s="810"/>
      <c r="K12" s="810"/>
      <c r="L12" s="810"/>
      <c r="M12" s="808"/>
      <c r="AD12" s="814" t="s">
        <v>145</v>
      </c>
      <c r="AE12" s="815">
        <v>94691</v>
      </c>
      <c r="AF12" s="815">
        <f>65301*-1</f>
        <v>-65301</v>
      </c>
    </row>
    <row r="13" spans="1:33" s="809" customFormat="1" ht="55.5" customHeight="1">
      <c r="A13" s="802" t="s">
        <v>145</v>
      </c>
      <c r="B13" s="802">
        <f t="shared" si="0"/>
        <v>338095</v>
      </c>
      <c r="C13" s="803">
        <f t="shared" si="1"/>
        <v>7.0191985497178783E-2</v>
      </c>
      <c r="D13" s="804">
        <f>+'Resumen '!C140</f>
        <v>167555</v>
      </c>
      <c r="E13" s="805">
        <f t="shared" si="2"/>
        <v>0.49558556027152134</v>
      </c>
      <c r="F13" s="804">
        <f>+'Resumen '!D140</f>
        <v>170540</v>
      </c>
      <c r="G13" s="806">
        <f t="shared" si="3"/>
        <v>0.50441443972847866</v>
      </c>
      <c r="H13" s="807"/>
      <c r="I13" s="807"/>
      <c r="J13" s="810"/>
      <c r="K13" s="810"/>
      <c r="L13" s="810"/>
      <c r="AD13" s="814" t="s">
        <v>146</v>
      </c>
      <c r="AE13" s="815">
        <v>114856</v>
      </c>
      <c r="AF13" s="815">
        <v>-87226</v>
      </c>
      <c r="AG13" s="815">
        <f t="shared" ref="AG13:AG25" si="4">AF13*$C$38</f>
        <v>-4035947020</v>
      </c>
    </row>
    <row r="14" spans="1:33" s="809" customFormat="1" ht="55.5" customHeight="1">
      <c r="A14" s="802" t="s">
        <v>146</v>
      </c>
      <c r="B14" s="802">
        <f t="shared" si="0"/>
        <v>418583</v>
      </c>
      <c r="C14" s="803">
        <f t="shared" si="1"/>
        <v>8.690211882862979E-2</v>
      </c>
      <c r="D14" s="804">
        <f>+'Resumen '!C141</f>
        <v>197011</v>
      </c>
      <c r="E14" s="805">
        <f t="shared" si="2"/>
        <v>0.47066173255961186</v>
      </c>
      <c r="F14" s="804">
        <f>+'Resumen '!D141</f>
        <v>221572</v>
      </c>
      <c r="G14" s="806">
        <f t="shared" si="3"/>
        <v>0.52933826744038814</v>
      </c>
      <c r="H14" s="807"/>
      <c r="I14" s="807"/>
      <c r="J14" s="810"/>
      <c r="K14" s="810"/>
      <c r="L14" s="810"/>
      <c r="M14" s="808"/>
      <c r="AD14" s="814" t="s">
        <v>148</v>
      </c>
      <c r="AE14" s="815">
        <v>110599</v>
      </c>
      <c r="AF14" s="815">
        <v>-88163</v>
      </c>
      <c r="AG14" s="815">
        <f t="shared" si="4"/>
        <v>-4079302010</v>
      </c>
    </row>
    <row r="15" spans="1:33" s="809" customFormat="1" ht="55.5" customHeight="1">
      <c r="A15" s="802" t="s">
        <v>148</v>
      </c>
      <c r="B15" s="802">
        <f t="shared" si="0"/>
        <v>446584</v>
      </c>
      <c r="C15" s="803">
        <f t="shared" si="1"/>
        <v>9.2715413275180319E-2</v>
      </c>
      <c r="D15" s="804">
        <f>+'Resumen '!C142</f>
        <v>211758</v>
      </c>
      <c r="E15" s="805">
        <f t="shared" si="2"/>
        <v>0.47417283198681548</v>
      </c>
      <c r="F15" s="804">
        <f>+'Resumen '!D142</f>
        <v>234826</v>
      </c>
      <c r="G15" s="806">
        <f t="shared" si="3"/>
        <v>0.52582716801318452</v>
      </c>
      <c r="H15" s="807"/>
      <c r="I15" s="807"/>
      <c r="J15" s="810"/>
      <c r="K15" s="810"/>
      <c r="L15" s="810"/>
      <c r="M15" s="808"/>
      <c r="AD15" s="814" t="s">
        <v>149</v>
      </c>
      <c r="AE15" s="815">
        <v>94068</v>
      </c>
      <c r="AF15" s="815">
        <v>-78209</v>
      </c>
      <c r="AG15" s="815">
        <f t="shared" si="4"/>
        <v>-3618730430</v>
      </c>
    </row>
    <row r="16" spans="1:33" s="809" customFormat="1" ht="55.5" customHeight="1">
      <c r="A16" s="802" t="s">
        <v>149</v>
      </c>
      <c r="B16" s="802">
        <f t="shared" si="0"/>
        <v>399957</v>
      </c>
      <c r="C16" s="803">
        <f t="shared" si="1"/>
        <v>8.3035170421021112E-2</v>
      </c>
      <c r="D16" s="804">
        <f>+'Resumen '!C143</f>
        <v>193967</v>
      </c>
      <c r="E16" s="805">
        <f t="shared" si="2"/>
        <v>0.48496963423568035</v>
      </c>
      <c r="F16" s="804">
        <f>+'Resumen '!D143</f>
        <v>205990</v>
      </c>
      <c r="G16" s="806">
        <f t="shared" si="3"/>
        <v>0.51503036576431971</v>
      </c>
      <c r="H16" s="807"/>
      <c r="I16" s="807"/>
      <c r="J16" s="810"/>
      <c r="K16" s="810"/>
      <c r="L16" s="810"/>
      <c r="AD16" s="814" t="s">
        <v>150</v>
      </c>
      <c r="AE16" s="815">
        <v>82896</v>
      </c>
      <c r="AF16" s="815">
        <v>-70646</v>
      </c>
      <c r="AG16" s="815">
        <f t="shared" si="4"/>
        <v>-3268790420</v>
      </c>
    </row>
    <row r="17" spans="1:33" s="809" customFormat="1" ht="55.5" customHeight="1">
      <c r="A17" s="802" t="s">
        <v>150</v>
      </c>
      <c r="B17" s="802">
        <f t="shared" si="0"/>
        <v>341768</v>
      </c>
      <c r="C17" s="803">
        <f t="shared" si="1"/>
        <v>7.0954537923955688E-2</v>
      </c>
      <c r="D17" s="804">
        <f>+'Resumen '!C144</f>
        <v>168522</v>
      </c>
      <c r="E17" s="805">
        <f t="shared" si="2"/>
        <v>0.49308887900564125</v>
      </c>
      <c r="F17" s="804">
        <f>+'Resumen '!D144</f>
        <v>173246</v>
      </c>
      <c r="G17" s="806">
        <f t="shared" si="3"/>
        <v>0.50691112099435875</v>
      </c>
      <c r="H17" s="807"/>
      <c r="I17" s="807"/>
      <c r="J17" s="810"/>
      <c r="K17" s="810"/>
      <c r="L17" s="810"/>
      <c r="AD17" s="814" t="s">
        <v>151</v>
      </c>
      <c r="AE17" s="815">
        <v>68381</v>
      </c>
      <c r="AF17" s="815">
        <v>-56998</v>
      </c>
      <c r="AG17" s="815">
        <f t="shared" si="4"/>
        <v>-2637297460</v>
      </c>
    </row>
    <row r="18" spans="1:33" s="809" customFormat="1" ht="55.5" customHeight="1">
      <c r="A18" s="802" t="s">
        <v>151</v>
      </c>
      <c r="B18" s="802">
        <f t="shared" si="0"/>
        <v>308989</v>
      </c>
      <c r="C18" s="803">
        <f t="shared" si="1"/>
        <v>6.4149281730838295E-2</v>
      </c>
      <c r="D18" s="804">
        <f>+'Resumen '!C145</f>
        <v>155313</v>
      </c>
      <c r="E18" s="805">
        <f t="shared" si="2"/>
        <v>0.50264896161352024</v>
      </c>
      <c r="F18" s="804">
        <f>+'Resumen '!D145</f>
        <v>153676</v>
      </c>
      <c r="G18" s="806">
        <f t="shared" si="3"/>
        <v>0.49735103838647976</v>
      </c>
      <c r="H18" s="807"/>
      <c r="I18" s="807"/>
      <c r="J18" s="810"/>
      <c r="K18" s="810"/>
      <c r="L18" s="810"/>
      <c r="AD18" s="814" t="s">
        <v>152</v>
      </c>
      <c r="AE18" s="815">
        <v>53231</v>
      </c>
      <c r="AF18" s="815">
        <v>-40454</v>
      </c>
      <c r="AG18" s="815">
        <f t="shared" si="4"/>
        <v>-1871806580</v>
      </c>
    </row>
    <row r="19" spans="1:33" s="809" customFormat="1" ht="55.5" customHeight="1">
      <c r="A19" s="802" t="s">
        <v>152</v>
      </c>
      <c r="B19" s="802">
        <f t="shared" si="0"/>
        <v>260077</v>
      </c>
      <c r="C19" s="803">
        <f t="shared" si="1"/>
        <v>5.3994649468787667E-2</v>
      </c>
      <c r="D19" s="804">
        <f>+'Resumen '!C146</f>
        <v>131610</v>
      </c>
      <c r="E19" s="805">
        <f t="shared" si="2"/>
        <v>0.50604244127700637</v>
      </c>
      <c r="F19" s="804">
        <f>+'Resumen '!D146</f>
        <v>128467</v>
      </c>
      <c r="G19" s="806">
        <f t="shared" si="3"/>
        <v>0.49395755872299357</v>
      </c>
      <c r="H19" s="807"/>
      <c r="I19" s="807"/>
      <c r="J19" s="810"/>
      <c r="K19" s="810"/>
      <c r="L19" s="810"/>
      <c r="AD19" s="814" t="s">
        <v>153</v>
      </c>
      <c r="AE19" s="815">
        <v>39299</v>
      </c>
      <c r="AF19" s="815">
        <v>-25509</v>
      </c>
      <c r="AG19" s="815">
        <f t="shared" si="4"/>
        <v>-1180301430</v>
      </c>
    </row>
    <row r="20" spans="1:33" s="809" customFormat="1" ht="55.5" customHeight="1">
      <c r="A20" s="802" t="s">
        <v>153</v>
      </c>
      <c r="B20" s="802">
        <f t="shared" si="0"/>
        <v>223137</v>
      </c>
      <c r="C20" s="803">
        <f t="shared" si="1"/>
        <v>4.6325527049746323E-2</v>
      </c>
      <c r="D20" s="804">
        <f>+'Resumen '!C147</f>
        <v>112239</v>
      </c>
      <c r="E20" s="805">
        <f t="shared" si="2"/>
        <v>0.50300488040979308</v>
      </c>
      <c r="F20" s="804">
        <f>+'Resumen '!D147</f>
        <v>110898</v>
      </c>
      <c r="G20" s="806">
        <f t="shared" si="3"/>
        <v>0.49699511959020692</v>
      </c>
      <c r="H20" s="807"/>
      <c r="I20" s="807"/>
      <c r="J20" s="810"/>
      <c r="K20" s="810"/>
      <c r="L20" s="810"/>
      <c r="AD20" s="814" t="s">
        <v>317</v>
      </c>
      <c r="AE20" s="815">
        <v>25049</v>
      </c>
      <c r="AF20" s="815">
        <v>-13161</v>
      </c>
      <c r="AG20" s="815">
        <f t="shared" si="4"/>
        <v>-608959470</v>
      </c>
    </row>
    <row r="21" spans="1:33" s="809" customFormat="1" ht="55.5" customHeight="1">
      <c r="A21" s="802" t="s">
        <v>317</v>
      </c>
      <c r="B21" s="802">
        <f t="shared" si="0"/>
        <v>169636</v>
      </c>
      <c r="C21" s="803">
        <f t="shared" si="1"/>
        <v>3.5218171377273906E-2</v>
      </c>
      <c r="D21" s="804">
        <f>+'Resumen '!C148</f>
        <v>85621</v>
      </c>
      <c r="E21" s="805">
        <f t="shared" si="2"/>
        <v>0.50473366502393358</v>
      </c>
      <c r="F21" s="804">
        <f>+'Resumen '!D148</f>
        <v>84015</v>
      </c>
      <c r="G21" s="806">
        <f t="shared" si="3"/>
        <v>0.49526633497606642</v>
      </c>
      <c r="H21" s="807"/>
      <c r="I21" s="807"/>
      <c r="J21" s="810"/>
      <c r="K21" s="810"/>
      <c r="L21" s="810"/>
      <c r="AD21" s="814" t="s">
        <v>318</v>
      </c>
      <c r="AE21" s="815">
        <v>13405</v>
      </c>
      <c r="AF21" s="815">
        <v>-5601</v>
      </c>
      <c r="AG21" s="815">
        <f t="shared" si="4"/>
        <v>-259158270</v>
      </c>
    </row>
    <row r="22" spans="1:33" s="809" customFormat="1" ht="55.5" customHeight="1">
      <c r="A22" s="802" t="s">
        <v>318</v>
      </c>
      <c r="B22" s="802">
        <f t="shared" si="0"/>
        <v>115043</v>
      </c>
      <c r="C22" s="803">
        <f t="shared" si="1"/>
        <v>2.3884105318185536E-2</v>
      </c>
      <c r="D22" s="804">
        <f>+'Resumen '!C149</f>
        <v>57564</v>
      </c>
      <c r="E22" s="805">
        <f t="shared" si="2"/>
        <v>0.50036942708378607</v>
      </c>
      <c r="F22" s="804">
        <f>+'Resumen '!D149</f>
        <v>57479</v>
      </c>
      <c r="G22" s="806">
        <f t="shared" si="3"/>
        <v>0.49963057291621393</v>
      </c>
      <c r="H22" s="807"/>
      <c r="I22" s="807"/>
      <c r="J22" s="810"/>
      <c r="K22" s="810"/>
      <c r="L22" s="810"/>
      <c r="M22" s="808"/>
      <c r="AD22" s="814" t="s">
        <v>319</v>
      </c>
      <c r="AE22" s="815">
        <v>7875</v>
      </c>
      <c r="AF22" s="815">
        <v>-2898</v>
      </c>
      <c r="AG22" s="815">
        <f t="shared" si="4"/>
        <v>-134090460</v>
      </c>
    </row>
    <row r="23" spans="1:33" s="809" customFormat="1" ht="55.5" customHeight="1">
      <c r="A23" s="802" t="s">
        <v>319</v>
      </c>
      <c r="B23" s="802">
        <f t="shared" si="0"/>
        <v>81744</v>
      </c>
      <c r="C23" s="803">
        <f t="shared" si="1"/>
        <v>1.6970891798108172E-2</v>
      </c>
      <c r="D23" s="804">
        <f>+'Resumen '!C150</f>
        <v>39574</v>
      </c>
      <c r="E23" s="805">
        <f t="shared" si="2"/>
        <v>0.48412115873947936</v>
      </c>
      <c r="F23" s="804">
        <f>+'Resumen '!D150</f>
        <v>42170</v>
      </c>
      <c r="G23" s="806">
        <f t="shared" si="3"/>
        <v>0.51587884126052064</v>
      </c>
      <c r="H23" s="807"/>
      <c r="I23" s="807"/>
      <c r="J23" s="810"/>
      <c r="K23" s="810"/>
      <c r="L23" s="810"/>
      <c r="M23" s="808"/>
      <c r="AD23" s="814" t="s">
        <v>320</v>
      </c>
      <c r="AE23" s="815">
        <v>3939</v>
      </c>
      <c r="AF23" s="815">
        <v>-1434</v>
      </c>
      <c r="AG23" s="815">
        <f t="shared" si="4"/>
        <v>-66351180</v>
      </c>
    </row>
    <row r="24" spans="1:33" s="809" customFormat="1" ht="55.5" customHeight="1">
      <c r="A24" s="802" t="s">
        <v>320</v>
      </c>
      <c r="B24" s="802">
        <f t="shared" si="0"/>
        <v>51592</v>
      </c>
      <c r="C24" s="803">
        <f t="shared" si="1"/>
        <v>1.0711027716382816E-2</v>
      </c>
      <c r="D24" s="804">
        <f>+'Resumen '!C151</f>
        <v>23752</v>
      </c>
      <c r="E24" s="805">
        <f t="shared" si="2"/>
        <v>0.46038145448906809</v>
      </c>
      <c r="F24" s="804">
        <f>+'Resumen '!D151</f>
        <v>27840</v>
      </c>
      <c r="G24" s="806">
        <f t="shared" si="3"/>
        <v>0.53961854551093191</v>
      </c>
      <c r="H24" s="807"/>
      <c r="I24" s="807"/>
      <c r="J24" s="810"/>
      <c r="K24" s="810"/>
      <c r="L24" s="810"/>
      <c r="AD24" s="814" t="s">
        <v>321</v>
      </c>
      <c r="AE24" s="815">
        <v>1841</v>
      </c>
      <c r="AF24" s="815">
        <v>-673</v>
      </c>
      <c r="AG24" s="815">
        <f t="shared" si="4"/>
        <v>-31139710</v>
      </c>
    </row>
    <row r="25" spans="1:33" s="809" customFormat="1" ht="55.5" customHeight="1">
      <c r="A25" s="802" t="s">
        <v>321</v>
      </c>
      <c r="B25" s="802">
        <f t="shared" si="0"/>
        <v>27362</v>
      </c>
      <c r="C25" s="803">
        <f t="shared" si="1"/>
        <v>5.6806315005362576E-3</v>
      </c>
      <c r="D25" s="804">
        <f>+'Resumen '!C152</f>
        <v>11992</v>
      </c>
      <c r="E25" s="805">
        <f t="shared" si="2"/>
        <v>0.43827205613624737</v>
      </c>
      <c r="F25" s="804">
        <f>+'Resumen '!D152</f>
        <v>15370</v>
      </c>
      <c r="G25" s="806">
        <f t="shared" si="3"/>
        <v>0.56172794386375269</v>
      </c>
      <c r="H25" s="807"/>
      <c r="I25" s="807"/>
      <c r="J25" s="816"/>
      <c r="K25" s="816"/>
      <c r="L25" s="816"/>
      <c r="M25" s="817"/>
      <c r="AD25" s="814" t="s">
        <v>531</v>
      </c>
      <c r="AE25" s="815">
        <v>855</v>
      </c>
      <c r="AF25" s="815">
        <v>-303</v>
      </c>
      <c r="AG25" s="815">
        <f t="shared" si="4"/>
        <v>-14019810</v>
      </c>
    </row>
    <row r="26" spans="1:33" s="256" customFormat="1" ht="55.5" customHeight="1">
      <c r="A26" s="802" t="s">
        <v>406</v>
      </c>
      <c r="B26" s="802">
        <f t="shared" si="0"/>
        <v>23522</v>
      </c>
      <c r="C26" s="803">
        <f t="shared" si="1"/>
        <v>4.883408162985668E-3</v>
      </c>
      <c r="D26" s="804">
        <f>+'Resumen '!C153</f>
        <v>9480</v>
      </c>
      <c r="E26" s="805">
        <f t="shared" si="2"/>
        <v>0.40302695349034945</v>
      </c>
      <c r="F26" s="804">
        <f>+'Resumen '!D153</f>
        <v>14042</v>
      </c>
      <c r="G26" s="806">
        <f t="shared" si="3"/>
        <v>0.59697304650965055</v>
      </c>
      <c r="H26" s="818"/>
      <c r="I26" s="818"/>
      <c r="J26" s="819"/>
      <c r="K26" s="819"/>
      <c r="L26" s="819"/>
      <c r="AD26" s="820" t="s">
        <v>94</v>
      </c>
      <c r="AE26" s="821">
        <f>SUM(AE11:AE25)</f>
        <v>724953</v>
      </c>
      <c r="AF26" s="821">
        <f>SUM(AF11:AF25)</f>
        <v>-545405</v>
      </c>
    </row>
    <row r="27" spans="1:33" s="256" customFormat="1" ht="55.5" customHeight="1">
      <c r="A27" s="802" t="s">
        <v>94</v>
      </c>
      <c r="B27" s="802">
        <f>SUM(B9:B26)</f>
        <v>4816718</v>
      </c>
      <c r="C27" s="803">
        <f t="shared" si="1"/>
        <v>1</v>
      </c>
      <c r="D27" s="802">
        <f>SUM(D9:D26)</f>
        <v>2385897</v>
      </c>
      <c r="E27" s="805">
        <f t="shared" si="2"/>
        <v>0.49533665869581733</v>
      </c>
      <c r="F27" s="802">
        <f>SUM(F9:F26)</f>
        <v>2430821</v>
      </c>
      <c r="G27" s="806">
        <f t="shared" si="3"/>
        <v>0.50466334130418267</v>
      </c>
      <c r="H27" s="818"/>
      <c r="I27" s="818"/>
      <c r="J27" s="818"/>
      <c r="K27" s="818"/>
      <c r="L27" s="818"/>
    </row>
    <row r="28" spans="1:33" s="842" customFormat="1" ht="55.5" customHeight="1">
      <c r="B28" s="841"/>
      <c r="C28" s="841"/>
      <c r="D28" s="841"/>
      <c r="E28" s="841"/>
      <c r="F28" s="841"/>
      <c r="G28" s="841"/>
      <c r="H28" s="841"/>
      <c r="I28" s="841"/>
      <c r="J28" s="841"/>
      <c r="K28" s="841"/>
      <c r="L28" s="841"/>
    </row>
    <row r="29" spans="1:33" s="842" customFormat="1" ht="55.5" customHeight="1">
      <c r="B29" s="841"/>
      <c r="C29" s="841"/>
      <c r="D29" s="841"/>
      <c r="E29" s="841"/>
      <c r="F29" s="841"/>
      <c r="G29" s="841"/>
      <c r="H29" s="841"/>
      <c r="I29" s="841"/>
      <c r="J29" s="841"/>
      <c r="K29" s="841"/>
      <c r="L29" s="841"/>
    </row>
    <row r="30" spans="1:33" s="842" customFormat="1" ht="55.5" customHeight="1">
      <c r="B30" s="841"/>
      <c r="C30" s="841"/>
      <c r="D30" s="841"/>
      <c r="E30" s="841"/>
      <c r="F30" s="841"/>
      <c r="G30" s="841"/>
      <c r="H30" s="841"/>
      <c r="I30" s="841"/>
      <c r="J30" s="841"/>
      <c r="K30" s="841"/>
      <c r="L30" s="841"/>
    </row>
    <row r="31" spans="1:33" ht="18.75">
      <c r="B31" s="259"/>
      <c r="C31" s="259"/>
      <c r="D31" s="259"/>
      <c r="E31" s="259"/>
      <c r="F31" s="259"/>
      <c r="G31" s="8"/>
      <c r="H31" s="8"/>
      <c r="I31" s="8"/>
      <c r="J31" s="8"/>
      <c r="K31" s="8"/>
      <c r="L31" s="8"/>
      <c r="M31" s="62"/>
    </row>
    <row r="32" spans="1:33" ht="18.75">
      <c r="B32" s="259"/>
      <c r="C32" s="259"/>
      <c r="D32" s="259"/>
      <c r="E32" s="259"/>
      <c r="F32" s="259"/>
      <c r="G32" s="8"/>
      <c r="H32" s="8"/>
      <c r="I32" s="8"/>
      <c r="J32" s="8"/>
      <c r="K32" s="8"/>
      <c r="L32" s="8"/>
      <c r="M32" s="62"/>
    </row>
    <row r="33" spans="1:26" ht="18.75">
      <c r="B33" s="259"/>
      <c r="C33" s="259"/>
      <c r="D33" s="259"/>
      <c r="E33" s="259"/>
      <c r="F33" s="259"/>
      <c r="G33" s="259"/>
      <c r="H33" s="769"/>
      <c r="I33" s="769"/>
      <c r="J33" s="8"/>
      <c r="K33" s="8"/>
      <c r="L33" s="8"/>
      <c r="M33" s="62"/>
    </row>
    <row r="34" spans="1:26" ht="36">
      <c r="A34" s="697"/>
      <c r="B34" s="1122"/>
      <c r="C34" s="1123"/>
      <c r="D34" s="1123"/>
      <c r="E34" s="1123"/>
      <c r="F34" s="1123"/>
      <c r="G34" s="1122"/>
      <c r="H34" s="769"/>
      <c r="I34" s="769"/>
      <c r="J34" s="8"/>
      <c r="K34" s="8"/>
      <c r="L34" s="8"/>
      <c r="M34" s="62"/>
    </row>
    <row r="35" spans="1:26" ht="36">
      <c r="A35" s="697"/>
      <c r="B35" s="1122"/>
      <c r="C35" s="1329" t="s">
        <v>407</v>
      </c>
      <c r="D35" s="1123"/>
      <c r="E35" s="1123"/>
      <c r="F35" s="1123"/>
      <c r="G35" s="1122"/>
      <c r="H35" s="769"/>
      <c r="I35" s="769"/>
      <c r="J35" s="8"/>
      <c r="K35" s="8"/>
      <c r="L35" s="8"/>
      <c r="M35" s="62"/>
    </row>
    <row r="36" spans="1:26" ht="36">
      <c r="A36" s="697"/>
      <c r="B36" s="1122"/>
      <c r="C36" s="1329"/>
      <c r="D36" s="1124" t="s">
        <v>114</v>
      </c>
      <c r="E36" s="1124" t="s">
        <v>113</v>
      </c>
      <c r="F36" s="1123"/>
      <c r="G36" s="1122"/>
      <c r="H36" s="769"/>
      <c r="I36" s="769"/>
      <c r="J36" s="8"/>
      <c r="K36" s="8"/>
      <c r="L36" s="8"/>
      <c r="M36" s="62"/>
    </row>
    <row r="37" spans="1:26" ht="36">
      <c r="A37" s="697"/>
      <c r="B37" s="1122"/>
      <c r="C37" s="1125" t="str">
        <f>+A9</f>
        <v>0-4</v>
      </c>
      <c r="D37" s="1126">
        <f>+F9*-1</f>
        <v>-176710</v>
      </c>
      <c r="E37" s="1126">
        <f>+D9</f>
        <v>183103</v>
      </c>
      <c r="F37" s="1123"/>
      <c r="G37" s="1122"/>
      <c r="H37" s="769"/>
      <c r="I37" s="769"/>
      <c r="J37" s="8"/>
      <c r="K37" s="8"/>
      <c r="L37" s="8"/>
      <c r="M37" s="62"/>
    </row>
    <row r="38" spans="1:26" ht="36">
      <c r="A38" s="697"/>
      <c r="B38" s="1122"/>
      <c r="C38" s="1125" t="str">
        <f t="shared" ref="C38:C40" si="5">+A10</f>
        <v>5-9</v>
      </c>
      <c r="D38" s="1126">
        <f t="shared" ref="D38:D40" si="6">+F10*-1</f>
        <v>-218835</v>
      </c>
      <c r="E38" s="1126">
        <f t="shared" ref="E38:E40" si="7">+D10</f>
        <v>227273</v>
      </c>
      <c r="F38" s="1123"/>
      <c r="G38" s="1122"/>
      <c r="H38" s="769"/>
      <c r="I38" s="769"/>
      <c r="J38" s="8"/>
      <c r="K38" s="8"/>
      <c r="L38" s="8"/>
      <c r="M38" s="62"/>
    </row>
    <row r="39" spans="1:26" ht="36">
      <c r="A39" s="697"/>
      <c r="B39" s="1122"/>
      <c r="C39" s="1125" t="str">
        <f t="shared" si="5"/>
        <v>10-14</v>
      </c>
      <c r="D39" s="1126">
        <f t="shared" si="6"/>
        <v>-222331</v>
      </c>
      <c r="E39" s="1126">
        <f t="shared" si="7"/>
        <v>231623</v>
      </c>
      <c r="F39" s="1123"/>
      <c r="G39" s="1122"/>
      <c r="H39" s="769"/>
      <c r="I39" s="769"/>
      <c r="J39" s="8"/>
      <c r="K39" s="8"/>
      <c r="L39" s="8"/>
      <c r="M39" s="62"/>
    </row>
    <row r="40" spans="1:26" ht="150" customHeight="1">
      <c r="A40" s="697"/>
      <c r="B40" s="1122"/>
      <c r="C40" s="1125" t="str">
        <f t="shared" si="5"/>
        <v>15-19</v>
      </c>
      <c r="D40" s="1126">
        <f t="shared" si="6"/>
        <v>-172814</v>
      </c>
      <c r="E40" s="1126">
        <f t="shared" si="7"/>
        <v>177940</v>
      </c>
      <c r="F40" s="1123"/>
      <c r="G40" s="1122"/>
      <c r="H40" s="769"/>
      <c r="I40" s="769"/>
      <c r="J40" s="8"/>
      <c r="K40" s="8"/>
      <c r="L40" s="8"/>
      <c r="M40" s="95"/>
      <c r="N40" s="13"/>
      <c r="O40" s="13"/>
      <c r="P40" s="13"/>
      <c r="Q40" s="13"/>
      <c r="R40" s="13"/>
      <c r="S40" s="13"/>
      <c r="T40" s="13"/>
      <c r="U40" s="13"/>
      <c r="V40" s="13"/>
      <c r="W40" s="13"/>
      <c r="X40" s="13"/>
      <c r="Y40" s="9"/>
      <c r="Z40" s="9"/>
    </row>
    <row r="41" spans="1:26" ht="36">
      <c r="A41" s="697"/>
      <c r="B41" s="1122"/>
      <c r="C41" s="1125" t="str">
        <f t="shared" ref="C41:C43" si="8">+A13</f>
        <v>20-24</v>
      </c>
      <c r="D41" s="1126">
        <f t="shared" ref="D41:D43" si="9">+F13*-1</f>
        <v>-170540</v>
      </c>
      <c r="E41" s="1126">
        <f t="shared" ref="E41:E43" si="10">+D13</f>
        <v>167555</v>
      </c>
      <c r="F41" s="1123"/>
      <c r="G41" s="1122"/>
      <c r="H41" s="769"/>
      <c r="I41" s="769"/>
      <c r="J41" s="8"/>
      <c r="K41" s="8"/>
      <c r="L41" s="8"/>
      <c r="M41" s="95"/>
      <c r="N41" s="13"/>
      <c r="O41" s="13"/>
      <c r="P41" s="13"/>
      <c r="Q41" s="13"/>
      <c r="R41" s="13"/>
      <c r="S41" s="13"/>
      <c r="T41" s="13"/>
      <c r="U41" s="13"/>
      <c r="V41" s="13"/>
      <c r="W41" s="13"/>
      <c r="X41" s="13"/>
      <c r="Y41" s="9"/>
      <c r="Z41" s="9"/>
    </row>
    <row r="42" spans="1:26" ht="36">
      <c r="A42" s="697"/>
      <c r="B42" s="1122"/>
      <c r="C42" s="1125" t="str">
        <f t="shared" si="8"/>
        <v>25-29</v>
      </c>
      <c r="D42" s="1126">
        <f t="shared" si="9"/>
        <v>-221572</v>
      </c>
      <c r="E42" s="1126">
        <f t="shared" si="10"/>
        <v>197011</v>
      </c>
      <c r="F42" s="1123"/>
      <c r="G42" s="1122"/>
      <c r="H42" s="769"/>
      <c r="I42" s="769"/>
      <c r="J42" s="8"/>
      <c r="K42" s="8"/>
      <c r="L42" s="8"/>
      <c r="M42" s="95"/>
      <c r="N42" s="13"/>
      <c r="O42" s="13"/>
      <c r="P42" s="13"/>
      <c r="Q42" s="13"/>
      <c r="R42" s="13"/>
      <c r="S42" s="13"/>
      <c r="T42" s="13"/>
      <c r="U42" s="13"/>
      <c r="V42" s="13"/>
      <c r="W42" s="13"/>
      <c r="X42" s="13"/>
      <c r="Y42" s="9"/>
      <c r="Z42" s="9"/>
    </row>
    <row r="43" spans="1:26" ht="36">
      <c r="A43" s="697"/>
      <c r="B43" s="1122"/>
      <c r="C43" s="1125" t="str">
        <f t="shared" si="8"/>
        <v>30-34</v>
      </c>
      <c r="D43" s="1126">
        <f t="shared" si="9"/>
        <v>-234826</v>
      </c>
      <c r="E43" s="1126">
        <f t="shared" si="10"/>
        <v>211758</v>
      </c>
      <c r="F43" s="1123"/>
      <c r="G43" s="1122"/>
      <c r="H43" s="769"/>
      <c r="I43" s="769"/>
      <c r="J43" s="8"/>
      <c r="K43" s="8"/>
      <c r="L43" s="8"/>
      <c r="M43" s="95"/>
      <c r="N43" s="13"/>
      <c r="O43" s="13"/>
      <c r="P43" s="13"/>
      <c r="Q43" s="13"/>
      <c r="R43" s="13"/>
      <c r="S43" s="13"/>
      <c r="T43" s="13"/>
      <c r="U43" s="13"/>
      <c r="V43" s="13"/>
      <c r="W43" s="13"/>
      <c r="X43" s="13"/>
      <c r="Y43" s="9"/>
      <c r="Z43" s="9"/>
    </row>
    <row r="44" spans="1:26" ht="97.5" customHeight="1">
      <c r="A44" s="697"/>
      <c r="B44" s="1122"/>
      <c r="C44" s="1125" t="str">
        <f t="shared" ref="C44:C55" si="11">+A16</f>
        <v>35-39</v>
      </c>
      <c r="D44" s="1126">
        <f t="shared" ref="D44:D55" si="12">+F16*-1</f>
        <v>-205990</v>
      </c>
      <c r="E44" s="1126">
        <f t="shared" ref="E44:E55" si="13">+D16</f>
        <v>193967</v>
      </c>
      <c r="F44" s="1123"/>
      <c r="G44" s="1122"/>
      <c r="H44" s="769"/>
      <c r="I44" s="769"/>
      <c r="J44" s="8"/>
      <c r="K44" s="8"/>
      <c r="L44" s="8"/>
      <c r="M44" s="95"/>
      <c r="N44" s="13"/>
      <c r="O44" s="13"/>
      <c r="P44" s="13"/>
      <c r="Q44" s="13"/>
      <c r="R44" s="13"/>
      <c r="S44" s="13"/>
      <c r="T44" s="13"/>
      <c r="U44" s="13"/>
      <c r="V44" s="13"/>
      <c r="W44" s="13"/>
      <c r="X44" s="13"/>
      <c r="Y44" s="9"/>
      <c r="Z44" s="9"/>
    </row>
    <row r="45" spans="1:26" ht="97.5" customHeight="1">
      <c r="A45" s="697"/>
      <c r="B45" s="1122"/>
      <c r="C45" s="1125" t="str">
        <f t="shared" si="11"/>
        <v>40-44</v>
      </c>
      <c r="D45" s="1126">
        <f t="shared" si="12"/>
        <v>-173246</v>
      </c>
      <c r="E45" s="1126">
        <f t="shared" si="13"/>
        <v>168522</v>
      </c>
      <c r="F45" s="1123"/>
      <c r="G45" s="1122"/>
      <c r="H45" s="769"/>
      <c r="I45" s="769"/>
      <c r="J45" s="8"/>
      <c r="K45" s="8"/>
      <c r="L45" s="8"/>
      <c r="M45" s="95"/>
      <c r="N45" s="13"/>
      <c r="O45" s="13"/>
      <c r="P45" s="13"/>
      <c r="Q45" s="13"/>
      <c r="R45" s="13"/>
      <c r="S45" s="13"/>
      <c r="T45" s="13"/>
      <c r="U45" s="13"/>
      <c r="V45" s="13"/>
      <c r="W45" s="13"/>
      <c r="X45" s="13"/>
      <c r="Y45" s="9"/>
      <c r="Z45" s="9"/>
    </row>
    <row r="46" spans="1:26" ht="97.5" customHeight="1">
      <c r="A46" s="697"/>
      <c r="B46" s="1122"/>
      <c r="C46" s="1125" t="str">
        <f t="shared" si="11"/>
        <v>45-49</v>
      </c>
      <c r="D46" s="1126">
        <f t="shared" si="12"/>
        <v>-153676</v>
      </c>
      <c r="E46" s="1126">
        <f t="shared" si="13"/>
        <v>155313</v>
      </c>
      <c r="F46" s="1123"/>
      <c r="G46" s="1122"/>
      <c r="H46" s="769"/>
      <c r="I46" s="769"/>
      <c r="J46" s="8"/>
      <c r="K46" s="8"/>
      <c r="L46" s="8"/>
      <c r="M46" s="95"/>
      <c r="N46" s="13"/>
      <c r="O46" s="13"/>
      <c r="P46" s="13"/>
      <c r="Q46" s="13"/>
      <c r="R46" s="13"/>
      <c r="S46" s="13"/>
      <c r="T46" s="13"/>
      <c r="U46" s="13"/>
      <c r="V46" s="13"/>
      <c r="W46" s="13"/>
      <c r="X46" s="13"/>
      <c r="Y46" s="9"/>
      <c r="Z46" s="9"/>
    </row>
    <row r="47" spans="1:26" ht="36">
      <c r="A47" s="697"/>
      <c r="B47" s="1122"/>
      <c r="C47" s="1125" t="str">
        <f t="shared" si="11"/>
        <v>50-54</v>
      </c>
      <c r="D47" s="1126">
        <f t="shared" si="12"/>
        <v>-128467</v>
      </c>
      <c r="E47" s="1126">
        <f t="shared" si="13"/>
        <v>131610</v>
      </c>
      <c r="F47" s="1123"/>
      <c r="G47" s="1122"/>
      <c r="H47" s="769"/>
      <c r="I47" s="769"/>
      <c r="J47" s="8"/>
      <c r="K47" s="8"/>
      <c r="L47" s="8"/>
      <c r="M47" s="13"/>
      <c r="N47" s="13"/>
      <c r="O47" s="13"/>
      <c r="P47" s="13"/>
      <c r="Q47" s="13"/>
      <c r="R47" s="13"/>
      <c r="S47" s="13"/>
      <c r="T47" s="13"/>
      <c r="U47" s="13"/>
      <c r="V47" s="13"/>
      <c r="W47" s="13"/>
      <c r="X47" s="13"/>
      <c r="Y47" s="9"/>
      <c r="Z47" s="9"/>
    </row>
    <row r="48" spans="1:26" ht="36">
      <c r="A48" s="697"/>
      <c r="B48" s="1122"/>
      <c r="C48" s="1125" t="str">
        <f t="shared" si="11"/>
        <v>55-59</v>
      </c>
      <c r="D48" s="1126">
        <f t="shared" si="12"/>
        <v>-110898</v>
      </c>
      <c r="E48" s="1126">
        <f t="shared" si="13"/>
        <v>112239</v>
      </c>
      <c r="F48" s="1123"/>
      <c r="G48" s="1122"/>
      <c r="H48" s="769"/>
      <c r="I48" s="769"/>
      <c r="J48" s="8"/>
      <c r="K48" s="8"/>
      <c r="L48" s="8"/>
      <c r="M48" s="13"/>
      <c r="N48" s="13"/>
      <c r="O48" s="13"/>
      <c r="P48" s="13"/>
      <c r="Q48" s="13"/>
      <c r="R48" s="13"/>
      <c r="S48" s="13"/>
      <c r="T48" s="13"/>
      <c r="U48" s="13"/>
      <c r="V48" s="13"/>
      <c r="W48" s="13"/>
      <c r="X48" s="13"/>
      <c r="Y48" s="9"/>
      <c r="Z48" s="9"/>
    </row>
    <row r="49" spans="1:26" ht="36">
      <c r="A49" s="697"/>
      <c r="B49" s="1122"/>
      <c r="C49" s="1125" t="str">
        <f t="shared" si="11"/>
        <v>60-64</v>
      </c>
      <c r="D49" s="1126">
        <f t="shared" si="12"/>
        <v>-84015</v>
      </c>
      <c r="E49" s="1126">
        <f t="shared" si="13"/>
        <v>85621</v>
      </c>
      <c r="F49" s="1123"/>
      <c r="G49" s="1122"/>
      <c r="H49" s="769"/>
      <c r="I49" s="769"/>
      <c r="J49" s="8"/>
      <c r="K49" s="8"/>
      <c r="L49" s="8"/>
      <c r="M49" s="13"/>
      <c r="N49" s="13"/>
      <c r="O49" s="13"/>
      <c r="P49" s="13"/>
      <c r="Q49" s="13"/>
      <c r="R49" s="13"/>
      <c r="S49" s="13"/>
      <c r="T49" s="13"/>
      <c r="U49" s="13"/>
      <c r="V49" s="13"/>
      <c r="W49" s="13"/>
      <c r="X49" s="13"/>
      <c r="Y49" s="9"/>
      <c r="Z49" s="9"/>
    </row>
    <row r="50" spans="1:26" ht="36">
      <c r="A50" s="697"/>
      <c r="B50" s="1122"/>
      <c r="C50" s="1125" t="str">
        <f t="shared" si="11"/>
        <v>65-69</v>
      </c>
      <c r="D50" s="1126">
        <f t="shared" si="12"/>
        <v>-57479</v>
      </c>
      <c r="E50" s="1126">
        <f t="shared" si="13"/>
        <v>57564</v>
      </c>
      <c r="F50" s="1123"/>
      <c r="G50" s="1122"/>
      <c r="H50" s="769"/>
      <c r="I50" s="769"/>
      <c r="J50" s="8"/>
      <c r="K50" s="8"/>
      <c r="L50" s="8"/>
      <c r="M50" s="13"/>
      <c r="N50" s="13"/>
      <c r="O50" s="13"/>
      <c r="P50" s="13"/>
      <c r="Q50" s="13"/>
      <c r="R50" s="13"/>
      <c r="S50" s="13"/>
      <c r="T50" s="13"/>
      <c r="U50" s="13"/>
      <c r="V50" s="13"/>
      <c r="W50" s="13"/>
      <c r="X50" s="13"/>
      <c r="Y50" s="9"/>
      <c r="Z50" s="9"/>
    </row>
    <row r="51" spans="1:26" ht="36">
      <c r="A51" s="697"/>
      <c r="B51" s="1122"/>
      <c r="C51" s="1125" t="str">
        <f t="shared" si="11"/>
        <v>70-74</v>
      </c>
      <c r="D51" s="1126">
        <f t="shared" si="12"/>
        <v>-42170</v>
      </c>
      <c r="E51" s="1126">
        <f t="shared" si="13"/>
        <v>39574</v>
      </c>
      <c r="F51" s="1123"/>
      <c r="G51" s="1122"/>
      <c r="H51" s="769"/>
      <c r="I51" s="769"/>
      <c r="J51" s="8"/>
      <c r="K51" s="8"/>
      <c r="L51" s="8"/>
      <c r="M51" s="13"/>
      <c r="N51" s="13"/>
      <c r="O51" s="13"/>
      <c r="P51" s="13"/>
      <c r="Q51" s="13"/>
      <c r="R51" s="13"/>
      <c r="S51" s="13"/>
      <c r="T51" s="13"/>
      <c r="U51" s="13"/>
      <c r="V51" s="13"/>
      <c r="W51" s="13"/>
      <c r="X51" s="13"/>
      <c r="Y51" s="9"/>
      <c r="Z51" s="9"/>
    </row>
    <row r="52" spans="1:26" ht="36">
      <c r="A52" s="697"/>
      <c r="B52" s="1122"/>
      <c r="C52" s="1125" t="str">
        <f t="shared" si="11"/>
        <v>75-79</v>
      </c>
      <c r="D52" s="1126">
        <f t="shared" si="12"/>
        <v>-27840</v>
      </c>
      <c r="E52" s="1126">
        <f t="shared" si="13"/>
        <v>23752</v>
      </c>
      <c r="F52" s="1123"/>
      <c r="G52" s="1122"/>
      <c r="H52" s="769"/>
      <c r="I52" s="769"/>
      <c r="M52" s="13"/>
      <c r="N52" s="13"/>
      <c r="O52" s="13"/>
      <c r="P52" s="13"/>
      <c r="Q52" s="13"/>
      <c r="R52" s="13"/>
      <c r="S52" s="13"/>
      <c r="T52" s="13"/>
      <c r="U52" s="13"/>
      <c r="V52" s="13"/>
      <c r="W52" s="13"/>
      <c r="X52" s="13"/>
      <c r="Y52" s="9"/>
      <c r="Z52" s="9"/>
    </row>
    <row r="53" spans="1:26" ht="36">
      <c r="A53" s="697"/>
      <c r="B53" s="1123"/>
      <c r="C53" s="1125" t="str">
        <f t="shared" si="11"/>
        <v>80-84</v>
      </c>
      <c r="D53" s="1126">
        <f t="shared" si="12"/>
        <v>-15370</v>
      </c>
      <c r="E53" s="1126">
        <f t="shared" si="13"/>
        <v>11992</v>
      </c>
      <c r="F53" s="1123"/>
      <c r="G53" s="1123"/>
      <c r="H53" s="13"/>
      <c r="I53" s="13"/>
      <c r="M53" s="13"/>
      <c r="N53" s="13"/>
      <c r="O53" s="13"/>
      <c r="P53" s="13"/>
      <c r="Q53" s="13"/>
      <c r="R53" s="13"/>
      <c r="S53" s="13"/>
      <c r="T53" s="13"/>
      <c r="U53" s="13"/>
      <c r="V53" s="13"/>
      <c r="W53" s="13"/>
      <c r="X53" s="13"/>
      <c r="Y53" s="9"/>
      <c r="Z53" s="35"/>
    </row>
    <row r="54" spans="1:26" ht="36">
      <c r="A54" s="697"/>
      <c r="B54" s="1123"/>
      <c r="C54" s="1125" t="str">
        <f t="shared" si="11"/>
        <v>85 y más</v>
      </c>
      <c r="D54" s="1126">
        <f t="shared" si="12"/>
        <v>-14042</v>
      </c>
      <c r="E54" s="1126">
        <f t="shared" si="13"/>
        <v>9480</v>
      </c>
      <c r="F54" s="1123"/>
      <c r="G54" s="1123"/>
      <c r="H54" s="13"/>
      <c r="I54" s="13"/>
      <c r="M54" s="13"/>
      <c r="N54" s="13"/>
      <c r="O54" s="13"/>
      <c r="P54" s="13"/>
      <c r="Q54" s="13"/>
      <c r="R54" s="13"/>
      <c r="S54" s="13"/>
      <c r="T54" s="13"/>
      <c r="U54" s="13"/>
      <c r="V54" s="13"/>
      <c r="W54" s="13"/>
      <c r="X54" s="36"/>
      <c r="Y54" s="9"/>
      <c r="Z54" s="35"/>
    </row>
    <row r="55" spans="1:26" ht="36">
      <c r="A55" s="697"/>
      <c r="B55" s="1123"/>
      <c r="C55" s="1125" t="str">
        <f t="shared" si="11"/>
        <v>Total</v>
      </c>
      <c r="D55" s="1127">
        <f t="shared" si="12"/>
        <v>-2430821</v>
      </c>
      <c r="E55" s="1128">
        <f t="shared" si="13"/>
        <v>2385897</v>
      </c>
      <c r="F55" s="1123"/>
      <c r="G55" s="1123"/>
      <c r="H55" s="13"/>
      <c r="I55" s="13"/>
    </row>
    <row r="56" spans="1:26" ht="36">
      <c r="A56" s="697"/>
      <c r="B56" s="1123"/>
      <c r="C56" s="1123"/>
      <c r="D56" s="1129"/>
      <c r="E56" s="1123"/>
      <c r="F56" s="1123"/>
      <c r="G56" s="1123"/>
      <c r="H56" s="13"/>
      <c r="I56" s="13"/>
    </row>
    <row r="57" spans="1:26" ht="36">
      <c r="A57" s="697"/>
      <c r="B57" s="1123"/>
      <c r="C57" s="1123"/>
      <c r="D57" s="1123"/>
      <c r="E57" s="1123"/>
      <c r="F57" s="1123"/>
      <c r="G57" s="1123"/>
      <c r="H57" s="13"/>
      <c r="I57" s="13"/>
    </row>
    <row r="58" spans="1:26">
      <c r="B58" s="16"/>
      <c r="C58" s="16"/>
      <c r="D58" s="16"/>
      <c r="E58" s="16"/>
      <c r="F58" s="16"/>
      <c r="G58" s="16"/>
      <c r="H58" s="13"/>
      <c r="I58" s="13"/>
    </row>
    <row r="59" spans="1:26">
      <c r="B59" s="16"/>
      <c r="C59" s="16"/>
      <c r="D59" s="16"/>
      <c r="E59" s="16"/>
      <c r="F59" s="16"/>
      <c r="G59" s="16"/>
      <c r="H59" s="13"/>
      <c r="I59" s="13"/>
    </row>
    <row r="60" spans="1:26" ht="71.25" customHeight="1">
      <c r="B60" s="16"/>
      <c r="C60" s="16"/>
      <c r="D60" s="16"/>
      <c r="E60" s="16"/>
      <c r="F60" s="16"/>
      <c r="G60" s="16"/>
      <c r="H60" s="13"/>
      <c r="I60" s="13"/>
    </row>
    <row r="61" spans="1:26" ht="71.25" customHeight="1">
      <c r="C61" s="13"/>
      <c r="D61" s="13"/>
      <c r="E61" s="13"/>
      <c r="F61" s="13"/>
      <c r="G61" s="13"/>
    </row>
    <row r="62" spans="1:26" ht="71.25" customHeight="1"/>
    <row r="63" spans="1:26" ht="71.25" customHeight="1"/>
    <row r="65" ht="114" customHeight="1"/>
    <row r="68" ht="213" customHeight="1"/>
  </sheetData>
  <mergeCells count="5">
    <mergeCell ref="A1:L1"/>
    <mergeCell ref="A2:L2"/>
    <mergeCell ref="AD9:AF9"/>
    <mergeCell ref="C35:C36"/>
    <mergeCell ref="A3:L7"/>
  </mergeCells>
  <conditionalFormatting sqref="A9:A27">
    <cfRule type="cellIs" dxfId="32" priority="3" operator="equal">
      <formula>0</formula>
    </cfRule>
  </conditionalFormatting>
  <conditionalFormatting sqref="B9:G9 B10:C27 E10:E27 G10:G27">
    <cfRule type="cellIs" dxfId="31" priority="4" operator="equal">
      <formula>0</formula>
    </cfRule>
  </conditionalFormatting>
  <conditionalFormatting sqref="D10:D27">
    <cfRule type="cellIs" dxfId="30" priority="2" operator="equal">
      <formula>0</formula>
    </cfRule>
  </conditionalFormatting>
  <conditionalFormatting sqref="F10:F27">
    <cfRule type="cellIs" dxfId="29" priority="1" operator="equal">
      <formula>0</formula>
    </cfRule>
  </conditionalFormatting>
  <pageMargins left="0.70866141732283472" right="0.70866141732283472" top="0.74803149606299213" bottom="0.74803149606299213" header="0.31496062992125984" footer="0.31496062992125984"/>
  <pageSetup scale="15" orientation="portrait" r:id="rId1"/>
  <drawing r:id="rId2"/>
  <tableParts count="1">
    <tablePart r:id="rId3"/>
  </tableParts>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theme="4" tint="-0.249977111117893"/>
    <pageSetUpPr fitToPage="1"/>
  </sheetPr>
  <dimension ref="A1:M36"/>
  <sheetViews>
    <sheetView showGridLines="0" view="pageBreakPreview" zoomScale="85" zoomScaleNormal="100" zoomScaleSheetLayoutView="85" workbookViewId="0">
      <selection activeCell="K18" sqref="K18"/>
    </sheetView>
  </sheetViews>
  <sheetFormatPr baseColWidth="10" defaultColWidth="11.42578125" defaultRowHeight="14.25"/>
  <cols>
    <col min="1" max="1" width="22.7109375" style="173" customWidth="1"/>
    <col min="2" max="2" width="19.7109375" style="173" customWidth="1"/>
    <col min="3" max="3" width="21.5703125" style="173" customWidth="1"/>
    <col min="4" max="5" width="16.7109375" style="173" customWidth="1"/>
    <col min="6" max="6" width="21.85546875" style="173" customWidth="1"/>
    <col min="7" max="8" width="14.85546875" style="173" customWidth="1"/>
    <col min="9" max="9" width="31.42578125" style="173" customWidth="1"/>
    <col min="10" max="10" width="19.42578125" style="173" customWidth="1"/>
    <col min="11" max="11" width="11.42578125" style="173"/>
    <col min="12" max="12" width="17" style="173" bestFit="1" customWidth="1"/>
    <col min="13" max="16384" width="11.42578125" style="173"/>
  </cols>
  <sheetData>
    <row r="1" spans="1:13" s="266" customFormat="1" ht="39" customHeight="1">
      <c r="A1" s="1307" t="s">
        <v>532</v>
      </c>
      <c r="B1" s="1307"/>
      <c r="C1" s="1307"/>
      <c r="D1" s="1307"/>
      <c r="E1" s="1307"/>
      <c r="F1" s="1307"/>
      <c r="G1" s="1307"/>
      <c r="H1" s="1307"/>
      <c r="I1" s="1307"/>
      <c r="J1" s="1307"/>
    </row>
    <row r="2" spans="1:13" ht="22.5" customHeight="1">
      <c r="A2" s="1307" t="str">
        <f>+'4. SFS-RC'!A2:L2</f>
        <v>Período: Enero 2026</v>
      </c>
      <c r="B2" s="1307"/>
      <c r="C2" s="1307"/>
      <c r="D2" s="1307"/>
      <c r="E2" s="1307"/>
      <c r="F2" s="1307"/>
      <c r="G2" s="1307"/>
      <c r="H2" s="1307"/>
      <c r="I2" s="1307"/>
      <c r="J2" s="1307"/>
    </row>
    <row r="3" spans="1:13" ht="125.25" customHeight="1">
      <c r="A3" s="1331" t="s">
        <v>943</v>
      </c>
      <c r="B3" s="1308"/>
      <c r="C3" s="1308"/>
      <c r="D3" s="1308"/>
      <c r="E3" s="1308"/>
      <c r="F3" s="1308"/>
      <c r="G3" s="1308"/>
      <c r="H3" s="1308"/>
      <c r="I3" s="1308"/>
      <c r="J3" s="1308"/>
    </row>
    <row r="4" spans="1:13" ht="23.25" customHeight="1">
      <c r="A4" s="1308"/>
      <c r="B4" s="1308"/>
      <c r="C4" s="1308"/>
      <c r="D4" s="1308"/>
      <c r="E4" s="1308"/>
      <c r="F4" s="1308"/>
      <c r="G4" s="1308"/>
      <c r="H4" s="1308"/>
      <c r="I4" s="1308"/>
      <c r="J4" s="1308"/>
      <c r="L4" s="11"/>
    </row>
    <row r="5" spans="1:13" ht="15.75">
      <c r="A5" s="768"/>
      <c r="B5" s="768"/>
      <c r="C5" s="768"/>
      <c r="L5" s="174"/>
    </row>
    <row r="6" spans="1:13" s="262" customFormat="1" ht="15">
      <c r="A6" s="825" t="s">
        <v>409</v>
      </c>
      <c r="B6" s="826" t="s">
        <v>94</v>
      </c>
      <c r="C6" s="826" t="s">
        <v>143</v>
      </c>
      <c r="D6" s="173"/>
      <c r="E6" s="173"/>
      <c r="L6" s="174"/>
      <c r="M6" s="1014"/>
    </row>
    <row r="7" spans="1:13" ht="16.5" customHeight="1">
      <c r="A7" s="827" t="s">
        <v>410</v>
      </c>
      <c r="B7" s="828">
        <v>1584599</v>
      </c>
      <c r="C7" s="829">
        <f>+Tabla4754[[#This Row],[Total]]/$B$12</f>
        <v>0.32897898527586628</v>
      </c>
      <c r="L7" s="174"/>
      <c r="M7" s="1014"/>
    </row>
    <row r="8" spans="1:13" ht="16.5" customHeight="1">
      <c r="A8" s="827" t="s">
        <v>411</v>
      </c>
      <c r="B8" s="828">
        <v>369083</v>
      </c>
      <c r="C8" s="829">
        <f>+Tabla4754[[#This Row],[Total]]/$B$12</f>
        <v>7.6625411743016722E-2</v>
      </c>
      <c r="L8" s="174"/>
      <c r="M8" s="1014"/>
    </row>
    <row r="9" spans="1:13" ht="16.5" customHeight="1">
      <c r="A9" s="827" t="s">
        <v>412</v>
      </c>
      <c r="B9" s="828">
        <v>1190503</v>
      </c>
      <c r="C9" s="829">
        <f>+Tabla4754[[#This Row],[Total]]/$B$12</f>
        <v>0.24716061849583057</v>
      </c>
      <c r="L9" s="174"/>
      <c r="M9" s="1014"/>
    </row>
    <row r="10" spans="1:13" ht="16.5" customHeight="1">
      <c r="A10" s="827" t="s">
        <v>413</v>
      </c>
      <c r="B10" s="828">
        <v>605148</v>
      </c>
      <c r="C10" s="829">
        <f>+Tabla4754[[#This Row],[Total]]/$B$12</f>
        <v>0.12563492402918336</v>
      </c>
      <c r="L10" s="174"/>
      <c r="M10" s="1014"/>
    </row>
    <row r="11" spans="1:13" ht="16.5" customHeight="1">
      <c r="A11" s="830" t="s">
        <v>414</v>
      </c>
      <c r="B11" s="831">
        <v>1067385</v>
      </c>
      <c r="C11" s="829">
        <f>+Tabla4754[[#This Row],[Total]]/$B$12</f>
        <v>0.22160006045610309</v>
      </c>
      <c r="L11" s="174"/>
    </row>
    <row r="12" spans="1:13" ht="16.5" customHeight="1">
      <c r="A12" s="278" t="s">
        <v>360</v>
      </c>
      <c r="B12" s="279">
        <f>SUM(B7:B11)</f>
        <v>4816718</v>
      </c>
      <c r="C12" s="832">
        <f>SUM(C7:C11)</f>
        <v>1</v>
      </c>
      <c r="L12" s="174"/>
    </row>
    <row r="13" spans="1:13">
      <c r="L13" s="174"/>
    </row>
    <row r="14" spans="1:13">
      <c r="L14" s="174"/>
    </row>
    <row r="25" spans="1:3" ht="15">
      <c r="A25" s="827" t="s">
        <v>415</v>
      </c>
      <c r="B25" s="826" t="s">
        <v>94</v>
      </c>
      <c r="C25" s="826" t="s">
        <v>143</v>
      </c>
    </row>
    <row r="26" spans="1:3" ht="15">
      <c r="A26" s="827" t="s">
        <v>533</v>
      </c>
      <c r="B26" s="828">
        <v>1584599</v>
      </c>
      <c r="C26" s="829">
        <f>+Tabla475460[[#This Row],[Total]]/$B$36</f>
        <v>0.32897898527586628</v>
      </c>
    </row>
    <row r="27" spans="1:3" ht="15">
      <c r="A27" s="827" t="s">
        <v>534</v>
      </c>
      <c r="B27" s="828">
        <v>369083</v>
      </c>
      <c r="C27" s="829">
        <f>+Tabla475460[[#This Row],[Total]]/$B$36</f>
        <v>7.6625411743016722E-2</v>
      </c>
    </row>
    <row r="28" spans="1:3" ht="15">
      <c r="A28" s="827" t="s">
        <v>535</v>
      </c>
      <c r="B28" s="828">
        <v>588951</v>
      </c>
      <c r="C28" s="829">
        <f>+Tabla475460[[#This Row],[Total]]/$B$36</f>
        <v>0.12227226090462427</v>
      </c>
    </row>
    <row r="29" spans="1:3" ht="15">
      <c r="A29" s="827" t="s">
        <v>536</v>
      </c>
      <c r="B29" s="828">
        <v>215381</v>
      </c>
      <c r="C29" s="829">
        <f>+Tabla475460[[#This Row],[Total]]/$B$36</f>
        <v>4.4715301996089453E-2</v>
      </c>
    </row>
    <row r="30" spans="1:3" ht="15">
      <c r="A30" s="827" t="s">
        <v>537</v>
      </c>
      <c r="B30" s="828">
        <v>135046</v>
      </c>
      <c r="C30" s="829">
        <f>+Tabla475460[[#This Row],[Total]]/$B$36</f>
        <v>2.8036933031993984E-2</v>
      </c>
    </row>
    <row r="31" spans="1:3" ht="15">
      <c r="A31" s="827" t="s">
        <v>538</v>
      </c>
      <c r="B31" s="828">
        <v>251125</v>
      </c>
      <c r="C31" s="829">
        <f>+Tabla475460[[#This Row],[Total]]/$B$36</f>
        <v>5.2136122563122854E-2</v>
      </c>
    </row>
    <row r="32" spans="1:3" ht="15">
      <c r="A32" s="827" t="s">
        <v>539</v>
      </c>
      <c r="B32" s="828">
        <v>242750</v>
      </c>
      <c r="C32" s="829">
        <f>+Tabla475460[[#This Row],[Total]]/$B$36</f>
        <v>5.0397386768334787E-2</v>
      </c>
    </row>
    <row r="33" spans="1:3" ht="15">
      <c r="A33" s="827" t="s">
        <v>540</v>
      </c>
      <c r="B33" s="831">
        <v>137686</v>
      </c>
      <c r="C33" s="829">
        <f>+Tabla475460[[#This Row],[Total]]/$B$36</f>
        <v>2.8585024076560016E-2</v>
      </c>
    </row>
    <row r="34" spans="1:3" ht="12" customHeight="1">
      <c r="A34" s="827" t="s">
        <v>541</v>
      </c>
      <c r="B34" s="831">
        <v>224712</v>
      </c>
      <c r="C34" s="829">
        <f>+Tabla475460[[#This Row],[Total]]/$B$36</f>
        <v>4.6652513184288556E-2</v>
      </c>
    </row>
    <row r="35" spans="1:3" ht="15">
      <c r="A35" s="830" t="s">
        <v>542</v>
      </c>
      <c r="B35" s="831">
        <v>1067385</v>
      </c>
      <c r="C35" s="829">
        <f>+Tabla475460[[#This Row],[Total]]/$B$36</f>
        <v>0.22160006045610309</v>
      </c>
    </row>
    <row r="36" spans="1:3" ht="15">
      <c r="A36" s="279">
        <f>SUM(A26:A32)</f>
        <v>0</v>
      </c>
      <c r="B36" s="279">
        <f>SUM(B26:B35)</f>
        <v>4816718</v>
      </c>
      <c r="C36" s="832">
        <f>SUM(C26:C35)</f>
        <v>1</v>
      </c>
    </row>
  </sheetData>
  <sortState xmlns:xlrd2="http://schemas.microsoft.com/office/spreadsheetml/2017/richdata2" ref="B39:C48">
    <sortCondition descending="1" ref="C39:C48"/>
  </sortState>
  <mergeCells count="3">
    <mergeCell ref="A2:J2"/>
    <mergeCell ref="A1:J1"/>
    <mergeCell ref="A3:J4"/>
  </mergeCells>
  <pageMargins left="0.70866141732283472" right="0.70866141732283472" top="0.74803149606299213" bottom="0.74803149606299213" header="0.31496062992125984" footer="0.31496062992125984"/>
  <pageSetup paperSize="119" scale="61" orientation="landscape" r:id="rId1"/>
  <drawing r:id="rId2"/>
  <tableParts count="2">
    <tablePart r:id="rId3"/>
    <tablePart r:id="rId4"/>
  </tableParts>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theme="4" tint="-0.249977111117893"/>
    <pageSetUpPr fitToPage="1"/>
  </sheetPr>
  <dimension ref="A1:K49"/>
  <sheetViews>
    <sheetView showGridLines="0" view="pageBreakPreview" zoomScale="70" zoomScaleNormal="85" zoomScaleSheetLayoutView="70" workbookViewId="0">
      <selection activeCell="N18" sqref="N18"/>
    </sheetView>
  </sheetViews>
  <sheetFormatPr baseColWidth="10" defaultColWidth="11.42578125" defaultRowHeight="14.25"/>
  <cols>
    <col min="1" max="1" width="4.42578125" style="173" customWidth="1"/>
    <col min="2" max="2" width="14.28515625" style="216" customWidth="1"/>
    <col min="3" max="3" width="52.28515625" style="173" customWidth="1"/>
    <col min="4" max="4" width="31" style="638" customWidth="1"/>
    <col min="5" max="5" width="27.140625" style="639" customWidth="1"/>
    <col min="6" max="10" width="18.5703125" style="639" customWidth="1"/>
    <col min="11" max="11" width="50.85546875" style="173" customWidth="1"/>
    <col min="12" max="16384" width="11.42578125" style="173"/>
  </cols>
  <sheetData>
    <row r="1" spans="1:11" s="266" customFormat="1" ht="83.25" customHeight="1">
      <c r="B1" s="782"/>
      <c r="C1" s="1310" t="s">
        <v>543</v>
      </c>
      <c r="D1" s="1310"/>
      <c r="E1" s="1310"/>
      <c r="F1" s="1310"/>
      <c r="G1" s="1310"/>
      <c r="H1" s="1310"/>
      <c r="I1" s="1310"/>
      <c r="J1" s="1310"/>
      <c r="K1" s="1310"/>
    </row>
    <row r="2" spans="1:11" s="266" customFormat="1" ht="26.25" customHeight="1">
      <c r="B2" s="782"/>
      <c r="C2" s="1311" t="s">
        <v>86</v>
      </c>
      <c r="D2" s="1311"/>
      <c r="E2" s="1311"/>
      <c r="F2" s="1311"/>
      <c r="G2" s="1311"/>
      <c r="H2" s="1311"/>
      <c r="I2" s="1311"/>
      <c r="J2" s="1311"/>
      <c r="K2" s="1311"/>
    </row>
    <row r="3" spans="1:11" ht="18" customHeight="1">
      <c r="A3" s="1312" t="s">
        <v>944</v>
      </c>
      <c r="B3" s="1312"/>
      <c r="C3" s="1312"/>
      <c r="D3" s="1312"/>
      <c r="E3" s="1312"/>
      <c r="F3" s="1312"/>
      <c r="G3" s="1312"/>
      <c r="H3" s="1312"/>
      <c r="I3" s="1312"/>
      <c r="J3" s="1312"/>
      <c r="K3" s="1312"/>
    </row>
    <row r="4" spans="1:11" ht="18" customHeight="1">
      <c r="A4" s="1312"/>
      <c r="B4" s="1312"/>
      <c r="C4" s="1312"/>
      <c r="D4" s="1312"/>
      <c r="E4" s="1312"/>
      <c r="F4" s="1312"/>
      <c r="G4" s="1312"/>
      <c r="H4" s="1312"/>
      <c r="I4" s="1312"/>
      <c r="J4" s="1312"/>
      <c r="K4" s="1312"/>
    </row>
    <row r="5" spans="1:11" ht="18" customHeight="1">
      <c r="A5" s="1312"/>
      <c r="B5" s="1312"/>
      <c r="C5" s="1312"/>
      <c r="D5" s="1312"/>
      <c r="E5" s="1312"/>
      <c r="F5" s="1312"/>
      <c r="G5" s="1312"/>
      <c r="H5" s="1312"/>
      <c r="I5" s="1312"/>
      <c r="J5" s="1312"/>
      <c r="K5" s="1312"/>
    </row>
    <row r="6" spans="1:11" ht="18" customHeight="1">
      <c r="A6" s="1312"/>
      <c r="B6" s="1312"/>
      <c r="C6" s="1312"/>
      <c r="D6" s="1312"/>
      <c r="E6" s="1312"/>
      <c r="F6" s="1312"/>
      <c r="G6" s="1312"/>
      <c r="H6" s="1312"/>
      <c r="I6" s="1312"/>
      <c r="J6" s="1312"/>
      <c r="K6" s="1312"/>
    </row>
    <row r="7" spans="1:11" ht="18" customHeight="1">
      <c r="A7" s="1312"/>
      <c r="B7" s="1312"/>
      <c r="C7" s="1312"/>
      <c r="D7" s="1312"/>
      <c r="E7" s="1312"/>
      <c r="F7" s="1312"/>
      <c r="G7" s="1312"/>
      <c r="H7" s="1312"/>
      <c r="I7" s="1312"/>
      <c r="J7" s="1312"/>
      <c r="K7" s="1312"/>
    </row>
    <row r="8" spans="1:11" ht="18" customHeight="1">
      <c r="A8" s="1312"/>
      <c r="B8" s="1312"/>
      <c r="C8" s="1312"/>
      <c r="D8" s="1312"/>
      <c r="E8" s="1312"/>
      <c r="F8" s="1312"/>
      <c r="G8" s="1312"/>
      <c r="H8" s="1312"/>
      <c r="I8" s="1312"/>
      <c r="J8" s="1312"/>
      <c r="K8" s="1312"/>
    </row>
    <row r="9" spans="1:11" ht="18" customHeight="1">
      <c r="A9" s="1312"/>
      <c r="B9" s="1312"/>
      <c r="C9" s="1312"/>
      <c r="D9" s="1312"/>
      <c r="E9" s="1312"/>
      <c r="F9" s="1312"/>
      <c r="G9" s="1312"/>
      <c r="H9" s="1312"/>
      <c r="I9" s="1312"/>
      <c r="J9" s="1312"/>
      <c r="K9" s="1312"/>
    </row>
    <row r="10" spans="1:11" ht="42.75" customHeight="1">
      <c r="A10" s="1312"/>
      <c r="B10" s="1312"/>
      <c r="C10" s="1312"/>
      <c r="D10" s="1312"/>
      <c r="E10" s="1312"/>
      <c r="F10" s="1312"/>
      <c r="G10" s="1312"/>
      <c r="H10" s="1312"/>
      <c r="I10" s="1312"/>
      <c r="J10" s="1312"/>
      <c r="K10" s="1312"/>
    </row>
    <row r="11" spans="1:11" ht="126.75" customHeight="1">
      <c r="A11" s="1312"/>
      <c r="B11" s="1312"/>
      <c r="C11" s="1312"/>
      <c r="D11" s="1312"/>
      <c r="E11" s="1312"/>
      <c r="F11" s="1312"/>
      <c r="G11" s="1312"/>
      <c r="H11" s="1312"/>
      <c r="I11" s="1312"/>
      <c r="J11" s="1312"/>
      <c r="K11" s="1312"/>
    </row>
    <row r="12" spans="1:11" s="206" customFormat="1" ht="33" customHeight="1">
      <c r="B12" s="783" t="s">
        <v>425</v>
      </c>
      <c r="C12" s="783" t="s">
        <v>426</v>
      </c>
      <c r="D12" s="784" t="s">
        <v>106</v>
      </c>
      <c r="E12" s="785" t="s">
        <v>427</v>
      </c>
    </row>
    <row r="13" spans="1:11" s="649" customFormat="1" ht="18">
      <c r="B13" s="786" t="s">
        <v>428</v>
      </c>
      <c r="C13" s="787" t="s">
        <v>410</v>
      </c>
      <c r="D13" s="770">
        <v>1081843</v>
      </c>
      <c r="E13" s="788">
        <f>+Tabla48[[#This Row],[2025]]/$D$46</f>
        <v>0.22460168936607872</v>
      </c>
    </row>
    <row r="14" spans="1:11" s="649" customFormat="1" ht="18">
      <c r="B14" s="786" t="s">
        <v>429</v>
      </c>
      <c r="C14" s="787" t="s">
        <v>430</v>
      </c>
      <c r="D14" s="770">
        <f>+'5. SFS-RC'!B11</f>
        <v>1067385</v>
      </c>
      <c r="E14" s="788">
        <f>+Tabla48[[#This Row],[2025]]/$D$46</f>
        <v>0.22160006045610309</v>
      </c>
      <c r="G14" s="1313"/>
      <c r="H14" s="1313"/>
      <c r="I14" s="1313"/>
      <c r="J14" s="1313"/>
      <c r="K14" s="1313"/>
    </row>
    <row r="15" spans="1:11" s="649" customFormat="1" ht="18">
      <c r="B15" s="786" t="s">
        <v>431</v>
      </c>
      <c r="C15" s="787" t="s">
        <v>416</v>
      </c>
      <c r="D15" s="770">
        <v>443911</v>
      </c>
      <c r="E15" s="788">
        <f>+Tabla48[[#This Row],[2025]]/$D$46</f>
        <v>9.216047109255722E-2</v>
      </c>
      <c r="G15" s="1313"/>
      <c r="H15" s="1313"/>
      <c r="I15" s="1313"/>
      <c r="J15" s="1313"/>
      <c r="K15" s="1313"/>
    </row>
    <row r="16" spans="1:11" s="649" customFormat="1" ht="18">
      <c r="B16" s="786" t="s">
        <v>432</v>
      </c>
      <c r="C16" s="787" t="s">
        <v>433</v>
      </c>
      <c r="D16" s="770">
        <v>387855</v>
      </c>
      <c r="E16" s="788">
        <f>+Tabla48[[#This Row],[2025]]/$D$46</f>
        <v>8.052267124627184E-2</v>
      </c>
      <c r="G16" s="1313"/>
      <c r="H16" s="1313"/>
      <c r="I16" s="1313"/>
      <c r="J16" s="1313"/>
      <c r="K16" s="1313"/>
    </row>
    <row r="17" spans="2:11" s="649" customFormat="1" ht="18">
      <c r="B17" s="786" t="s">
        <v>434</v>
      </c>
      <c r="C17" s="787" t="s">
        <v>544</v>
      </c>
      <c r="D17" s="770">
        <v>22150</v>
      </c>
      <c r="E17" s="788">
        <f>+Tabla48[[#This Row],[2025]]/$D$46</f>
        <v>4.5985669080066552E-3</v>
      </c>
      <c r="G17" s="1313"/>
      <c r="H17" s="1313"/>
      <c r="I17" s="1313"/>
      <c r="J17" s="1313"/>
      <c r="K17" s="1313"/>
    </row>
    <row r="18" spans="2:11" s="649" customFormat="1" ht="18">
      <c r="B18" s="786" t="s">
        <v>436</v>
      </c>
      <c r="C18" s="787" t="s">
        <v>437</v>
      </c>
      <c r="D18" s="770">
        <v>135769</v>
      </c>
      <c r="E18" s="788">
        <f>+Tabla48[[#This Row],[2025]]/$D$46</f>
        <v>2.8187035238517181E-2</v>
      </c>
      <c r="G18" s="1313"/>
      <c r="H18" s="1313"/>
      <c r="I18" s="1313"/>
      <c r="J18" s="1313"/>
      <c r="K18" s="1313"/>
    </row>
    <row r="19" spans="2:11" s="649" customFormat="1" ht="18">
      <c r="B19" s="786" t="s">
        <v>438</v>
      </c>
      <c r="C19" s="787" t="s">
        <v>441</v>
      </c>
      <c r="D19" s="770">
        <v>115254</v>
      </c>
      <c r="E19" s="788">
        <f>+Tabla48[[#This Row],[2025]]/$D$46</f>
        <v>2.3927911079701988E-2</v>
      </c>
      <c r="G19" s="1313"/>
      <c r="H19" s="1313"/>
      <c r="I19" s="1313"/>
      <c r="J19" s="1313"/>
      <c r="K19" s="1313"/>
    </row>
    <row r="20" spans="2:11" s="649" customFormat="1" ht="18">
      <c r="B20" s="786" t="s">
        <v>440</v>
      </c>
      <c r="C20" s="787" t="s">
        <v>443</v>
      </c>
      <c r="D20" s="770">
        <v>29168</v>
      </c>
      <c r="E20" s="788">
        <f>+Tabla48[[#This Row],[2025]]/$D$46</f>
        <v>6.055575601478019E-3</v>
      </c>
      <c r="G20" s="1313"/>
      <c r="H20" s="1313"/>
      <c r="I20" s="1313"/>
      <c r="J20" s="1313"/>
      <c r="K20" s="1313"/>
    </row>
    <row r="21" spans="2:11" s="649" customFormat="1" ht="18">
      <c r="B21" s="786" t="s">
        <v>442</v>
      </c>
      <c r="C21" s="787" t="s">
        <v>445</v>
      </c>
      <c r="D21" s="770">
        <v>109753</v>
      </c>
      <c r="E21" s="788">
        <f>+Tabla48[[#This Row],[2025]]/$D$46</f>
        <v>2.2785847126611938E-2</v>
      </c>
      <c r="G21" s="1313"/>
      <c r="H21" s="1313"/>
      <c r="I21" s="1313"/>
      <c r="J21" s="1313"/>
      <c r="K21" s="1313"/>
    </row>
    <row r="22" spans="2:11" s="649" customFormat="1" ht="18">
      <c r="B22" s="786" t="s">
        <v>444</v>
      </c>
      <c r="C22" s="787" t="s">
        <v>439</v>
      </c>
      <c r="D22" s="770">
        <v>104345</v>
      </c>
      <c r="E22" s="788">
        <f>+Tabla48[[#This Row],[2025]]/$D$46</f>
        <v>2.1663090926228191E-2</v>
      </c>
      <c r="G22" s="1313"/>
      <c r="H22" s="1313"/>
      <c r="I22" s="1313"/>
      <c r="J22" s="1313"/>
      <c r="K22" s="1313"/>
    </row>
    <row r="23" spans="2:11" s="649" customFormat="1" ht="18">
      <c r="B23" s="786" t="s">
        <v>446</v>
      </c>
      <c r="C23" s="787" t="s">
        <v>447</v>
      </c>
      <c r="D23" s="770">
        <v>98563</v>
      </c>
      <c r="E23" s="788">
        <f>+Tabla48[[#This Row],[2025]]/$D$46</f>
        <v>2.0462688494530923E-2</v>
      </c>
      <c r="G23" s="1313"/>
      <c r="H23" s="1313"/>
      <c r="I23" s="1313"/>
      <c r="J23" s="1313"/>
      <c r="K23" s="1313"/>
    </row>
    <row r="24" spans="2:11" s="649" customFormat="1" ht="18">
      <c r="B24" s="786" t="s">
        <v>448</v>
      </c>
      <c r="C24" s="787" t="s">
        <v>451</v>
      </c>
      <c r="D24" s="770">
        <v>95677</v>
      </c>
      <c r="E24" s="788">
        <f>+Tabla48[[#This Row],[2025]]/$D$46</f>
        <v>1.986352532990306E-2</v>
      </c>
      <c r="G24" s="1313"/>
      <c r="H24" s="1313"/>
      <c r="I24" s="1313"/>
      <c r="J24" s="1313"/>
      <c r="K24" s="1313"/>
    </row>
    <row r="25" spans="2:11" s="649" customFormat="1" ht="18">
      <c r="B25" s="786" t="s">
        <v>450</v>
      </c>
      <c r="C25" s="787" t="s">
        <v>453</v>
      </c>
      <c r="D25" s="770">
        <v>85842</v>
      </c>
      <c r="E25" s="788">
        <f>+Tabla48[[#This Row],[2025]]/$D$46</f>
        <v>1.7821678578650441E-2</v>
      </c>
    </row>
    <row r="26" spans="2:11" s="649" customFormat="1" ht="18">
      <c r="B26" s="786" t="s">
        <v>452</v>
      </c>
      <c r="C26" s="787" t="s">
        <v>449</v>
      </c>
      <c r="D26" s="770">
        <v>83644</v>
      </c>
      <c r="E26" s="788">
        <f>+Tabla48[[#This Row],[2025]]/$D$46</f>
        <v>1.7365351262000391E-2</v>
      </c>
    </row>
    <row r="27" spans="2:11" s="649" customFormat="1" ht="18">
      <c r="B27" s="786" t="s">
        <v>454</v>
      </c>
      <c r="C27" s="787" t="s">
        <v>457</v>
      </c>
      <c r="D27" s="770">
        <v>70758</v>
      </c>
      <c r="E27" s="788">
        <f>+Tabla48[[#This Row],[2025]]/$D$46</f>
        <v>1.4690085655834533E-2</v>
      </c>
    </row>
    <row r="28" spans="2:11" s="649" customFormat="1" ht="18">
      <c r="B28" s="786" t="s">
        <v>456</v>
      </c>
      <c r="C28" s="787" t="s">
        <v>455</v>
      </c>
      <c r="D28" s="770">
        <v>58845</v>
      </c>
      <c r="E28" s="788">
        <f>+Tabla48[[#This Row],[2025]]/$D$46</f>
        <v>1.2216824817230321E-2</v>
      </c>
    </row>
    <row r="29" spans="2:11" s="649" customFormat="1" ht="18">
      <c r="B29" s="786" t="s">
        <v>458</v>
      </c>
      <c r="C29" s="787" t="s">
        <v>459</v>
      </c>
      <c r="D29" s="770">
        <v>56760</v>
      </c>
      <c r="E29" s="788">
        <f>+Tabla48[[#This Row],[2025]]/$D$46</f>
        <v>1.1783957458169649E-2</v>
      </c>
    </row>
    <row r="30" spans="2:11" s="649" customFormat="1" ht="18">
      <c r="B30" s="786" t="s">
        <v>460</v>
      </c>
      <c r="C30" s="787" t="s">
        <v>463</v>
      </c>
      <c r="D30" s="770">
        <v>58596</v>
      </c>
      <c r="E30" s="788">
        <f>+Tabla48[[#This Row],[2025]]/$D$46</f>
        <v>1.2165129866436026E-2</v>
      </c>
    </row>
    <row r="31" spans="2:11" ht="18">
      <c r="B31" s="786" t="s">
        <v>462</v>
      </c>
      <c r="C31" s="787" t="s">
        <v>465</v>
      </c>
      <c r="D31" s="770">
        <v>50656</v>
      </c>
      <c r="E31" s="788">
        <f>+Tabla48[[#This Row],[2025]]/$D$46</f>
        <v>1.0516704527854859E-2</v>
      </c>
      <c r="F31" s="173"/>
      <c r="G31" s="173"/>
      <c r="H31" s="173"/>
      <c r="I31" s="173"/>
      <c r="J31" s="173"/>
    </row>
    <row r="32" spans="2:11" ht="18">
      <c r="B32" s="786" t="s">
        <v>464</v>
      </c>
      <c r="C32" s="787" t="s">
        <v>467</v>
      </c>
      <c r="D32" s="770">
        <v>46142</v>
      </c>
      <c r="E32" s="788">
        <f>+Tabla48[[#This Row],[2025]]/$D$46</f>
        <v>9.5795518857446083E-3</v>
      </c>
      <c r="F32" s="173"/>
      <c r="G32" s="173"/>
      <c r="H32" s="173"/>
      <c r="I32" s="173"/>
      <c r="J32" s="173"/>
    </row>
    <row r="33" spans="2:11" ht="18">
      <c r="B33" s="786" t="s">
        <v>466</v>
      </c>
      <c r="C33" s="787" t="s">
        <v>461</v>
      </c>
      <c r="D33" s="770">
        <v>44741</v>
      </c>
      <c r="E33" s="788">
        <f>+Tabla48[[#This Row],[2025]]/$D$46</f>
        <v>9.2886899336851354E-3</v>
      </c>
      <c r="F33" s="173"/>
      <c r="G33" s="173"/>
      <c r="H33" s="173"/>
      <c r="I33" s="173"/>
      <c r="J33" s="173"/>
    </row>
    <row r="34" spans="2:11" ht="18">
      <c r="B34" s="786" t="s">
        <v>468</v>
      </c>
      <c r="C34" s="787" t="s">
        <v>471</v>
      </c>
      <c r="D34" s="770">
        <v>36476</v>
      </c>
      <c r="E34" s="788">
        <f>+Tabla48[[#This Row],[2025]]/$D$46</f>
        <v>7.5727912657539845E-3</v>
      </c>
      <c r="F34" s="173"/>
      <c r="G34" s="173"/>
      <c r="H34" s="173"/>
      <c r="I34" s="173"/>
      <c r="J34" s="173"/>
    </row>
    <row r="35" spans="2:11" ht="18">
      <c r="B35" s="786" t="s">
        <v>470</v>
      </c>
      <c r="C35" s="787" t="s">
        <v>479</v>
      </c>
      <c r="D35" s="770">
        <v>32891</v>
      </c>
      <c r="E35" s="788">
        <f>+Tabla48[[#This Row],[2025]]/$D$46</f>
        <v>6.8285085404626135E-3</v>
      </c>
      <c r="F35" s="173"/>
      <c r="G35" s="173"/>
      <c r="H35" s="173"/>
      <c r="I35" s="173"/>
      <c r="J35" s="173"/>
    </row>
    <row r="36" spans="2:11" ht="18">
      <c r="B36" s="786" t="s">
        <v>472</v>
      </c>
      <c r="C36" s="787" t="s">
        <v>473</v>
      </c>
      <c r="D36" s="770">
        <v>32612</v>
      </c>
      <c r="E36" s="788">
        <f>+Tabla48[[#This Row],[2025]]/$D$46</f>
        <v>6.7705852823437039E-3</v>
      </c>
      <c r="F36" s="173"/>
      <c r="G36" s="173"/>
      <c r="H36" s="173"/>
      <c r="I36" s="173"/>
      <c r="J36" s="173"/>
    </row>
    <row r="37" spans="2:11" ht="18">
      <c r="B37" s="786" t="s">
        <v>474</v>
      </c>
      <c r="C37" s="787" t="s">
        <v>481</v>
      </c>
      <c r="D37" s="770">
        <v>32199</v>
      </c>
      <c r="E37" s="788">
        <f>+Tabla48[[#This Row],[2025]]/$D$46</f>
        <v>6.6848422515081848E-3</v>
      </c>
      <c r="F37" s="173"/>
      <c r="G37" s="173"/>
      <c r="H37" s="173"/>
      <c r="I37" s="173"/>
      <c r="J37" s="173"/>
    </row>
    <row r="38" spans="2:11" ht="18">
      <c r="B38" s="786" t="s">
        <v>476</v>
      </c>
      <c r="C38" s="787" t="s">
        <v>475</v>
      </c>
      <c r="D38" s="770">
        <v>30886</v>
      </c>
      <c r="E38" s="788">
        <f>+Tabla48[[#This Row],[2025]]/$D$46</f>
        <v>6.4122500009342462E-3</v>
      </c>
      <c r="F38" s="173"/>
      <c r="G38" s="173"/>
      <c r="H38" s="173"/>
      <c r="I38" s="173"/>
      <c r="J38" s="173"/>
    </row>
    <row r="39" spans="2:11" ht="18">
      <c r="B39" s="786" t="s">
        <v>478</v>
      </c>
      <c r="C39" s="787" t="s">
        <v>489</v>
      </c>
      <c r="D39" s="770">
        <v>111900</v>
      </c>
      <c r="E39" s="788">
        <f>+Tabla48[[#This Row],[2025]]/$D$46</f>
        <v>2.3231586320810144E-2</v>
      </c>
      <c r="F39" s="173"/>
      <c r="G39" s="173"/>
      <c r="H39" s="173"/>
      <c r="I39" s="173"/>
      <c r="J39" s="173"/>
    </row>
    <row r="40" spans="2:11" ht="18">
      <c r="B40" s="786" t="s">
        <v>480</v>
      </c>
      <c r="C40" s="787" t="s">
        <v>545</v>
      </c>
      <c r="D40" s="770">
        <v>28418</v>
      </c>
      <c r="E40" s="788">
        <f>+Tabla48[[#This Row],[2025]]/$D$46</f>
        <v>5.8998679183626694E-3</v>
      </c>
      <c r="F40" s="173"/>
      <c r="G40" s="173"/>
      <c r="H40" s="173"/>
      <c r="I40" s="173"/>
      <c r="J40" s="173"/>
    </row>
    <row r="41" spans="2:11" ht="18">
      <c r="B41" s="786" t="s">
        <v>482</v>
      </c>
      <c r="C41" s="787" t="s">
        <v>487</v>
      </c>
      <c r="D41" s="770">
        <v>26953</v>
      </c>
      <c r="E41" s="788">
        <f>+Tabla48[[#This Row],[2025]]/$D$46</f>
        <v>5.5957189106773534E-3</v>
      </c>
      <c r="F41" s="173"/>
      <c r="G41" s="173"/>
      <c r="H41" s="173"/>
      <c r="I41" s="173"/>
      <c r="J41" s="173"/>
    </row>
    <row r="42" spans="2:11" ht="18">
      <c r="B42" s="786" t="s">
        <v>484</v>
      </c>
      <c r="C42" s="787" t="s">
        <v>469</v>
      </c>
      <c r="D42" s="770">
        <v>26758</v>
      </c>
      <c r="E42" s="788">
        <f>+Tabla48[[#This Row],[2025]]/$D$46</f>
        <v>5.5552349130673622E-3</v>
      </c>
      <c r="F42" s="173"/>
      <c r="G42" s="173"/>
      <c r="H42" s="173"/>
      <c r="I42" s="173"/>
      <c r="J42" s="173"/>
    </row>
    <row r="43" spans="2:11" ht="18">
      <c r="B43" s="786" t="s">
        <v>486</v>
      </c>
      <c r="C43" s="787" t="s">
        <v>485</v>
      </c>
      <c r="D43" s="770">
        <v>26551</v>
      </c>
      <c r="E43" s="788">
        <f>+Tabla48[[#This Row],[2025]]/$D$46</f>
        <v>5.5122595925275264E-3</v>
      </c>
      <c r="F43" s="649"/>
      <c r="G43" s="649"/>
      <c r="H43" s="649"/>
      <c r="I43" s="649"/>
      <c r="J43" s="649"/>
      <c r="K43" s="649"/>
    </row>
    <row r="44" spans="2:11" ht="18">
      <c r="B44" s="786" t="s">
        <v>488</v>
      </c>
      <c r="C44" s="787" t="s">
        <v>483</v>
      </c>
      <c r="D44" s="770">
        <v>175859</v>
      </c>
      <c r="E44" s="788">
        <f>+Tabla48[[#This Row],[2025]]/$D$46</f>
        <v>3.6510129926642994E-2</v>
      </c>
      <c r="F44" s="173"/>
      <c r="G44" s="173"/>
      <c r="H44" s="173"/>
      <c r="I44" s="173"/>
      <c r="J44" s="173"/>
    </row>
    <row r="45" spans="2:11" ht="18">
      <c r="B45" s="786" t="s">
        <v>490</v>
      </c>
      <c r="C45" s="787" t="s">
        <v>491</v>
      </c>
      <c r="D45" s="770">
        <v>7558</v>
      </c>
      <c r="E45" s="788">
        <f>+Tabla48[[#This Row],[2025]]/$D$46</f>
        <v>1.5691182253144153E-3</v>
      </c>
      <c r="F45" s="173"/>
      <c r="G45" s="173"/>
      <c r="H45" s="173"/>
      <c r="I45" s="173"/>
      <c r="J45" s="173"/>
    </row>
    <row r="46" spans="2:11" ht="18">
      <c r="B46" s="789" t="s">
        <v>155</v>
      </c>
      <c r="C46" s="789"/>
      <c r="D46" s="1130">
        <f>SUM(D13:D45)</f>
        <v>4816718</v>
      </c>
      <c r="E46" s="1131">
        <f>SUM(E13:E45)</f>
        <v>1.0000000000000002</v>
      </c>
      <c r="F46" s="173"/>
      <c r="G46" s="173"/>
      <c r="H46" s="173"/>
      <c r="I46" s="173"/>
      <c r="J46" s="173"/>
    </row>
    <row r="48" spans="2:11" s="649" customFormat="1">
      <c r="B48" s="778"/>
      <c r="C48" s="173"/>
      <c r="D48" s="638"/>
      <c r="E48" s="639"/>
      <c r="F48" s="639"/>
      <c r="G48" s="639"/>
      <c r="H48" s="639"/>
      <c r="I48" s="639"/>
      <c r="J48" s="639"/>
      <c r="K48" s="173"/>
    </row>
    <row r="49" spans="11:11">
      <c r="K49" s="649"/>
    </row>
  </sheetData>
  <mergeCells count="4">
    <mergeCell ref="C1:K1"/>
    <mergeCell ref="C2:K2"/>
    <mergeCell ref="G14:K24"/>
    <mergeCell ref="A3:K11"/>
  </mergeCells>
  <pageMargins left="0.70866141732283472" right="0.70866141732283472" top="0.74803149606299213" bottom="0.74803149606299213" header="0.31496062992125984" footer="0.31496062992125984"/>
  <pageSetup paperSize="119" scale="44" orientation="landscape" r:id="rId1"/>
  <ignoredErrors>
    <ignoredError sqref="D13:D45" calculatedColumn="1"/>
  </ignoredErrors>
  <drawing r:id="rId2"/>
  <tableParts count="1">
    <tablePart r:id="rId3"/>
  </tableParts>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33">
    <tabColor theme="1" tint="4.9989318521683403E-2"/>
    <pageSetUpPr fitToPage="1"/>
  </sheetPr>
  <dimension ref="A1"/>
  <sheetViews>
    <sheetView showGridLines="0" view="pageBreakPreview" zoomScaleNormal="100" zoomScaleSheetLayoutView="100" workbookViewId="0">
      <selection activeCell="Q42" sqref="Q42"/>
    </sheetView>
  </sheetViews>
  <sheetFormatPr baseColWidth="10" defaultColWidth="11.5703125" defaultRowHeight="15"/>
  <cols>
    <col min="7" max="7" width="12.5703125" customWidth="1"/>
  </cols>
  <sheetData/>
  <pageMargins left="0.70866141732283472" right="0.70866141732283472" top="0.74803149606299213" bottom="0.74803149606299213" header="0.31496062992125984" footer="0.31496062992125984"/>
  <pageSetup scale="80" orientation="landscape"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37">
    <tabColor theme="6" tint="-0.249977111117893"/>
    <pageSetUpPr fitToPage="1"/>
  </sheetPr>
  <dimension ref="A1:P31"/>
  <sheetViews>
    <sheetView showGridLines="0" view="pageBreakPreview" topLeftCell="B6" zoomScale="85" zoomScaleNormal="100" zoomScaleSheetLayoutView="85" workbookViewId="0">
      <selection activeCell="E16" sqref="E16"/>
    </sheetView>
  </sheetViews>
  <sheetFormatPr baseColWidth="10" defaultColWidth="11.42578125" defaultRowHeight="15"/>
  <cols>
    <col min="1" max="1" width="16.28515625" hidden="1" customWidth="1"/>
    <col min="2" max="2" width="22.5703125" style="11" customWidth="1"/>
    <col min="3" max="3" width="14.7109375" style="12" customWidth="1"/>
    <col min="4" max="4" width="18.42578125" style="12" customWidth="1"/>
    <col min="5" max="5" width="17.140625" style="12" customWidth="1"/>
    <col min="6" max="6" width="14.42578125" style="12" customWidth="1"/>
    <col min="7" max="7" width="17.85546875" style="12" customWidth="1"/>
    <col min="8" max="8" width="21.7109375" style="12" customWidth="1"/>
    <col min="9" max="9" width="24.85546875" customWidth="1"/>
    <col min="10" max="10" width="11" customWidth="1"/>
    <col min="11" max="11" width="18.85546875" customWidth="1"/>
    <col min="12" max="12" width="21.5703125" customWidth="1"/>
    <col min="13" max="13" width="17.7109375" customWidth="1"/>
    <col min="14" max="14" width="11.28515625" customWidth="1"/>
    <col min="15" max="15" width="13.85546875" customWidth="1"/>
    <col min="16" max="16" width="11.28515625" customWidth="1"/>
  </cols>
  <sheetData>
    <row r="1" spans="1:16" s="265" customFormat="1" ht="48.75" customHeight="1">
      <c r="B1" s="1332" t="s">
        <v>546</v>
      </c>
      <c r="C1" s="1332"/>
      <c r="D1" s="1332"/>
      <c r="E1" s="1332"/>
      <c r="F1" s="1332"/>
      <c r="G1" s="1332"/>
      <c r="H1" s="1332"/>
      <c r="I1" s="1332"/>
      <c r="J1" s="1332"/>
      <c r="K1" s="1332"/>
      <c r="L1" s="1332"/>
      <c r="M1" s="1332"/>
      <c r="N1" s="1332"/>
      <c r="O1" s="1332"/>
      <c r="P1" s="1332"/>
    </row>
    <row r="2" spans="1:16" s="265" customFormat="1" ht="23.25" customHeight="1">
      <c r="B2" s="1334" t="str">
        <f>+'3. SFS-RS'!B2:I2</f>
        <v>Período:  Diciembre 2008 - Enero 2026</v>
      </c>
      <c r="C2" s="1334"/>
      <c r="D2" s="1334"/>
      <c r="E2" s="1334"/>
      <c r="F2" s="1334"/>
      <c r="G2" s="1334"/>
      <c r="H2" s="1334"/>
      <c r="I2" s="1334"/>
      <c r="J2" s="1334"/>
      <c r="K2" s="1334"/>
      <c r="L2" s="1334"/>
      <c r="M2" s="1334"/>
      <c r="N2" s="1334"/>
      <c r="O2" s="1334"/>
      <c r="P2" s="1334"/>
    </row>
    <row r="3" spans="1:16" ht="29.25" customHeight="1">
      <c r="A3" s="834"/>
      <c r="B3" s="1335" t="s">
        <v>945</v>
      </c>
      <c r="C3" s="1336"/>
      <c r="D3" s="1336"/>
      <c r="E3" s="1336"/>
      <c r="F3" s="1336"/>
      <c r="G3" s="1336"/>
      <c r="H3" s="1336"/>
      <c r="I3" s="1336"/>
      <c r="J3" s="1336"/>
      <c r="K3" s="1336"/>
      <c r="L3" s="1336"/>
      <c r="M3" s="1336"/>
      <c r="N3" s="1336"/>
      <c r="O3" s="1336"/>
      <c r="P3" s="1336"/>
    </row>
    <row r="4" spans="1:16" ht="21" customHeight="1">
      <c r="A4" s="834"/>
      <c r="B4" s="1336"/>
      <c r="C4" s="1336"/>
      <c r="D4" s="1336"/>
      <c r="E4" s="1336"/>
      <c r="F4" s="1336"/>
      <c r="G4" s="1336"/>
      <c r="H4" s="1336"/>
      <c r="I4" s="1336"/>
      <c r="J4" s="1336"/>
      <c r="K4" s="1336"/>
      <c r="L4" s="1336"/>
      <c r="M4" s="1336"/>
      <c r="N4" s="1336"/>
      <c r="O4" s="1336"/>
      <c r="P4" s="1336"/>
    </row>
    <row r="5" spans="1:16" ht="21" customHeight="1">
      <c r="A5" s="834"/>
      <c r="B5" s="1336"/>
      <c r="C5" s="1336"/>
      <c r="D5" s="1336"/>
      <c r="E5" s="1336"/>
      <c r="F5" s="1336"/>
      <c r="G5" s="1336"/>
      <c r="H5" s="1336"/>
      <c r="I5" s="1336"/>
      <c r="J5" s="1336"/>
      <c r="K5" s="1336"/>
      <c r="L5" s="1336"/>
      <c r="M5" s="1336"/>
      <c r="N5" s="1336"/>
      <c r="O5" s="1336"/>
      <c r="P5" s="1336"/>
    </row>
    <row r="6" spans="1:16" ht="40.5" customHeight="1">
      <c r="A6" s="834"/>
      <c r="B6" s="1336"/>
      <c r="C6" s="1336"/>
      <c r="D6" s="1336"/>
      <c r="E6" s="1336"/>
      <c r="F6" s="1336"/>
      <c r="G6" s="1336"/>
      <c r="H6" s="1336"/>
      <c r="I6" s="1336"/>
      <c r="J6" s="1336"/>
      <c r="K6" s="1336"/>
      <c r="L6" s="1336"/>
      <c r="M6" s="1336"/>
      <c r="N6" s="1336"/>
      <c r="O6" s="1336"/>
      <c r="P6" s="1336"/>
    </row>
    <row r="7" spans="1:16" ht="73.5" customHeight="1">
      <c r="A7" s="834"/>
      <c r="B7" s="1336"/>
      <c r="C7" s="1336"/>
      <c r="D7" s="1336"/>
      <c r="E7" s="1336"/>
      <c r="F7" s="1336"/>
      <c r="G7" s="1336"/>
      <c r="H7" s="1336"/>
      <c r="I7" s="1336"/>
      <c r="J7" s="1336"/>
      <c r="K7" s="1336"/>
      <c r="L7" s="1336"/>
      <c r="M7" s="1336"/>
      <c r="N7" s="1336"/>
      <c r="O7" s="1336"/>
      <c r="P7" s="1336"/>
    </row>
    <row r="8" spans="1:16">
      <c r="A8" s="834"/>
      <c r="B8" s="1336"/>
      <c r="C8" s="1336"/>
      <c r="D8" s="1336"/>
      <c r="E8" s="1336"/>
      <c r="F8" s="1336"/>
      <c r="G8" s="1336"/>
      <c r="H8" s="1336"/>
      <c r="I8" s="1336"/>
      <c r="J8" s="1336"/>
      <c r="K8" s="1336"/>
      <c r="L8" s="1336"/>
      <c r="M8" s="1336"/>
      <c r="N8" s="1336"/>
      <c r="O8" s="1336"/>
      <c r="P8" s="1336"/>
    </row>
    <row r="9" spans="1:16" ht="8.25" customHeight="1">
      <c r="A9" s="834"/>
      <c r="B9" s="843"/>
      <c r="C9" s="843"/>
      <c r="D9" s="843"/>
      <c r="E9" s="843"/>
      <c r="F9" s="843"/>
      <c r="G9" s="843"/>
      <c r="H9" s="843"/>
      <c r="I9" s="843"/>
      <c r="J9" s="843"/>
      <c r="K9" s="843"/>
      <c r="L9" s="843"/>
      <c r="M9" s="843"/>
      <c r="N9" s="843"/>
      <c r="O9" s="42"/>
      <c r="P9" s="42"/>
    </row>
    <row r="10" spans="1:16" s="348" customFormat="1" ht="52.5" customHeight="1">
      <c r="A10" s="836"/>
      <c r="B10" s="870" t="s">
        <v>100</v>
      </c>
      <c r="C10" s="870" t="s">
        <v>547</v>
      </c>
      <c r="D10" s="870" t="s">
        <v>548</v>
      </c>
      <c r="E10" s="870" t="s">
        <v>549</v>
      </c>
      <c r="F10" s="870" t="s">
        <v>550</v>
      </c>
      <c r="G10" s="870" t="s">
        <v>551</v>
      </c>
      <c r="H10" s="1049" t="s">
        <v>552</v>
      </c>
      <c r="I10" s="1049" t="s">
        <v>553</v>
      </c>
      <c r="J10" s="844"/>
      <c r="K10" s="844"/>
      <c r="L10" s="844"/>
      <c r="M10" s="844"/>
      <c r="N10" s="844"/>
      <c r="O10" s="42"/>
      <c r="P10" s="42"/>
    </row>
    <row r="11" spans="1:16" s="349" customFormat="1" ht="15.75">
      <c r="A11" s="837">
        <v>2008</v>
      </c>
      <c r="B11" s="845" t="s">
        <v>364</v>
      </c>
      <c r="C11" s="352">
        <v>489949</v>
      </c>
      <c r="D11" s="352">
        <v>734694</v>
      </c>
      <c r="E11" s="357">
        <f t="shared" ref="E11:E25" si="0">C11+D11</f>
        <v>1224643</v>
      </c>
      <c r="F11" s="718">
        <f t="shared" ref="F11:F25" si="1">C11/E11</f>
        <v>0.40007496062117692</v>
      </c>
      <c r="G11" s="718">
        <f t="shared" ref="G11:G25" si="2">D11/E11</f>
        <v>0.59992503937882302</v>
      </c>
      <c r="H11" s="719">
        <f t="shared" ref="H11:H23" si="3">D11/C11</f>
        <v>1.4995315838995487</v>
      </c>
      <c r="I11" s="1022">
        <f>100*Tabla12[[#This Row],[Índice de dependencia RS]]</f>
        <v>149.95315838995487</v>
      </c>
      <c r="J11" s="353"/>
      <c r="K11" s="353"/>
      <c r="L11" s="353"/>
      <c r="M11" s="353"/>
      <c r="N11" s="353"/>
      <c r="O11" s="287"/>
      <c r="P11" s="287"/>
    </row>
    <row r="12" spans="1:16" s="349" customFormat="1" ht="15.75">
      <c r="A12" s="837">
        <v>2009</v>
      </c>
      <c r="B12" s="845" t="s">
        <v>365</v>
      </c>
      <c r="C12" s="352">
        <v>622049</v>
      </c>
      <c r="D12" s="352">
        <v>782176</v>
      </c>
      <c r="E12" s="357">
        <f t="shared" si="0"/>
        <v>1404225</v>
      </c>
      <c r="F12" s="718">
        <f t="shared" si="1"/>
        <v>0.44298385230287168</v>
      </c>
      <c r="G12" s="718">
        <f t="shared" si="2"/>
        <v>0.55701614769712826</v>
      </c>
      <c r="H12" s="719">
        <f t="shared" si="3"/>
        <v>1.2574186277929873</v>
      </c>
      <c r="I12" s="1022">
        <f>100*Tabla12[[#This Row],[Índice de dependencia RS]]</f>
        <v>125.74186277929873</v>
      </c>
      <c r="J12" s="353"/>
      <c r="K12" s="353"/>
      <c r="L12" s="353"/>
      <c r="M12" s="353"/>
      <c r="N12" s="353"/>
      <c r="O12" s="287"/>
      <c r="P12" s="287"/>
    </row>
    <row r="13" spans="1:16" s="349" customFormat="1" ht="15.75">
      <c r="A13" s="837">
        <v>2010</v>
      </c>
      <c r="B13" s="845" t="s">
        <v>366</v>
      </c>
      <c r="C13" s="352">
        <v>903250</v>
      </c>
      <c r="D13" s="352">
        <v>1110536</v>
      </c>
      <c r="E13" s="357">
        <f t="shared" si="0"/>
        <v>2013786</v>
      </c>
      <c r="F13" s="718">
        <f t="shared" si="1"/>
        <v>0.44853326023718509</v>
      </c>
      <c r="G13" s="718">
        <f t="shared" si="2"/>
        <v>0.55146673976281491</v>
      </c>
      <c r="H13" s="719">
        <f t="shared" si="3"/>
        <v>1.229489067257127</v>
      </c>
      <c r="I13" s="1022">
        <f>100*Tabla12[[#This Row],[Índice de dependencia RS]]</f>
        <v>122.9489067257127</v>
      </c>
      <c r="J13" s="353"/>
      <c r="K13" s="353"/>
      <c r="L13" s="353"/>
      <c r="M13" s="353"/>
      <c r="N13" s="353"/>
      <c r="O13" s="287"/>
      <c r="P13" s="287"/>
    </row>
    <row r="14" spans="1:16" s="349" customFormat="1" ht="15.75">
      <c r="A14" s="837">
        <v>2011</v>
      </c>
      <c r="B14" s="845" t="s">
        <v>367</v>
      </c>
      <c r="C14" s="352">
        <v>883775</v>
      </c>
      <c r="D14" s="352">
        <v>1119652</v>
      </c>
      <c r="E14" s="357">
        <f t="shared" si="0"/>
        <v>2003427</v>
      </c>
      <c r="F14" s="718">
        <f t="shared" si="1"/>
        <v>0.44113162096747222</v>
      </c>
      <c r="G14" s="718">
        <f t="shared" si="2"/>
        <v>0.55886837903252773</v>
      </c>
      <c r="H14" s="719">
        <f t="shared" si="3"/>
        <v>1.2668971174789962</v>
      </c>
      <c r="I14" s="1022">
        <f>100*Tabla12[[#This Row],[Índice de dependencia RS]]</f>
        <v>126.68971174789962</v>
      </c>
      <c r="J14" s="846"/>
      <c r="K14" s="846"/>
      <c r="L14" s="846"/>
      <c r="M14" s="846"/>
      <c r="N14" s="846"/>
      <c r="O14" s="287"/>
      <c r="P14" s="287"/>
    </row>
    <row r="15" spans="1:16" s="349" customFormat="1" ht="15.75">
      <c r="A15" s="837">
        <v>2012</v>
      </c>
      <c r="B15" s="845" t="s">
        <v>368</v>
      </c>
      <c r="C15" s="352">
        <v>1178040</v>
      </c>
      <c r="D15" s="352">
        <v>1125311</v>
      </c>
      <c r="E15" s="357">
        <f t="shared" si="0"/>
        <v>2303351</v>
      </c>
      <c r="F15" s="718">
        <f t="shared" si="1"/>
        <v>0.51144614954472856</v>
      </c>
      <c r="G15" s="718">
        <f t="shared" si="2"/>
        <v>0.4885538504552715</v>
      </c>
      <c r="H15" s="719">
        <f t="shared" si="3"/>
        <v>0.95524005976027981</v>
      </c>
      <c r="I15" s="1022">
        <f>100*Tabla12[[#This Row],[Índice de dependencia RS]]</f>
        <v>95.524005976027979</v>
      </c>
      <c r="J15" s="846"/>
      <c r="K15" s="846"/>
      <c r="L15" s="846"/>
      <c r="M15" s="846"/>
      <c r="N15" s="846"/>
      <c r="O15" s="287"/>
      <c r="P15" s="287"/>
    </row>
    <row r="16" spans="1:16" s="349" customFormat="1" ht="15.75">
      <c r="A16" s="837">
        <v>2013</v>
      </c>
      <c r="B16" s="845" t="s">
        <v>369</v>
      </c>
      <c r="C16" s="352">
        <v>1568225</v>
      </c>
      <c r="D16" s="352">
        <v>1183528</v>
      </c>
      <c r="E16" s="357">
        <f t="shared" si="0"/>
        <v>2751753</v>
      </c>
      <c r="F16" s="718">
        <f t="shared" si="1"/>
        <v>0.56990035079456625</v>
      </c>
      <c r="G16" s="718">
        <f t="shared" si="2"/>
        <v>0.43009964920543375</v>
      </c>
      <c r="H16" s="719">
        <f t="shared" si="3"/>
        <v>0.75469272585247649</v>
      </c>
      <c r="I16" s="1022">
        <f>100*Tabla12[[#This Row],[Índice de dependencia RS]]</f>
        <v>75.469272585247651</v>
      </c>
      <c r="J16" s="353"/>
      <c r="K16" s="353"/>
      <c r="L16" s="353"/>
      <c r="M16" s="353"/>
      <c r="N16" s="353"/>
    </row>
    <row r="17" spans="1:14" s="349" customFormat="1" ht="15.75">
      <c r="A17" s="837">
        <v>2014</v>
      </c>
      <c r="B17" s="845" t="s">
        <v>370</v>
      </c>
      <c r="C17" s="352">
        <v>1795214</v>
      </c>
      <c r="D17" s="352">
        <v>1220432</v>
      </c>
      <c r="E17" s="357">
        <f t="shared" si="0"/>
        <v>3015646</v>
      </c>
      <c r="F17" s="718">
        <f t="shared" si="1"/>
        <v>0.5952999788436707</v>
      </c>
      <c r="G17" s="718">
        <f t="shared" si="2"/>
        <v>0.40470002115632936</v>
      </c>
      <c r="H17" s="719">
        <f t="shared" si="3"/>
        <v>0.67982535786819842</v>
      </c>
      <c r="I17" s="1022">
        <f>100*Tabla12[[#This Row],[Índice de dependencia RS]]</f>
        <v>67.982535786819838</v>
      </c>
      <c r="J17" s="353"/>
      <c r="K17" s="353"/>
      <c r="L17" s="353"/>
      <c r="M17" s="353"/>
      <c r="N17" s="353"/>
    </row>
    <row r="18" spans="1:14" s="349" customFormat="1" ht="15.75">
      <c r="A18" s="349">
        <v>2015</v>
      </c>
      <c r="B18" s="350" t="s">
        <v>371</v>
      </c>
      <c r="C18" s="351">
        <v>2164705</v>
      </c>
      <c r="D18" s="352">
        <v>1152700</v>
      </c>
      <c r="E18" s="357">
        <f t="shared" si="0"/>
        <v>3317405</v>
      </c>
      <c r="F18" s="718">
        <f t="shared" si="1"/>
        <v>0.65252961275454757</v>
      </c>
      <c r="G18" s="718">
        <f t="shared" si="2"/>
        <v>0.34747038724545237</v>
      </c>
      <c r="H18" s="719">
        <f t="shared" si="3"/>
        <v>0.53249749965930693</v>
      </c>
      <c r="I18" s="1022">
        <f>100*Tabla12[[#This Row],[Índice de dependencia RS]]</f>
        <v>53.24974996593069</v>
      </c>
      <c r="J18" s="353"/>
      <c r="K18" s="353"/>
      <c r="L18" s="353"/>
      <c r="M18" s="353"/>
    </row>
    <row r="19" spans="1:14" s="349" customFormat="1" ht="15.75">
      <c r="A19" s="349">
        <v>2016</v>
      </c>
      <c r="B19" s="350" t="s">
        <v>372</v>
      </c>
      <c r="C19" s="351">
        <v>2168957</v>
      </c>
      <c r="D19" s="352">
        <v>1178111</v>
      </c>
      <c r="E19" s="357">
        <f t="shared" si="0"/>
        <v>3347068</v>
      </c>
      <c r="F19" s="718">
        <f t="shared" si="1"/>
        <v>0.64801701070907436</v>
      </c>
      <c r="G19" s="718">
        <f t="shared" si="2"/>
        <v>0.3519829892909257</v>
      </c>
      <c r="H19" s="719">
        <f t="shared" si="3"/>
        <v>0.54316936665872118</v>
      </c>
      <c r="I19" s="1022">
        <f>100*Tabla12[[#This Row],[Índice de dependencia RS]]</f>
        <v>54.31693666587212</v>
      </c>
      <c r="J19" s="354"/>
      <c r="K19" s="354"/>
      <c r="L19" s="354"/>
      <c r="M19" s="354"/>
    </row>
    <row r="20" spans="1:14" s="349" customFormat="1" ht="15.75">
      <c r="B20" s="350" t="s">
        <v>373</v>
      </c>
      <c r="C20" s="351">
        <v>2428212</v>
      </c>
      <c r="D20" s="352">
        <v>1118476</v>
      </c>
      <c r="E20" s="357">
        <f t="shared" si="0"/>
        <v>3546688</v>
      </c>
      <c r="F20" s="718">
        <f t="shared" si="1"/>
        <v>0.68464212245339873</v>
      </c>
      <c r="G20" s="718">
        <f t="shared" si="2"/>
        <v>0.31535787754660122</v>
      </c>
      <c r="H20" s="719">
        <f t="shared" si="3"/>
        <v>0.46061711250912196</v>
      </c>
      <c r="I20" s="1022">
        <f>100*Tabla12[[#This Row],[Índice de dependencia RS]]</f>
        <v>46.061711250912197</v>
      </c>
      <c r="J20" s="354"/>
      <c r="K20" s="354"/>
      <c r="L20" s="354"/>
      <c r="M20" s="354"/>
    </row>
    <row r="21" spans="1:14" s="349" customFormat="1" ht="15.75">
      <c r="B21" s="350" t="s">
        <v>374</v>
      </c>
      <c r="C21" s="352">
        <v>2550398</v>
      </c>
      <c r="D21" s="352">
        <v>1069752</v>
      </c>
      <c r="E21" s="357">
        <f t="shared" si="0"/>
        <v>3620150</v>
      </c>
      <c r="F21" s="718">
        <f t="shared" si="1"/>
        <v>0.70450064223858122</v>
      </c>
      <c r="G21" s="718">
        <f t="shared" si="2"/>
        <v>0.29549935776141872</v>
      </c>
      <c r="H21" s="719">
        <f t="shared" si="3"/>
        <v>0.41944512189862132</v>
      </c>
      <c r="I21" s="1022">
        <f>100*Tabla12[[#This Row],[Índice de dependencia RS]]</f>
        <v>41.944512189862131</v>
      </c>
      <c r="J21" s="353"/>
      <c r="K21" s="353"/>
      <c r="L21" s="353"/>
      <c r="M21" s="353"/>
    </row>
    <row r="22" spans="1:14" s="349" customFormat="1" ht="15.75">
      <c r="B22" s="350" t="s">
        <v>375</v>
      </c>
      <c r="C22" s="352">
        <v>2726543</v>
      </c>
      <c r="D22" s="352">
        <v>999719</v>
      </c>
      <c r="E22" s="357">
        <f t="shared" si="0"/>
        <v>3726262</v>
      </c>
      <c r="F22" s="718">
        <f t="shared" si="1"/>
        <v>0.73170995490923607</v>
      </c>
      <c r="G22" s="718">
        <f t="shared" si="2"/>
        <v>0.26829004509076387</v>
      </c>
      <c r="H22" s="719">
        <f t="shared" si="3"/>
        <v>0.36666173979284389</v>
      </c>
      <c r="I22" s="1022">
        <f>100*Tabla12[[#This Row],[Índice de dependencia RS]]</f>
        <v>36.666173979284387</v>
      </c>
      <c r="J22" s="353"/>
      <c r="K22" s="353"/>
      <c r="L22" s="353"/>
      <c r="M22" s="353"/>
    </row>
    <row r="23" spans="1:14" s="349" customFormat="1" ht="15.75">
      <c r="B23" s="355" t="s">
        <v>512</v>
      </c>
      <c r="C23" s="352">
        <v>4656130</v>
      </c>
      <c r="D23" s="352">
        <v>1090709</v>
      </c>
      <c r="E23" s="357">
        <f t="shared" si="0"/>
        <v>5746839</v>
      </c>
      <c r="F23" s="718">
        <f t="shared" si="1"/>
        <v>0.81020714169998498</v>
      </c>
      <c r="G23" s="718">
        <f t="shared" si="2"/>
        <v>0.18979285830001502</v>
      </c>
      <c r="H23" s="719">
        <f t="shared" si="3"/>
        <v>0.23425226529328005</v>
      </c>
      <c r="I23" s="1022">
        <f>100*Tabla12[[#This Row],[Índice de dependencia RS]]</f>
        <v>23.425226529328004</v>
      </c>
      <c r="J23" s="353"/>
      <c r="K23" s="353"/>
      <c r="L23" s="353"/>
      <c r="M23" s="353"/>
    </row>
    <row r="24" spans="1:14" s="349" customFormat="1" ht="15.75">
      <c r="B24" s="355" t="s">
        <v>377</v>
      </c>
      <c r="C24" s="352">
        <v>4751862</v>
      </c>
      <c r="D24" s="352">
        <v>995587</v>
      </c>
      <c r="E24" s="357">
        <f t="shared" si="0"/>
        <v>5747449</v>
      </c>
      <c r="F24" s="718">
        <f t="shared" si="1"/>
        <v>0.82677758428130466</v>
      </c>
      <c r="G24" s="718">
        <f t="shared" si="2"/>
        <v>0.17322241571869537</v>
      </c>
      <c r="H24" s="719">
        <f>D24/C24</f>
        <v>0.20951513322567028</v>
      </c>
      <c r="I24" s="1022">
        <f>100*Tabla12[[#This Row],[Índice de dependencia RS]]</f>
        <v>20.951513322567028</v>
      </c>
      <c r="J24" s="353"/>
      <c r="K24" s="353"/>
      <c r="L24" s="353"/>
      <c r="M24" s="353"/>
    </row>
    <row r="25" spans="1:14" s="349" customFormat="1" ht="15.75">
      <c r="B25" s="355" t="s">
        <v>554</v>
      </c>
      <c r="C25" s="352">
        <v>4830794</v>
      </c>
      <c r="D25" s="352">
        <v>939407</v>
      </c>
      <c r="E25" s="357">
        <f t="shared" si="0"/>
        <v>5770201</v>
      </c>
      <c r="F25" s="718">
        <f t="shared" si="1"/>
        <v>0.83719683248469157</v>
      </c>
      <c r="G25" s="718">
        <f t="shared" si="2"/>
        <v>0.16280316751530841</v>
      </c>
      <c r="H25" s="719">
        <f>D25/C25</f>
        <v>0.19446223540064014</v>
      </c>
      <c r="I25" s="1022">
        <f>100*Tabla12[[#This Row],[Índice de dependencia RS]]</f>
        <v>19.446223540064015</v>
      </c>
      <c r="J25" s="353"/>
      <c r="K25" s="353"/>
      <c r="L25" s="353"/>
      <c r="M25" s="353"/>
    </row>
    <row r="26" spans="1:14" s="349" customFormat="1" ht="15.75">
      <c r="B26" s="355" t="s">
        <v>555</v>
      </c>
      <c r="C26" s="356">
        <v>4769269</v>
      </c>
      <c r="D26" s="356">
        <v>920917</v>
      </c>
      <c r="E26" s="357">
        <v>5690186</v>
      </c>
      <c r="F26" s="718">
        <f>C26/E26</f>
        <v>0.83815696007125251</v>
      </c>
      <c r="G26" s="718">
        <f>D26/E26</f>
        <v>0.16184303992874749</v>
      </c>
      <c r="H26" s="719">
        <f>D26/C26</f>
        <v>0.19309395213396435</v>
      </c>
      <c r="I26" s="1022">
        <f>100*Tabla12[[#This Row],[Índice de dependencia RS]]</f>
        <v>19.309395213396435</v>
      </c>
      <c r="J26" s="353"/>
      <c r="K26" s="353"/>
      <c r="L26" s="353"/>
      <c r="M26" s="353"/>
    </row>
    <row r="27" spans="1:14" s="349" customFormat="1" ht="15.75">
      <c r="B27" s="355" t="s">
        <v>380</v>
      </c>
      <c r="C27" s="356">
        <v>4854651</v>
      </c>
      <c r="D27" s="356">
        <v>883741</v>
      </c>
      <c r="E27" s="357">
        <f>C27+D27</f>
        <v>5738392</v>
      </c>
      <c r="F27" s="718">
        <f>C27/E27</f>
        <v>0.84599501044892023</v>
      </c>
      <c r="G27" s="718">
        <f>D27/E27</f>
        <v>0.1540049895510798</v>
      </c>
      <c r="H27" s="719">
        <f>D27/C27</f>
        <v>0.18204006837978673</v>
      </c>
      <c r="I27" s="1022">
        <f>100*Tabla12[[#This Row],[Índice de dependencia RS]]</f>
        <v>18.204006837978675</v>
      </c>
      <c r="J27" s="353"/>
      <c r="K27" s="353"/>
      <c r="L27" s="353"/>
      <c r="M27" s="353"/>
    </row>
    <row r="28" spans="1:14" s="349" customFormat="1" ht="15.75">
      <c r="B28" s="355" t="s">
        <v>381</v>
      </c>
      <c r="C28" s="356">
        <v>4808863</v>
      </c>
      <c r="D28" s="351">
        <v>846622</v>
      </c>
      <c r="E28" s="357">
        <v>5655485</v>
      </c>
      <c r="F28" s="718">
        <v>0.85030072575561599</v>
      </c>
      <c r="G28" s="718">
        <v>0.14969927424438398</v>
      </c>
      <c r="H28" s="719">
        <v>0.17605450602356523</v>
      </c>
      <c r="I28" s="1022">
        <f>100*Tabla12[[#This Row],[Índice de dependencia RS]]</f>
        <v>17.605450602356523</v>
      </c>
      <c r="J28" s="353"/>
      <c r="K28" s="353"/>
      <c r="L28" s="353"/>
      <c r="M28" s="353"/>
    </row>
    <row r="29" spans="1:14" s="359" customFormat="1" ht="15.75">
      <c r="B29" s="355" t="s">
        <v>908</v>
      </c>
      <c r="C29" s="1197">
        <f>+'Resumen '!C37</f>
        <v>4788037</v>
      </c>
      <c r="D29" s="1197">
        <f>+'Resumen '!C38</f>
        <v>842701</v>
      </c>
      <c r="E29" s="1198">
        <f>C29+D29</f>
        <v>5630738</v>
      </c>
      <c r="F29" s="1199">
        <f>C29/E29</f>
        <v>0.85033915625269729</v>
      </c>
      <c r="G29" s="1199">
        <f>D29/E29</f>
        <v>0.14966084374730276</v>
      </c>
      <c r="H29" s="1200">
        <f>D29/C29</f>
        <v>0.1760013550438311</v>
      </c>
      <c r="I29" s="1022">
        <f>100*Tabla12[[#This Row],[Índice de dependencia RS]]</f>
        <v>17.600135504383111</v>
      </c>
      <c r="J29" s="358"/>
      <c r="K29" s="358"/>
      <c r="L29" s="358"/>
      <c r="M29" s="358"/>
    </row>
    <row r="30" spans="1:14">
      <c r="B30" s="1333" t="s">
        <v>556</v>
      </c>
      <c r="C30" s="1333"/>
      <c r="D30" s="1333"/>
      <c r="E30" s="1333"/>
      <c r="F30" s="1333"/>
      <c r="G30" s="1333"/>
      <c r="H30" s="1333"/>
    </row>
    <row r="31" spans="1:14">
      <c r="B31" s="72"/>
    </row>
  </sheetData>
  <mergeCells count="4">
    <mergeCell ref="B1:P1"/>
    <mergeCell ref="B30:H30"/>
    <mergeCell ref="B2:P2"/>
    <mergeCell ref="B3:P8"/>
  </mergeCells>
  <conditionalFormatting sqref="C24:D28">
    <cfRule type="cellIs" dxfId="28" priority="1" operator="equal">
      <formula>0</formula>
    </cfRule>
  </conditionalFormatting>
  <conditionalFormatting sqref="E11:G28 C29:G29">
    <cfRule type="cellIs" dxfId="27" priority="2" operator="equal">
      <formula>0</formula>
    </cfRule>
  </conditionalFormatting>
  <pageMargins left="0.70866141732283472" right="0.70866141732283472" top="0.74803149606299213" bottom="0.74803149606299213" header="0.31496062992125984" footer="0.31496062992125984"/>
  <pageSetup scale="46" orientation="landscape" r:id="rId1"/>
  <drawing r:id="rId2"/>
  <tableParts count="1">
    <tablePart r:id="rId3"/>
  </tableParts>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42">
    <tabColor theme="6" tint="-0.249977111117893"/>
    <pageSetUpPr fitToPage="1"/>
  </sheetPr>
  <dimension ref="A1:P51"/>
  <sheetViews>
    <sheetView showGridLines="0" view="pageBreakPreview" topLeftCell="B5" zoomScale="40" zoomScaleNormal="100" zoomScaleSheetLayoutView="40" zoomScalePageLayoutView="62" workbookViewId="0">
      <selection activeCell="B9" sqref="B9"/>
    </sheetView>
  </sheetViews>
  <sheetFormatPr baseColWidth="10" defaultColWidth="11.42578125" defaultRowHeight="21"/>
  <cols>
    <col min="1" max="1" width="0" hidden="1" customWidth="1"/>
    <col min="2" max="2" width="34.85546875" customWidth="1"/>
    <col min="3" max="3" width="37.140625" customWidth="1"/>
    <col min="4" max="4" width="48.5703125" customWidth="1"/>
    <col min="5" max="6" width="33" customWidth="1"/>
    <col min="7" max="7" width="47.28515625" customWidth="1"/>
    <col min="8" max="8" width="33.42578125" bestFit="1" customWidth="1"/>
    <col min="9" max="9" width="47.7109375" bestFit="1" customWidth="1"/>
    <col min="10" max="10" width="41.140625" style="34" customWidth="1"/>
    <col min="11" max="11" width="19.85546875" style="55" bestFit="1" customWidth="1"/>
    <col min="12" max="14" width="39" style="55" customWidth="1"/>
    <col min="15" max="15" width="39" customWidth="1"/>
    <col min="16" max="16" width="18.7109375" bestFit="1" customWidth="1"/>
  </cols>
  <sheetData>
    <row r="1" spans="1:16" ht="95.25" customHeight="1">
      <c r="B1" s="1339" t="s">
        <v>557</v>
      </c>
      <c r="C1" s="1340"/>
      <c r="D1" s="1340"/>
      <c r="E1" s="1340"/>
      <c r="F1" s="1340"/>
      <c r="G1" s="1340"/>
      <c r="H1" s="1340"/>
      <c r="I1" s="1340"/>
      <c r="J1" s="1340"/>
      <c r="K1" s="1340"/>
      <c r="L1" s="1340"/>
      <c r="M1" s="1340"/>
      <c r="N1" s="1340"/>
      <c r="O1" s="1340"/>
      <c r="P1" s="1340"/>
    </row>
    <row r="2" spans="1:16" ht="62.25" customHeight="1">
      <c r="B2" s="1339" t="str">
        <f>+'Resumen '!O4</f>
        <v>Período:  Diciembre 2008 - Enero 2026</v>
      </c>
      <c r="C2" s="1340"/>
      <c r="D2" s="1340"/>
      <c r="E2" s="1340"/>
      <c r="F2" s="1340"/>
      <c r="G2" s="1340"/>
      <c r="H2" s="1340"/>
      <c r="I2" s="1340"/>
      <c r="J2" s="1340"/>
      <c r="K2" s="1340"/>
      <c r="L2" s="1340"/>
      <c r="M2" s="1340"/>
      <c r="N2" s="1340"/>
      <c r="O2" s="1340"/>
      <c r="P2" s="1340"/>
    </row>
    <row r="3" spans="1:16" ht="29.25" customHeight="1">
      <c r="B3" s="1341" t="s">
        <v>946</v>
      </c>
      <c r="C3" s="1341"/>
      <c r="D3" s="1341"/>
      <c r="E3" s="1341"/>
      <c r="F3" s="1341"/>
      <c r="G3" s="1341"/>
      <c r="H3" s="1341"/>
      <c r="I3" s="1341"/>
      <c r="J3" s="1341"/>
      <c r="K3" s="1341"/>
      <c r="L3" s="1341"/>
      <c r="M3" s="1341"/>
      <c r="N3" s="1341"/>
      <c r="O3" s="1341"/>
      <c r="P3" s="1341"/>
    </row>
    <row r="4" spans="1:16" ht="36" customHeight="1">
      <c r="B4" s="1341"/>
      <c r="C4" s="1341"/>
      <c r="D4" s="1341"/>
      <c r="E4" s="1341"/>
      <c r="F4" s="1341"/>
      <c r="G4" s="1341"/>
      <c r="H4" s="1341"/>
      <c r="I4" s="1341"/>
      <c r="J4" s="1341"/>
      <c r="K4" s="1341"/>
      <c r="L4" s="1341"/>
      <c r="M4" s="1341"/>
      <c r="N4" s="1341"/>
      <c r="O4" s="1341"/>
      <c r="P4" s="1341"/>
    </row>
    <row r="5" spans="1:16" ht="62.25" customHeight="1">
      <c r="B5" s="1341"/>
      <c r="C5" s="1341"/>
      <c r="D5" s="1341"/>
      <c r="E5" s="1341"/>
      <c r="F5" s="1341"/>
      <c r="G5" s="1341"/>
      <c r="H5" s="1341"/>
      <c r="I5" s="1341"/>
      <c r="J5" s="1341"/>
      <c r="K5" s="1341"/>
      <c r="L5" s="1341"/>
      <c r="M5" s="1341"/>
      <c r="N5" s="1341"/>
      <c r="O5" s="1341"/>
      <c r="P5" s="1341"/>
    </row>
    <row r="6" spans="1:16" ht="62.25" customHeight="1">
      <c r="B6" s="1341"/>
      <c r="C6" s="1341"/>
      <c r="D6" s="1341"/>
      <c r="E6" s="1341"/>
      <c r="F6" s="1341"/>
      <c r="G6" s="1341"/>
      <c r="H6" s="1341"/>
      <c r="I6" s="1341"/>
      <c r="J6" s="1341"/>
      <c r="K6" s="1341"/>
      <c r="L6" s="1341"/>
      <c r="M6" s="1341"/>
      <c r="N6" s="1341"/>
      <c r="O6" s="1341"/>
      <c r="P6" s="1341"/>
    </row>
    <row r="7" spans="1:16" ht="225.75" customHeight="1">
      <c r="A7" s="834"/>
      <c r="B7" s="1341"/>
      <c r="C7" s="1341"/>
      <c r="D7" s="1341"/>
      <c r="E7" s="1341"/>
      <c r="F7" s="1341"/>
      <c r="G7" s="1341"/>
      <c r="H7" s="1341"/>
      <c r="I7" s="1341"/>
      <c r="J7" s="1341"/>
      <c r="K7" s="1341"/>
      <c r="L7" s="1341"/>
      <c r="M7" s="1341"/>
      <c r="N7" s="1341"/>
      <c r="O7" s="1341"/>
      <c r="P7" s="1341"/>
    </row>
    <row r="8" spans="1:16" ht="80.25" customHeight="1">
      <c r="A8" s="834"/>
      <c r="B8" s="1341"/>
      <c r="C8" s="1341"/>
      <c r="D8" s="1341"/>
      <c r="E8" s="1341"/>
      <c r="F8" s="1341"/>
      <c r="G8" s="1341"/>
      <c r="H8" s="1341"/>
      <c r="I8" s="1341"/>
      <c r="J8" s="1341"/>
      <c r="K8" s="1341"/>
      <c r="L8" s="1341"/>
      <c r="M8" s="1341"/>
      <c r="N8" s="1341"/>
      <c r="O8" s="1341"/>
      <c r="P8" s="1341"/>
    </row>
    <row r="9" spans="1:16" ht="44.25">
      <c r="A9" s="834"/>
      <c r="B9" s="875"/>
      <c r="C9" s="875"/>
      <c r="D9" s="875"/>
      <c r="E9" s="875"/>
      <c r="F9" s="875"/>
      <c r="G9" s="875"/>
      <c r="H9" s="875"/>
      <c r="I9" s="875"/>
    </row>
    <row r="10" spans="1:16" s="15" customFormat="1" ht="81" customHeight="1">
      <c r="A10" s="835"/>
      <c r="B10" s="871" t="s">
        <v>515</v>
      </c>
      <c r="C10" s="872" t="s">
        <v>558</v>
      </c>
      <c r="D10" s="872" t="s">
        <v>559</v>
      </c>
      <c r="E10" s="872" t="s">
        <v>520</v>
      </c>
      <c r="F10" s="872" t="s">
        <v>560</v>
      </c>
      <c r="G10" s="872" t="s">
        <v>561</v>
      </c>
      <c r="H10" s="873" t="s">
        <v>562</v>
      </c>
      <c r="I10" s="874" t="s">
        <v>563</v>
      </c>
      <c r="J10" s="45"/>
      <c r="K10" s="73"/>
      <c r="L10" s="73"/>
      <c r="M10" s="73"/>
      <c r="N10" s="73"/>
    </row>
    <row r="11" spans="1:16" ht="30.75" customHeight="1">
      <c r="A11" s="834">
        <v>2008</v>
      </c>
      <c r="B11" s="847" t="s">
        <v>564</v>
      </c>
      <c r="C11" s="848">
        <v>169198</v>
      </c>
      <c r="D11" s="848">
        <v>376240</v>
      </c>
      <c r="E11" s="849">
        <f>C11+D11</f>
        <v>545438</v>
      </c>
      <c r="F11" s="848">
        <v>320751</v>
      </c>
      <c r="G11" s="848">
        <v>358454</v>
      </c>
      <c r="H11" s="849">
        <f>F11+G11</f>
        <v>679205</v>
      </c>
      <c r="I11" s="850">
        <f>E11+H11</f>
        <v>1224643</v>
      </c>
      <c r="J11" s="69"/>
    </row>
    <row r="12" spans="1:16" ht="30.75" customHeight="1">
      <c r="A12" s="834">
        <v>2009</v>
      </c>
      <c r="B12" s="473" t="s">
        <v>565</v>
      </c>
      <c r="C12" s="848">
        <v>213701</v>
      </c>
      <c r="D12" s="848">
        <v>401930</v>
      </c>
      <c r="E12" s="849">
        <f t="shared" ref="E12:E29" si="0">C12+D12</f>
        <v>615631</v>
      </c>
      <c r="F12" s="848">
        <v>408348</v>
      </c>
      <c r="G12" s="848">
        <v>380246</v>
      </c>
      <c r="H12" s="849">
        <f t="shared" ref="H12:H29" si="1">F12+G12</f>
        <v>788594</v>
      </c>
      <c r="I12" s="850">
        <f t="shared" ref="I12:I29" si="2">E12+H12</f>
        <v>1404225</v>
      </c>
      <c r="J12" s="69"/>
    </row>
    <row r="13" spans="1:16" ht="30.75" customHeight="1">
      <c r="A13" s="834">
        <v>2010</v>
      </c>
      <c r="B13" s="847" t="s">
        <v>566</v>
      </c>
      <c r="C13" s="848">
        <v>328922</v>
      </c>
      <c r="D13" s="848">
        <v>575714</v>
      </c>
      <c r="E13" s="849">
        <f t="shared" si="0"/>
        <v>904636</v>
      </c>
      <c r="F13" s="848">
        <v>574328</v>
      </c>
      <c r="G13" s="848">
        <v>534822</v>
      </c>
      <c r="H13" s="849">
        <f t="shared" si="1"/>
        <v>1109150</v>
      </c>
      <c r="I13" s="850">
        <f t="shared" si="2"/>
        <v>2013786</v>
      </c>
      <c r="J13" s="69"/>
    </row>
    <row r="14" spans="1:16" ht="30.75" customHeight="1">
      <c r="A14" s="834">
        <v>2011</v>
      </c>
      <c r="B14" s="473" t="s">
        <v>567</v>
      </c>
      <c r="C14" s="848">
        <v>319816</v>
      </c>
      <c r="D14" s="848">
        <v>579358</v>
      </c>
      <c r="E14" s="849">
        <f t="shared" si="0"/>
        <v>899174</v>
      </c>
      <c r="F14" s="848">
        <v>563959</v>
      </c>
      <c r="G14" s="848">
        <v>540294</v>
      </c>
      <c r="H14" s="849">
        <f t="shared" si="1"/>
        <v>1104253</v>
      </c>
      <c r="I14" s="850">
        <f t="shared" si="2"/>
        <v>2003427</v>
      </c>
      <c r="J14" s="69"/>
    </row>
    <row r="15" spans="1:16" ht="30.75" customHeight="1">
      <c r="A15" s="834">
        <v>2012</v>
      </c>
      <c r="B15" s="847" t="s">
        <v>568</v>
      </c>
      <c r="C15" s="848">
        <v>446880</v>
      </c>
      <c r="D15" s="848">
        <v>584446</v>
      </c>
      <c r="E15" s="849">
        <f t="shared" si="0"/>
        <v>1031326</v>
      </c>
      <c r="F15" s="848">
        <v>731160</v>
      </c>
      <c r="G15" s="848">
        <v>540865</v>
      </c>
      <c r="H15" s="849">
        <f t="shared" si="1"/>
        <v>1272025</v>
      </c>
      <c r="I15" s="850">
        <f t="shared" si="2"/>
        <v>2303351</v>
      </c>
      <c r="J15" s="69"/>
    </row>
    <row r="16" spans="1:16" ht="30.75" customHeight="1">
      <c r="A16" s="834">
        <v>2013</v>
      </c>
      <c r="B16" s="473" t="s">
        <v>569</v>
      </c>
      <c r="C16" s="848">
        <v>625451</v>
      </c>
      <c r="D16" s="848">
        <v>617980</v>
      </c>
      <c r="E16" s="849">
        <f t="shared" si="0"/>
        <v>1243431</v>
      </c>
      <c r="F16" s="848">
        <v>942774</v>
      </c>
      <c r="G16" s="848">
        <v>565548</v>
      </c>
      <c r="H16" s="849">
        <f t="shared" si="1"/>
        <v>1508322</v>
      </c>
      <c r="I16" s="850">
        <f t="shared" si="2"/>
        <v>2751753</v>
      </c>
      <c r="J16" s="69"/>
    </row>
    <row r="17" spans="1:10" ht="30.75" customHeight="1">
      <c r="A17" s="834">
        <v>2014</v>
      </c>
      <c r="B17" s="847" t="s">
        <v>570</v>
      </c>
      <c r="C17" s="848">
        <v>760801</v>
      </c>
      <c r="D17" s="848">
        <v>639717</v>
      </c>
      <c r="E17" s="849">
        <f t="shared" si="0"/>
        <v>1400518</v>
      </c>
      <c r="F17" s="848">
        <v>1034413</v>
      </c>
      <c r="G17" s="848">
        <v>580715</v>
      </c>
      <c r="H17" s="849">
        <f t="shared" si="1"/>
        <v>1615128</v>
      </c>
      <c r="I17" s="850">
        <f t="shared" si="2"/>
        <v>3015646</v>
      </c>
      <c r="J17" s="69"/>
    </row>
    <row r="18" spans="1:10" ht="30.75" customHeight="1">
      <c r="A18">
        <v>2015</v>
      </c>
      <c r="B18" s="847" t="s">
        <v>571</v>
      </c>
      <c r="C18" s="848">
        <v>965980</v>
      </c>
      <c r="D18" s="848">
        <v>606813</v>
      </c>
      <c r="E18" s="849">
        <f t="shared" si="0"/>
        <v>1572793</v>
      </c>
      <c r="F18" s="848">
        <v>1198725</v>
      </c>
      <c r="G18" s="848">
        <v>545887</v>
      </c>
      <c r="H18" s="849">
        <f t="shared" si="1"/>
        <v>1744612</v>
      </c>
      <c r="I18" s="850">
        <f t="shared" si="2"/>
        <v>3317405</v>
      </c>
      <c r="J18" s="69"/>
    </row>
    <row r="19" spans="1:10" ht="30.75" customHeight="1">
      <c r="A19">
        <v>2016</v>
      </c>
      <c r="B19" s="847" t="s">
        <v>572</v>
      </c>
      <c r="C19" s="848">
        <v>958091</v>
      </c>
      <c r="D19" s="848">
        <v>617507</v>
      </c>
      <c r="E19" s="849">
        <f t="shared" si="0"/>
        <v>1575598</v>
      </c>
      <c r="F19" s="848">
        <v>1210866</v>
      </c>
      <c r="G19" s="848">
        <v>560604</v>
      </c>
      <c r="H19" s="849">
        <f t="shared" si="1"/>
        <v>1771470</v>
      </c>
      <c r="I19" s="850">
        <f t="shared" si="2"/>
        <v>3347068</v>
      </c>
    </row>
    <row r="20" spans="1:10" ht="30.75" customHeight="1">
      <c r="B20" s="847" t="s">
        <v>573</v>
      </c>
      <c r="C20" s="848">
        <v>1093168</v>
      </c>
      <c r="D20" s="848">
        <v>584707</v>
      </c>
      <c r="E20" s="849">
        <f t="shared" si="0"/>
        <v>1677875</v>
      </c>
      <c r="F20" s="848">
        <v>1335044</v>
      </c>
      <c r="G20" s="848">
        <v>533769</v>
      </c>
      <c r="H20" s="849">
        <f t="shared" si="1"/>
        <v>1868813</v>
      </c>
      <c r="I20" s="850">
        <f t="shared" si="2"/>
        <v>3546688</v>
      </c>
    </row>
    <row r="21" spans="1:10" ht="30.75" customHeight="1">
      <c r="B21" s="847" t="s">
        <v>574</v>
      </c>
      <c r="C21" s="848">
        <v>1152483</v>
      </c>
      <c r="D21" s="848">
        <v>559698</v>
      </c>
      <c r="E21" s="849">
        <f t="shared" si="0"/>
        <v>1712181</v>
      </c>
      <c r="F21" s="848">
        <v>1397915</v>
      </c>
      <c r="G21" s="848">
        <v>510054</v>
      </c>
      <c r="H21" s="849">
        <f t="shared" si="1"/>
        <v>1907969</v>
      </c>
      <c r="I21" s="850">
        <f t="shared" si="2"/>
        <v>3620150</v>
      </c>
    </row>
    <row r="22" spans="1:10" ht="30.75" customHeight="1">
      <c r="B22" s="847" t="s">
        <v>575</v>
      </c>
      <c r="C22" s="848">
        <v>1234201</v>
      </c>
      <c r="D22" s="848">
        <v>524150</v>
      </c>
      <c r="E22" s="849">
        <f t="shared" si="0"/>
        <v>1758351</v>
      </c>
      <c r="F22" s="848">
        <v>1492342</v>
      </c>
      <c r="G22" s="848">
        <v>475569</v>
      </c>
      <c r="H22" s="849">
        <f t="shared" si="1"/>
        <v>1967911</v>
      </c>
      <c r="I22" s="850">
        <f t="shared" si="2"/>
        <v>3726262</v>
      </c>
    </row>
    <row r="23" spans="1:10" ht="30.75" customHeight="1">
      <c r="B23" s="847" t="s">
        <v>576</v>
      </c>
      <c r="C23" s="848">
        <v>2285213</v>
      </c>
      <c r="D23" s="848">
        <v>568211</v>
      </c>
      <c r="E23" s="849">
        <f t="shared" si="0"/>
        <v>2853424</v>
      </c>
      <c r="F23" s="848">
        <v>2370917</v>
      </c>
      <c r="G23" s="848">
        <v>522498</v>
      </c>
      <c r="H23" s="849">
        <f t="shared" si="1"/>
        <v>2893415</v>
      </c>
      <c r="I23" s="850">
        <f t="shared" si="2"/>
        <v>5746839</v>
      </c>
    </row>
    <row r="24" spans="1:10" ht="30.75" customHeight="1">
      <c r="B24" s="847" t="s">
        <v>577</v>
      </c>
      <c r="C24" s="848">
        <v>2336934</v>
      </c>
      <c r="D24" s="848">
        <v>520053</v>
      </c>
      <c r="E24" s="849">
        <f t="shared" si="0"/>
        <v>2856987</v>
      </c>
      <c r="F24" s="848">
        <v>2414928</v>
      </c>
      <c r="G24" s="848">
        <v>475534</v>
      </c>
      <c r="H24" s="849">
        <f t="shared" si="1"/>
        <v>2890462</v>
      </c>
      <c r="I24" s="850">
        <f t="shared" si="2"/>
        <v>5747449</v>
      </c>
    </row>
    <row r="25" spans="1:10" ht="30.75" customHeight="1">
      <c r="B25" s="847" t="s">
        <v>578</v>
      </c>
      <c r="C25" s="848">
        <v>2381458</v>
      </c>
      <c r="D25" s="848">
        <v>492034</v>
      </c>
      <c r="E25" s="849">
        <f t="shared" si="0"/>
        <v>2873492</v>
      </c>
      <c r="F25" s="848">
        <v>2449336</v>
      </c>
      <c r="G25" s="848">
        <v>447373</v>
      </c>
      <c r="H25" s="849">
        <f t="shared" si="1"/>
        <v>2896709</v>
      </c>
      <c r="I25" s="850">
        <f t="shared" si="2"/>
        <v>5770201</v>
      </c>
    </row>
    <row r="26" spans="1:10" ht="30.75" customHeight="1">
      <c r="B26" s="847" t="s">
        <v>579</v>
      </c>
      <c r="C26" s="851">
        <v>2342695</v>
      </c>
      <c r="D26" s="851">
        <v>482094</v>
      </c>
      <c r="E26" s="849">
        <f t="shared" si="0"/>
        <v>2824789</v>
      </c>
      <c r="F26" s="851">
        <v>2426574</v>
      </c>
      <c r="G26" s="851">
        <v>438823</v>
      </c>
      <c r="H26" s="849">
        <f t="shared" si="1"/>
        <v>2865397</v>
      </c>
      <c r="I26" s="850">
        <f t="shared" si="2"/>
        <v>5690186</v>
      </c>
    </row>
    <row r="27" spans="1:10" ht="30.75" customHeight="1">
      <c r="B27" s="847" t="s">
        <v>580</v>
      </c>
      <c r="C27" s="851">
        <v>2391300</v>
      </c>
      <c r="D27" s="851">
        <v>462948</v>
      </c>
      <c r="E27" s="849">
        <f>C27+D27</f>
        <v>2854248</v>
      </c>
      <c r="F27" s="851">
        <v>2463351</v>
      </c>
      <c r="G27" s="851">
        <v>420793</v>
      </c>
      <c r="H27" s="849">
        <f>F27+G27</f>
        <v>2884144</v>
      </c>
      <c r="I27" s="850">
        <f>E27+H27</f>
        <v>5738392</v>
      </c>
    </row>
    <row r="28" spans="1:10" ht="30.75" customHeight="1">
      <c r="B28" s="847" t="s">
        <v>89</v>
      </c>
      <c r="C28" s="851">
        <v>2370759</v>
      </c>
      <c r="D28" s="1147">
        <v>444324</v>
      </c>
      <c r="E28" s="849">
        <f>C28+D28</f>
        <v>2815083</v>
      </c>
      <c r="F28" s="851">
        <v>2438104</v>
      </c>
      <c r="G28" s="851">
        <v>402298</v>
      </c>
      <c r="H28" s="849">
        <f>F28+G28</f>
        <v>2840402</v>
      </c>
      <c r="I28" s="850">
        <f>E28+H28</f>
        <v>5655485</v>
      </c>
    </row>
    <row r="29" spans="1:10" ht="30.75" customHeight="1">
      <c r="B29" s="1201" t="s">
        <v>909</v>
      </c>
      <c r="C29" s="1202">
        <f>+'Resumen '!D37</f>
        <v>2359771</v>
      </c>
      <c r="D29" s="1202">
        <f>+'Resumen '!D38</f>
        <v>442137</v>
      </c>
      <c r="E29" s="1203">
        <f t="shared" si="0"/>
        <v>2801908</v>
      </c>
      <c r="F29" s="1202">
        <f>+'Resumen '!E37</f>
        <v>2428266</v>
      </c>
      <c r="G29" s="1202">
        <f>+'Resumen '!E38</f>
        <v>400564</v>
      </c>
      <c r="H29" s="1203">
        <f t="shared" si="1"/>
        <v>2828830</v>
      </c>
      <c r="I29" s="1204">
        <f t="shared" si="2"/>
        <v>5630738</v>
      </c>
    </row>
    <row r="30" spans="1:10" ht="35.25" customHeight="1">
      <c r="B30" s="1338" t="s">
        <v>581</v>
      </c>
      <c r="C30" s="1338"/>
      <c r="D30" s="1338"/>
      <c r="E30" s="1338"/>
      <c r="F30" s="1338"/>
      <c r="G30" s="1338"/>
      <c r="H30" s="1338"/>
      <c r="I30" s="1338"/>
    </row>
    <row r="31" spans="1:10" ht="25.5" customHeight="1">
      <c r="B31" s="1337"/>
      <c r="C31" s="1337"/>
      <c r="D31" s="1337"/>
      <c r="E31" s="1337"/>
      <c r="F31" s="1337"/>
      <c r="G31" s="1337"/>
      <c r="H31" s="1337"/>
      <c r="I31" s="1337"/>
    </row>
    <row r="32" spans="1:10" ht="25.5" customHeight="1">
      <c r="B32" s="74"/>
      <c r="C32" s="74"/>
      <c r="D32" s="74"/>
      <c r="E32" s="74"/>
      <c r="F32" s="74"/>
      <c r="G32" s="74"/>
      <c r="H32" s="74"/>
      <c r="I32" s="74"/>
      <c r="J32" s="70"/>
    </row>
    <row r="33" spans="2:14" ht="25.5" customHeight="1">
      <c r="I33" s="11"/>
      <c r="J33" s="70"/>
    </row>
    <row r="34" spans="2:14" ht="25.5" customHeight="1">
      <c r="B34" s="11"/>
      <c r="C34" s="11"/>
      <c r="D34" s="11"/>
      <c r="E34" s="11"/>
      <c r="F34" s="11"/>
      <c r="G34" s="11"/>
      <c r="I34" s="11"/>
      <c r="J34" s="70"/>
    </row>
    <row r="35" spans="2:14" ht="25.5" customHeight="1">
      <c r="B35" s="11"/>
      <c r="C35" s="11"/>
      <c r="D35" s="11"/>
      <c r="E35" s="11"/>
      <c r="F35" s="11"/>
      <c r="G35" s="11"/>
      <c r="I35" s="11"/>
      <c r="J35" s="70"/>
    </row>
    <row r="36" spans="2:14" ht="25.5" customHeight="1">
      <c r="B36" s="11"/>
      <c r="C36" s="11"/>
      <c r="D36" s="11"/>
      <c r="E36" s="11"/>
      <c r="F36" s="11"/>
      <c r="G36" s="11"/>
      <c r="H36" s="11"/>
      <c r="I36" s="11"/>
      <c r="J36" s="70"/>
    </row>
    <row r="37" spans="2:14" ht="25.5" customHeight="1">
      <c r="B37" s="11"/>
      <c r="C37" s="11"/>
      <c r="D37" s="11"/>
      <c r="E37" s="11"/>
      <c r="F37" s="11"/>
      <c r="G37" s="11"/>
      <c r="H37" s="11"/>
      <c r="I37" s="11"/>
      <c r="J37" s="70"/>
    </row>
    <row r="38" spans="2:14" ht="25.5" customHeight="1">
      <c r="B38" s="11"/>
      <c r="C38" s="11"/>
      <c r="D38" s="11"/>
      <c r="E38" s="11"/>
      <c r="F38" s="11"/>
      <c r="G38" s="11"/>
      <c r="H38" s="11"/>
      <c r="I38" s="11"/>
    </row>
    <row r="39" spans="2:14" ht="25.5" customHeight="1">
      <c r="B39" s="11"/>
      <c r="C39" s="11"/>
      <c r="D39" s="11"/>
      <c r="E39" s="11"/>
      <c r="F39" s="11"/>
      <c r="G39" s="11"/>
      <c r="H39" s="11"/>
      <c r="I39" s="11"/>
      <c r="J39" s="70"/>
    </row>
    <row r="40" spans="2:14" ht="25.5" customHeight="1">
      <c r="B40" s="11"/>
      <c r="C40" s="11"/>
      <c r="D40" s="11"/>
      <c r="E40" s="11"/>
      <c r="F40" s="11"/>
      <c r="G40" s="11"/>
      <c r="H40" s="11"/>
      <c r="I40" s="11"/>
      <c r="J40" s="70"/>
    </row>
    <row r="41" spans="2:14">
      <c r="B41" s="11"/>
      <c r="C41" s="11"/>
      <c r="D41" s="11"/>
      <c r="E41" s="11"/>
      <c r="F41" s="11"/>
      <c r="G41" s="11"/>
      <c r="H41" s="11"/>
      <c r="I41" s="11"/>
      <c r="J41" s="68"/>
    </row>
    <row r="42" spans="2:14" ht="99.75" customHeight="1">
      <c r="B42" s="11"/>
      <c r="C42" s="11"/>
      <c r="D42" s="11"/>
      <c r="E42" s="11"/>
      <c r="F42" s="11"/>
      <c r="G42" s="11"/>
      <c r="H42" s="11"/>
      <c r="I42" s="11"/>
    </row>
    <row r="45" spans="2:14" ht="51" customHeight="1"/>
    <row r="46" spans="2:14" ht="78" customHeight="1">
      <c r="J46" s="67"/>
      <c r="K46" s="64"/>
      <c r="L46" s="64"/>
      <c r="M46" s="64"/>
      <c r="N46" s="64"/>
    </row>
    <row r="48" spans="2:14" ht="23.25">
      <c r="B48" s="67"/>
      <c r="C48" s="67"/>
      <c r="D48" s="67"/>
      <c r="E48" s="67"/>
      <c r="F48" s="67"/>
      <c r="G48" s="67"/>
      <c r="H48" s="67"/>
      <c r="I48" s="67"/>
    </row>
    <row r="51" ht="88.5" customHeight="1"/>
  </sheetData>
  <mergeCells count="5">
    <mergeCell ref="B31:I31"/>
    <mergeCell ref="B30:I30"/>
    <mergeCell ref="B2:P2"/>
    <mergeCell ref="B1:P1"/>
    <mergeCell ref="B3:P8"/>
  </mergeCells>
  <conditionalFormatting sqref="C29:D29 F29:G29">
    <cfRule type="cellIs" dxfId="26" priority="1" operator="equal">
      <formula>0</formula>
    </cfRule>
  </conditionalFormatting>
  <pageMargins left="0.70866141732283472" right="0.70866141732283472" top="0.74803149606299213" bottom="0.74803149606299213" header="0.31496062992125984" footer="0.31496062992125984"/>
  <pageSetup scale="22" orientation="landscape" r:id="rId1"/>
  <drawing r:id="rId2"/>
  <tableParts count="1">
    <tablePart r:id="rId3"/>
  </tablePart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theme="6" tint="-0.249977111117893"/>
  </sheetPr>
  <dimension ref="A1:W75"/>
  <sheetViews>
    <sheetView showGridLines="0" view="pageBreakPreview" zoomScale="19" zoomScaleNormal="100" zoomScaleSheetLayoutView="19" workbookViewId="0">
      <selection activeCell="A8" sqref="A8"/>
    </sheetView>
  </sheetViews>
  <sheetFormatPr baseColWidth="10" defaultColWidth="11.5703125" defaultRowHeight="15"/>
  <cols>
    <col min="1" max="1" width="45.28515625" customWidth="1"/>
    <col min="2" max="2" width="86.7109375" customWidth="1"/>
    <col min="3" max="3" width="40.140625" customWidth="1"/>
    <col min="4" max="4" width="84.140625" customWidth="1"/>
    <col min="5" max="5" width="59.5703125" customWidth="1"/>
    <col min="6" max="6" width="69.28515625" customWidth="1"/>
    <col min="7" max="7" width="71.5703125" customWidth="1"/>
    <col min="8" max="8" width="109.28515625" customWidth="1"/>
    <col min="9" max="10" width="75.5703125" customWidth="1"/>
    <col min="11" max="11" width="105.5703125" customWidth="1"/>
    <col min="12" max="13" width="75.5703125" customWidth="1"/>
    <col min="14" max="14" width="90.5703125" customWidth="1"/>
    <col min="15" max="15" width="60.7109375" customWidth="1"/>
    <col min="16" max="16" width="41.85546875" customWidth="1"/>
    <col min="17" max="17" width="23.28515625" customWidth="1"/>
    <col min="20" max="23" width="0" hidden="1" customWidth="1"/>
  </cols>
  <sheetData>
    <row r="1" spans="1:23" s="265" customFormat="1" ht="190.5" customHeight="1">
      <c r="A1" s="1303" t="s">
        <v>582</v>
      </c>
      <c r="B1" s="1303"/>
      <c r="C1" s="1303"/>
      <c r="D1" s="1303"/>
      <c r="E1" s="1303"/>
      <c r="F1" s="1303"/>
      <c r="G1" s="1303"/>
      <c r="H1" s="1303"/>
      <c r="I1" s="1303"/>
      <c r="J1" s="1303"/>
      <c r="K1" s="1303"/>
      <c r="L1" s="1303"/>
      <c r="M1" s="1303"/>
      <c r="N1" s="1303"/>
      <c r="O1" s="1303"/>
      <c r="P1" s="1303"/>
    </row>
    <row r="2" spans="1:23" s="265" customFormat="1" ht="100.5" customHeight="1">
      <c r="A2" s="1303" t="str">
        <f>+'Resumen '!O3</f>
        <v>Período: Enero 2026</v>
      </c>
      <c r="B2" s="1303"/>
      <c r="C2" s="1303"/>
      <c r="D2" s="1303"/>
      <c r="E2" s="1303"/>
      <c r="F2" s="1303"/>
      <c r="G2" s="1303"/>
      <c r="H2" s="1303"/>
      <c r="I2" s="1303"/>
      <c r="J2" s="1303"/>
      <c r="K2" s="1303"/>
      <c r="L2" s="1303"/>
      <c r="M2" s="1303"/>
      <c r="N2" s="1303"/>
      <c r="O2" s="1303"/>
      <c r="P2" s="1303"/>
    </row>
    <row r="3" spans="1:23" ht="177" customHeight="1">
      <c r="A3" s="1342" t="s">
        <v>947</v>
      </c>
      <c r="B3" s="1342"/>
      <c r="C3" s="1342"/>
      <c r="D3" s="1342"/>
      <c r="E3" s="1342"/>
      <c r="F3" s="1342"/>
      <c r="G3" s="1342"/>
      <c r="H3" s="1342"/>
      <c r="I3" s="1342"/>
      <c r="J3" s="1342"/>
      <c r="K3" s="1342"/>
      <c r="L3" s="1342"/>
      <c r="M3" s="1342"/>
      <c r="N3" s="1342"/>
      <c r="O3" s="1342"/>
      <c r="P3" s="1342"/>
    </row>
    <row r="4" spans="1:23" ht="262.5" customHeight="1">
      <c r="A4" s="1342"/>
      <c r="B4" s="1342"/>
      <c r="C4" s="1342"/>
      <c r="D4" s="1342"/>
      <c r="E4" s="1342"/>
      <c r="F4" s="1342"/>
      <c r="G4" s="1342"/>
      <c r="H4" s="1342"/>
      <c r="I4" s="1342"/>
      <c r="J4" s="1342"/>
      <c r="K4" s="1342"/>
      <c r="L4" s="1342"/>
      <c r="M4" s="1342"/>
      <c r="N4" s="1342"/>
      <c r="O4" s="1342"/>
      <c r="P4" s="1342"/>
    </row>
    <row r="5" spans="1:23" ht="295.5" customHeight="1">
      <c r="A5" s="1342"/>
      <c r="B5" s="1342"/>
      <c r="C5" s="1342"/>
      <c r="D5" s="1342"/>
      <c r="E5" s="1342"/>
      <c r="F5" s="1342"/>
      <c r="G5" s="1342"/>
      <c r="H5" s="1342"/>
      <c r="I5" s="1342"/>
      <c r="J5" s="1342"/>
      <c r="K5" s="1342"/>
      <c r="L5" s="1342"/>
      <c r="M5" s="1342"/>
      <c r="N5" s="1342"/>
      <c r="O5" s="1342"/>
      <c r="P5" s="1342"/>
    </row>
    <row r="6" spans="1:23" ht="148.5" customHeight="1">
      <c r="A6" s="1342"/>
      <c r="B6" s="1342"/>
      <c r="C6" s="1342"/>
      <c r="D6" s="1342"/>
      <c r="E6" s="1342"/>
      <c r="F6" s="1342"/>
      <c r="G6" s="1342"/>
      <c r="H6" s="1342"/>
      <c r="I6" s="1342"/>
      <c r="J6" s="1342"/>
      <c r="K6" s="1342"/>
      <c r="L6" s="1342"/>
      <c r="M6" s="1342"/>
      <c r="N6" s="1342"/>
      <c r="O6" s="1342"/>
      <c r="P6" s="1342"/>
    </row>
    <row r="7" spans="1:23" ht="187.5" customHeight="1">
      <c r="A7" s="1342"/>
      <c r="B7" s="1342"/>
      <c r="C7" s="1342"/>
      <c r="D7" s="1342"/>
      <c r="E7" s="1342"/>
      <c r="F7" s="1342"/>
      <c r="G7" s="1342"/>
      <c r="H7" s="1342"/>
      <c r="I7" s="1342"/>
      <c r="J7" s="1342"/>
      <c r="K7" s="1342"/>
      <c r="L7" s="1342"/>
      <c r="M7" s="1342"/>
      <c r="N7" s="1342"/>
      <c r="O7" s="1342"/>
      <c r="P7" s="1342"/>
    </row>
    <row r="8" spans="1:23" s="256" customFormat="1" ht="120">
      <c r="A8" s="876" t="s">
        <v>402</v>
      </c>
      <c r="B8" s="877" t="s">
        <v>529</v>
      </c>
      <c r="C8" s="877" t="s">
        <v>143</v>
      </c>
      <c r="D8" s="877" t="s">
        <v>113</v>
      </c>
      <c r="E8" s="877" t="s">
        <v>404</v>
      </c>
      <c r="F8" s="877" t="s">
        <v>114</v>
      </c>
      <c r="G8" s="878" t="s">
        <v>405</v>
      </c>
      <c r="H8" s="852"/>
      <c r="I8" s="853"/>
      <c r="J8" s="853"/>
      <c r="K8" s="853"/>
      <c r="L8" s="853"/>
      <c r="M8" s="853"/>
      <c r="N8" s="853"/>
      <c r="O8" s="853"/>
      <c r="P8" s="853"/>
    </row>
    <row r="9" spans="1:23" s="809" customFormat="1" ht="60">
      <c r="A9" s="879" t="s">
        <v>310</v>
      </c>
      <c r="B9" s="879">
        <f>+D9+F9</f>
        <v>97927</v>
      </c>
      <c r="C9" s="880">
        <f>+B9/$B$27</f>
        <v>1.7391503564896823E-2</v>
      </c>
      <c r="D9" s="881">
        <f>+'Resumen '!C166</f>
        <v>50896</v>
      </c>
      <c r="E9" s="882">
        <f>D9/B9</f>
        <v>0.51973408763670903</v>
      </c>
      <c r="F9" s="881">
        <f>+'Resumen '!D166</f>
        <v>47031</v>
      </c>
      <c r="G9" s="883">
        <f>+F9/B9</f>
        <v>0.48026591236329103</v>
      </c>
      <c r="H9" s="854"/>
      <c r="I9" s="855"/>
      <c r="J9" s="855"/>
      <c r="K9" s="855"/>
      <c r="L9" s="855"/>
      <c r="M9" s="855"/>
      <c r="N9" s="855"/>
      <c r="O9" s="855"/>
      <c r="P9" s="855"/>
      <c r="T9" s="1327" t="s">
        <v>530</v>
      </c>
      <c r="U9" s="1328"/>
      <c r="V9" s="1328"/>
    </row>
    <row r="10" spans="1:23" s="809" customFormat="1" ht="63" customHeight="1">
      <c r="A10" s="879" t="s">
        <v>312</v>
      </c>
      <c r="B10" s="879">
        <f t="shared" ref="B10:B26" si="0">+D10+F10</f>
        <v>159537</v>
      </c>
      <c r="C10" s="880">
        <f t="shared" ref="C10:C27" si="1">+B10/$B$27</f>
        <v>2.8333230919286245E-2</v>
      </c>
      <c r="D10" s="881">
        <f>+'Resumen '!C167</f>
        <v>82022</v>
      </c>
      <c r="E10" s="882">
        <f t="shared" ref="E10:E27" si="2">D10/B10</f>
        <v>0.51412524994201969</v>
      </c>
      <c r="F10" s="881">
        <f>+'Resumen '!D167</f>
        <v>77515</v>
      </c>
      <c r="G10" s="883">
        <f t="shared" ref="G10:G27" si="3">+F10/B10</f>
        <v>0.48587475005798025</v>
      </c>
      <c r="H10" s="854"/>
      <c r="I10" s="810"/>
      <c r="J10" s="810"/>
      <c r="K10" s="810"/>
      <c r="L10" s="810"/>
      <c r="M10" s="810"/>
      <c r="N10" s="810"/>
      <c r="O10" s="810"/>
      <c r="P10" s="810"/>
      <c r="Q10" s="811"/>
      <c r="T10" s="812" t="s">
        <v>407</v>
      </c>
      <c r="U10" s="812" t="s">
        <v>113</v>
      </c>
      <c r="V10" s="812" t="s">
        <v>114</v>
      </c>
    </row>
    <row r="11" spans="1:23" s="809" customFormat="1" ht="60">
      <c r="A11" s="879" t="s">
        <v>314</v>
      </c>
      <c r="B11" s="879">
        <f t="shared" si="0"/>
        <v>200729</v>
      </c>
      <c r="C11" s="880">
        <f t="shared" si="1"/>
        <v>3.5648790620341417E-2</v>
      </c>
      <c r="D11" s="881">
        <f>+'Resumen '!C168</f>
        <v>102582</v>
      </c>
      <c r="E11" s="882">
        <f t="shared" si="2"/>
        <v>0.51104723283631159</v>
      </c>
      <c r="F11" s="881">
        <f>+'Resumen '!D168</f>
        <v>98147</v>
      </c>
      <c r="G11" s="883">
        <f t="shared" si="3"/>
        <v>0.48895276716368835</v>
      </c>
      <c r="H11" s="854"/>
      <c r="I11" s="810"/>
      <c r="J11" s="810"/>
      <c r="K11" s="810"/>
      <c r="L11" s="810"/>
      <c r="M11" s="810"/>
      <c r="N11" s="810"/>
      <c r="O11" s="810"/>
      <c r="P11" s="810"/>
      <c r="Q11" s="813"/>
      <c r="T11" s="814" t="s">
        <v>316</v>
      </c>
      <c r="U11" s="815">
        <v>13968</v>
      </c>
      <c r="V11" s="815">
        <f>8829*-1</f>
        <v>-8829</v>
      </c>
    </row>
    <row r="12" spans="1:23" s="809" customFormat="1" ht="60">
      <c r="A12" s="879" t="s">
        <v>316</v>
      </c>
      <c r="B12" s="879">
        <f t="shared" si="0"/>
        <v>191420</v>
      </c>
      <c r="C12" s="880">
        <f t="shared" si="1"/>
        <v>3.3995543745775424E-2</v>
      </c>
      <c r="D12" s="881">
        <f>+'Resumen '!C169</f>
        <v>92602</v>
      </c>
      <c r="E12" s="882">
        <f t="shared" si="2"/>
        <v>0.48376345209486993</v>
      </c>
      <c r="F12" s="881">
        <f>+'Resumen '!D169</f>
        <v>98818</v>
      </c>
      <c r="G12" s="883">
        <f t="shared" si="3"/>
        <v>0.51623654790513007</v>
      </c>
      <c r="H12" s="854"/>
      <c r="I12" s="810"/>
      <c r="J12" s="810"/>
      <c r="K12" s="810"/>
      <c r="L12" s="810"/>
      <c r="M12" s="810"/>
      <c r="N12" s="810"/>
      <c r="O12" s="810"/>
      <c r="P12" s="810"/>
      <c r="Q12" s="808"/>
      <c r="T12" s="814" t="s">
        <v>145</v>
      </c>
      <c r="U12" s="815">
        <v>94691</v>
      </c>
      <c r="V12" s="815">
        <f>65301*-1</f>
        <v>-65301</v>
      </c>
    </row>
    <row r="13" spans="1:23" s="809" customFormat="1" ht="60">
      <c r="A13" s="879" t="s">
        <v>145</v>
      </c>
      <c r="B13" s="879">
        <f t="shared" si="0"/>
        <v>278695</v>
      </c>
      <c r="C13" s="880">
        <f t="shared" si="1"/>
        <v>4.949528818424867E-2</v>
      </c>
      <c r="D13" s="881">
        <f>+'Resumen '!C170</f>
        <v>126073</v>
      </c>
      <c r="E13" s="882">
        <f t="shared" si="2"/>
        <v>0.45236907730673315</v>
      </c>
      <c r="F13" s="881">
        <f>+'Resumen '!D170</f>
        <v>152622</v>
      </c>
      <c r="G13" s="883">
        <f t="shared" si="3"/>
        <v>0.54763092269326685</v>
      </c>
      <c r="H13" s="854"/>
      <c r="I13" s="810"/>
      <c r="J13" s="810"/>
      <c r="K13" s="810"/>
      <c r="L13" s="810"/>
      <c r="M13" s="810"/>
      <c r="N13" s="810"/>
      <c r="O13" s="810"/>
      <c r="P13" s="810"/>
      <c r="T13" s="814" t="s">
        <v>146</v>
      </c>
      <c r="U13" s="815">
        <v>114856</v>
      </c>
      <c r="V13" s="815">
        <v>-87226</v>
      </c>
      <c r="W13" s="815">
        <f t="shared" ref="W13:W25" si="4">V13*$C$38</f>
        <v>-4035947020</v>
      </c>
    </row>
    <row r="14" spans="1:23" s="809" customFormat="1" ht="60">
      <c r="A14" s="879" t="s">
        <v>146</v>
      </c>
      <c r="B14" s="879">
        <f t="shared" si="0"/>
        <v>431515</v>
      </c>
      <c r="C14" s="880">
        <f t="shared" si="1"/>
        <v>7.6635602651020165E-2</v>
      </c>
      <c r="D14" s="881">
        <f>+'Resumen '!C171</f>
        <v>226936</v>
      </c>
      <c r="E14" s="882">
        <f t="shared" si="2"/>
        <v>0.52590524083751433</v>
      </c>
      <c r="F14" s="881">
        <f>+'Resumen '!D171</f>
        <v>204579</v>
      </c>
      <c r="G14" s="883">
        <f t="shared" si="3"/>
        <v>0.47409475916248567</v>
      </c>
      <c r="H14" s="854"/>
      <c r="I14" s="810"/>
      <c r="J14" s="810"/>
      <c r="K14" s="810"/>
      <c r="L14" s="810"/>
      <c r="M14" s="810"/>
      <c r="N14" s="810"/>
      <c r="O14" s="810"/>
      <c r="P14" s="810"/>
      <c r="Q14" s="808"/>
      <c r="T14" s="814" t="s">
        <v>148</v>
      </c>
      <c r="U14" s="815">
        <v>110599</v>
      </c>
      <c r="V14" s="815">
        <v>-88163</v>
      </c>
      <c r="W14" s="815">
        <f t="shared" si="4"/>
        <v>-4079302010</v>
      </c>
    </row>
    <row r="15" spans="1:23" s="809" customFormat="1" ht="60">
      <c r="A15" s="879" t="s">
        <v>148</v>
      </c>
      <c r="B15" s="879">
        <f t="shared" si="0"/>
        <v>456689</v>
      </c>
      <c r="C15" s="880">
        <f t="shared" si="1"/>
        <v>8.110641979790216E-2</v>
      </c>
      <c r="D15" s="881">
        <f>+'Resumen '!C172</f>
        <v>240220</v>
      </c>
      <c r="E15" s="882">
        <f t="shared" si="2"/>
        <v>0.52600347282286197</v>
      </c>
      <c r="F15" s="881">
        <f>+'Resumen '!D172</f>
        <v>216469</v>
      </c>
      <c r="G15" s="883">
        <f t="shared" si="3"/>
        <v>0.47399652717713803</v>
      </c>
      <c r="H15" s="854"/>
      <c r="I15" s="810"/>
      <c r="J15" s="810"/>
      <c r="K15" s="810"/>
      <c r="L15" s="810"/>
      <c r="M15" s="810"/>
      <c r="N15" s="810"/>
      <c r="O15" s="810"/>
      <c r="P15" s="810"/>
      <c r="Q15" s="808"/>
      <c r="T15" s="814" t="s">
        <v>149</v>
      </c>
      <c r="U15" s="815">
        <v>94068</v>
      </c>
      <c r="V15" s="815">
        <v>-78209</v>
      </c>
      <c r="W15" s="815">
        <f t="shared" si="4"/>
        <v>-3618730430</v>
      </c>
    </row>
    <row r="16" spans="1:23" s="809" customFormat="1" ht="60">
      <c r="A16" s="879" t="s">
        <v>149</v>
      </c>
      <c r="B16" s="879">
        <f t="shared" si="0"/>
        <v>454818</v>
      </c>
      <c r="C16" s="880">
        <f t="shared" si="1"/>
        <v>8.0774136534145252E-2</v>
      </c>
      <c r="D16" s="881">
        <f>+'Resumen '!C173</f>
        <v>235591</v>
      </c>
      <c r="E16" s="882">
        <f t="shared" si="2"/>
        <v>0.51798961342778871</v>
      </c>
      <c r="F16" s="881">
        <f>+'Resumen '!D173</f>
        <v>219227</v>
      </c>
      <c r="G16" s="883">
        <f t="shared" si="3"/>
        <v>0.48201038657221129</v>
      </c>
      <c r="H16" s="854"/>
      <c r="I16" s="810"/>
      <c r="J16" s="810"/>
      <c r="K16" s="810"/>
      <c r="L16" s="810"/>
      <c r="M16" s="810"/>
      <c r="N16" s="810"/>
      <c r="O16" s="810"/>
      <c r="P16" s="810"/>
      <c r="T16" s="814" t="s">
        <v>150</v>
      </c>
      <c r="U16" s="815">
        <v>82896</v>
      </c>
      <c r="V16" s="815">
        <v>-70646</v>
      </c>
      <c r="W16" s="815">
        <f t="shared" si="4"/>
        <v>-3268790420</v>
      </c>
    </row>
    <row r="17" spans="1:23" s="809" customFormat="1" ht="60">
      <c r="A17" s="879" t="s">
        <v>150</v>
      </c>
      <c r="B17" s="879">
        <f t="shared" si="0"/>
        <v>443206</v>
      </c>
      <c r="C17" s="880">
        <f t="shared" si="1"/>
        <v>7.8711884658813819E-2</v>
      </c>
      <c r="D17" s="881">
        <f>+'Resumen '!C174</f>
        <v>224618</v>
      </c>
      <c r="E17" s="882">
        <f t="shared" si="2"/>
        <v>0.50680270573954322</v>
      </c>
      <c r="F17" s="881">
        <f>+'Resumen '!D174</f>
        <v>218588</v>
      </c>
      <c r="G17" s="883">
        <f t="shared" si="3"/>
        <v>0.49319729426045678</v>
      </c>
      <c r="H17" s="854"/>
      <c r="I17" s="810"/>
      <c r="J17" s="810"/>
      <c r="K17" s="810"/>
      <c r="L17" s="810"/>
      <c r="M17" s="810"/>
      <c r="N17" s="810"/>
      <c r="O17" s="810"/>
      <c r="P17" s="810"/>
      <c r="T17" s="814" t="s">
        <v>151</v>
      </c>
      <c r="U17" s="815">
        <v>68381</v>
      </c>
      <c r="V17" s="815">
        <v>-56998</v>
      </c>
      <c r="W17" s="815">
        <f t="shared" si="4"/>
        <v>-2637297460</v>
      </c>
    </row>
    <row r="18" spans="1:23" s="809" customFormat="1" ht="60">
      <c r="A18" s="879" t="s">
        <v>151</v>
      </c>
      <c r="B18" s="879">
        <f t="shared" si="0"/>
        <v>462797</v>
      </c>
      <c r="C18" s="880">
        <f t="shared" si="1"/>
        <v>8.2191179912828483E-2</v>
      </c>
      <c r="D18" s="881">
        <f>+'Resumen '!C175</f>
        <v>230662</v>
      </c>
      <c r="E18" s="882">
        <f t="shared" si="2"/>
        <v>0.49840858951116795</v>
      </c>
      <c r="F18" s="881">
        <f>+'Resumen '!D175</f>
        <v>232135</v>
      </c>
      <c r="G18" s="883">
        <f t="shared" si="3"/>
        <v>0.50159141048883205</v>
      </c>
      <c r="H18" s="854"/>
      <c r="I18" s="810"/>
      <c r="J18" s="810"/>
      <c r="K18" s="810"/>
      <c r="L18" s="810"/>
      <c r="M18" s="810"/>
      <c r="N18" s="810"/>
      <c r="O18" s="810"/>
      <c r="P18" s="810"/>
      <c r="T18" s="814" t="s">
        <v>152</v>
      </c>
      <c r="U18" s="815">
        <v>53231</v>
      </c>
      <c r="V18" s="815">
        <v>-40454</v>
      </c>
      <c r="W18" s="815">
        <f t="shared" si="4"/>
        <v>-1871806580</v>
      </c>
    </row>
    <row r="19" spans="1:23" s="809" customFormat="1" ht="60">
      <c r="A19" s="879" t="s">
        <v>152</v>
      </c>
      <c r="B19" s="879">
        <f t="shared" si="0"/>
        <v>458443</v>
      </c>
      <c r="C19" s="880">
        <f t="shared" si="1"/>
        <v>8.141792425788591E-2</v>
      </c>
      <c r="D19" s="881">
        <f>+'Resumen '!C176</f>
        <v>227139</v>
      </c>
      <c r="E19" s="882">
        <f t="shared" si="2"/>
        <v>0.49545745054456058</v>
      </c>
      <c r="F19" s="881">
        <f>+'Resumen '!D176</f>
        <v>231304</v>
      </c>
      <c r="G19" s="883">
        <f t="shared" si="3"/>
        <v>0.50454254945543942</v>
      </c>
      <c r="H19" s="854"/>
      <c r="I19" s="810"/>
      <c r="J19" s="810"/>
      <c r="K19" s="810"/>
      <c r="L19" s="810"/>
      <c r="M19" s="810"/>
      <c r="N19" s="810"/>
      <c r="O19" s="810"/>
      <c r="P19" s="810"/>
      <c r="T19" s="814" t="s">
        <v>153</v>
      </c>
      <c r="U19" s="815">
        <v>39299</v>
      </c>
      <c r="V19" s="815">
        <v>-25509</v>
      </c>
      <c r="W19" s="815">
        <f t="shared" si="4"/>
        <v>-1180301430</v>
      </c>
    </row>
    <row r="20" spans="1:23" s="809" customFormat="1" ht="60">
      <c r="A20" s="879" t="s">
        <v>153</v>
      </c>
      <c r="B20" s="879">
        <f t="shared" si="0"/>
        <v>444730</v>
      </c>
      <c r="C20" s="880">
        <f t="shared" si="1"/>
        <v>7.8982541897705066E-2</v>
      </c>
      <c r="D20" s="881">
        <f>+'Resumen '!C177</f>
        <v>218518</v>
      </c>
      <c r="E20" s="882">
        <f t="shared" si="2"/>
        <v>0.49134980774852155</v>
      </c>
      <c r="F20" s="881">
        <f>+'Resumen '!D177</f>
        <v>226212</v>
      </c>
      <c r="G20" s="883">
        <f t="shared" si="3"/>
        <v>0.50865019225147845</v>
      </c>
      <c r="H20" s="854"/>
      <c r="I20" s="810"/>
      <c r="J20" s="810"/>
      <c r="K20" s="810"/>
      <c r="L20" s="810"/>
      <c r="M20" s="810"/>
      <c r="N20" s="810"/>
      <c r="O20" s="810"/>
      <c r="P20" s="810"/>
      <c r="T20" s="814" t="s">
        <v>317</v>
      </c>
      <c r="U20" s="815">
        <v>25049</v>
      </c>
      <c r="V20" s="815">
        <v>-13161</v>
      </c>
      <c r="W20" s="815">
        <f t="shared" si="4"/>
        <v>-608959470</v>
      </c>
    </row>
    <row r="21" spans="1:23" s="809" customFormat="1" ht="60">
      <c r="A21" s="879" t="s">
        <v>317</v>
      </c>
      <c r="B21" s="879">
        <f t="shared" si="0"/>
        <v>393098</v>
      </c>
      <c r="C21" s="880">
        <f t="shared" si="1"/>
        <v>6.9812873552276805E-2</v>
      </c>
      <c r="D21" s="881">
        <f>+'Resumen '!C178</f>
        <v>189905</v>
      </c>
      <c r="E21" s="882">
        <f t="shared" si="2"/>
        <v>0.4830983622404591</v>
      </c>
      <c r="F21" s="881">
        <f>+'Resumen '!D178</f>
        <v>203193</v>
      </c>
      <c r="G21" s="883">
        <f t="shared" si="3"/>
        <v>0.5169016377595409</v>
      </c>
      <c r="H21" s="854"/>
      <c r="I21" s="810"/>
      <c r="J21" s="810"/>
      <c r="K21" s="810"/>
      <c r="L21" s="810"/>
      <c r="M21" s="810"/>
      <c r="N21" s="810"/>
      <c r="O21" s="810"/>
      <c r="P21" s="810"/>
      <c r="T21" s="814" t="s">
        <v>318</v>
      </c>
      <c r="U21" s="815">
        <v>13405</v>
      </c>
      <c r="V21" s="815">
        <v>-5601</v>
      </c>
      <c r="W21" s="815">
        <f t="shared" si="4"/>
        <v>-259158270</v>
      </c>
    </row>
    <row r="22" spans="1:23" s="809" customFormat="1" ht="60">
      <c r="A22" s="879" t="s">
        <v>318</v>
      </c>
      <c r="B22" s="879">
        <f t="shared" si="0"/>
        <v>316679</v>
      </c>
      <c r="C22" s="880">
        <f t="shared" si="1"/>
        <v>5.6241117949370048E-2</v>
      </c>
      <c r="D22" s="881">
        <f>+'Resumen '!C179</f>
        <v>153235</v>
      </c>
      <c r="E22" s="882">
        <f t="shared" si="2"/>
        <v>0.48388115410241916</v>
      </c>
      <c r="F22" s="881">
        <f>+'Resumen '!D179</f>
        <v>163444</v>
      </c>
      <c r="G22" s="883">
        <f t="shared" si="3"/>
        <v>0.51611884589758084</v>
      </c>
      <c r="H22" s="854"/>
      <c r="I22" s="810"/>
      <c r="J22" s="810"/>
      <c r="K22" s="810"/>
      <c r="L22" s="810"/>
      <c r="M22" s="810"/>
      <c r="N22" s="810"/>
      <c r="O22" s="810"/>
      <c r="P22" s="810"/>
      <c r="Q22" s="808"/>
      <c r="T22" s="814" t="s">
        <v>319</v>
      </c>
      <c r="U22" s="815">
        <v>7875</v>
      </c>
      <c r="V22" s="815">
        <v>-2898</v>
      </c>
      <c r="W22" s="815">
        <f t="shared" si="4"/>
        <v>-134090460</v>
      </c>
    </row>
    <row r="23" spans="1:23" s="809" customFormat="1" ht="60">
      <c r="A23" s="879" t="s">
        <v>319</v>
      </c>
      <c r="B23" s="879">
        <f t="shared" si="0"/>
        <v>261670</v>
      </c>
      <c r="C23" s="880">
        <f t="shared" si="1"/>
        <v>4.6471705840335671E-2</v>
      </c>
      <c r="D23" s="881">
        <f>+'Resumen '!C180</f>
        <v>125667</v>
      </c>
      <c r="E23" s="882">
        <f t="shared" si="2"/>
        <v>0.48024993312187109</v>
      </c>
      <c r="F23" s="881">
        <f>+'Resumen '!D180</f>
        <v>136003</v>
      </c>
      <c r="G23" s="883">
        <f t="shared" si="3"/>
        <v>0.51975006687812897</v>
      </c>
      <c r="H23" s="854"/>
      <c r="I23" s="810"/>
      <c r="J23" s="810"/>
      <c r="K23" s="810"/>
      <c r="L23" s="810"/>
      <c r="M23" s="810"/>
      <c r="N23" s="810"/>
      <c r="O23" s="810"/>
      <c r="P23" s="810"/>
      <c r="Q23" s="808"/>
      <c r="T23" s="814" t="s">
        <v>320</v>
      </c>
      <c r="U23" s="815">
        <v>3939</v>
      </c>
      <c r="V23" s="815">
        <v>-1434</v>
      </c>
      <c r="W23" s="815">
        <f t="shared" si="4"/>
        <v>-66351180</v>
      </c>
    </row>
    <row r="24" spans="1:23" s="809" customFormat="1" ht="60">
      <c r="A24" s="879" t="s">
        <v>320</v>
      </c>
      <c r="B24" s="879">
        <f t="shared" si="0"/>
        <v>193033</v>
      </c>
      <c r="C24" s="880">
        <f t="shared" si="1"/>
        <v>3.428200708326333E-2</v>
      </c>
      <c r="D24" s="881">
        <f>+'Resumen '!C181</f>
        <v>92067</v>
      </c>
      <c r="E24" s="882">
        <f t="shared" si="2"/>
        <v>0.47694953712577642</v>
      </c>
      <c r="F24" s="881">
        <f>+'Resumen '!D181</f>
        <v>100966</v>
      </c>
      <c r="G24" s="883">
        <f t="shared" si="3"/>
        <v>0.52305046287422363</v>
      </c>
      <c r="H24" s="854"/>
      <c r="I24" s="810"/>
      <c r="J24" s="810"/>
      <c r="K24" s="810"/>
      <c r="L24" s="810"/>
      <c r="M24" s="810"/>
      <c r="N24" s="810"/>
      <c r="O24" s="810"/>
      <c r="P24" s="810"/>
      <c r="T24" s="814" t="s">
        <v>321</v>
      </c>
      <c r="U24" s="815">
        <v>1841</v>
      </c>
      <c r="V24" s="815">
        <v>-673</v>
      </c>
      <c r="W24" s="815">
        <f t="shared" si="4"/>
        <v>-31139710</v>
      </c>
    </row>
    <row r="25" spans="1:23" s="809" customFormat="1" ht="60">
      <c r="A25" s="879" t="s">
        <v>321</v>
      </c>
      <c r="B25" s="879">
        <f t="shared" si="0"/>
        <v>124832</v>
      </c>
      <c r="C25" s="880">
        <f t="shared" si="1"/>
        <v>2.2169740449653315E-2</v>
      </c>
      <c r="D25" s="881">
        <f>+'Resumen '!C182</f>
        <v>59477</v>
      </c>
      <c r="E25" s="882">
        <f t="shared" si="2"/>
        <v>0.47645635734427072</v>
      </c>
      <c r="F25" s="881">
        <f>+'Resumen '!D182</f>
        <v>65355</v>
      </c>
      <c r="G25" s="883">
        <f t="shared" si="3"/>
        <v>0.52354364265572928</v>
      </c>
      <c r="H25" s="854"/>
      <c r="I25" s="856"/>
      <c r="J25" s="856"/>
      <c r="K25" s="856"/>
      <c r="L25" s="856"/>
      <c r="M25" s="856"/>
      <c r="N25" s="856"/>
      <c r="O25" s="856"/>
      <c r="P25" s="856"/>
      <c r="Q25" s="817"/>
      <c r="T25" s="814" t="s">
        <v>531</v>
      </c>
      <c r="U25" s="815">
        <v>855</v>
      </c>
      <c r="V25" s="815">
        <v>-303</v>
      </c>
      <c r="W25" s="815">
        <f t="shared" si="4"/>
        <v>-14019810</v>
      </c>
    </row>
    <row r="26" spans="1:23" s="256" customFormat="1" ht="60">
      <c r="A26" s="879" t="s">
        <v>406</v>
      </c>
      <c r="B26" s="879">
        <f t="shared" si="0"/>
        <v>260920</v>
      </c>
      <c r="C26" s="880">
        <f t="shared" si="1"/>
        <v>4.63385083802514E-2</v>
      </c>
      <c r="D26" s="881">
        <f>+'Resumen '!C183</f>
        <v>123698</v>
      </c>
      <c r="E26" s="882">
        <f t="shared" si="2"/>
        <v>0.47408401042465126</v>
      </c>
      <c r="F26" s="881">
        <f>+'Resumen '!D183</f>
        <v>137222</v>
      </c>
      <c r="G26" s="883">
        <f t="shared" si="3"/>
        <v>0.5259159895753488</v>
      </c>
      <c r="H26" s="852"/>
      <c r="I26" s="853"/>
      <c r="J26" s="853"/>
      <c r="K26" s="853"/>
      <c r="L26" s="853"/>
      <c r="M26" s="853"/>
      <c r="N26" s="853"/>
      <c r="O26" s="853"/>
      <c r="P26" s="853"/>
      <c r="T26" s="820" t="s">
        <v>94</v>
      </c>
      <c r="U26" s="821">
        <f>SUM(U11:U25)</f>
        <v>724953</v>
      </c>
      <c r="V26" s="821">
        <f>SUM(V11:V25)</f>
        <v>-545405</v>
      </c>
    </row>
    <row r="27" spans="1:23" s="256" customFormat="1" ht="60">
      <c r="A27" s="879" t="s">
        <v>94</v>
      </c>
      <c r="B27" s="879">
        <f>SUM(B9:B26)</f>
        <v>5630738</v>
      </c>
      <c r="C27" s="880">
        <f t="shared" si="1"/>
        <v>1</v>
      </c>
      <c r="D27" s="879">
        <f>SUM(D9:D26)</f>
        <v>2801908</v>
      </c>
      <c r="E27" s="882">
        <f t="shared" si="2"/>
        <v>0.49760937198640748</v>
      </c>
      <c r="F27" s="879">
        <f>SUM(F9:F26)</f>
        <v>2828830</v>
      </c>
      <c r="G27" s="883">
        <f t="shared" si="3"/>
        <v>0.50239062801359258</v>
      </c>
      <c r="H27" s="852"/>
      <c r="I27" s="852"/>
      <c r="J27" s="852"/>
      <c r="K27" s="852"/>
      <c r="L27" s="852"/>
      <c r="M27" s="852"/>
      <c r="N27" s="852"/>
      <c r="O27" s="852"/>
      <c r="P27" s="852"/>
    </row>
    <row r="28" spans="1:23" ht="18.75">
      <c r="A28" s="32"/>
      <c r="B28" s="857"/>
      <c r="C28" s="857"/>
      <c r="D28" s="857"/>
      <c r="E28" s="857"/>
      <c r="F28" s="857"/>
      <c r="G28" s="857"/>
      <c r="H28" s="857"/>
      <c r="I28" s="857"/>
      <c r="J28" s="857"/>
      <c r="K28" s="857"/>
      <c r="L28" s="857"/>
      <c r="M28" s="857"/>
      <c r="N28" s="857"/>
      <c r="O28" s="857"/>
      <c r="P28" s="857"/>
      <c r="Q28" s="62"/>
    </row>
    <row r="29" spans="1:23" ht="18.75">
      <c r="A29" s="32"/>
      <c r="B29" s="857"/>
      <c r="C29" s="857"/>
      <c r="D29" s="857"/>
      <c r="E29" s="857"/>
      <c r="F29" s="857"/>
      <c r="G29" s="857"/>
      <c r="H29" s="857"/>
      <c r="I29" s="857"/>
      <c r="J29" s="857"/>
      <c r="K29" s="857"/>
      <c r="L29" s="857"/>
      <c r="M29" s="857"/>
      <c r="N29" s="857"/>
      <c r="O29" s="857"/>
      <c r="P29" s="857"/>
      <c r="Q29" s="62"/>
    </row>
    <row r="30" spans="1:23" ht="18.75">
      <c r="A30" s="32"/>
      <c r="B30" s="857"/>
      <c r="C30" s="857"/>
      <c r="D30" s="857"/>
      <c r="E30" s="857"/>
      <c r="F30" s="857"/>
      <c r="G30" s="857"/>
      <c r="H30" s="857"/>
      <c r="I30" s="857"/>
      <c r="J30" s="857"/>
      <c r="K30" s="857"/>
      <c r="L30" s="857"/>
      <c r="M30" s="857"/>
      <c r="N30" s="857"/>
      <c r="O30" s="857"/>
      <c r="P30" s="857"/>
      <c r="Q30" s="62"/>
    </row>
    <row r="31" spans="1:23" ht="18.75">
      <c r="A31" s="32"/>
      <c r="B31" s="857"/>
      <c r="C31" s="857"/>
      <c r="D31" s="857"/>
      <c r="E31" s="857"/>
      <c r="F31" s="857"/>
      <c r="G31" s="857"/>
      <c r="H31" s="857"/>
      <c r="I31" s="857"/>
      <c r="J31" s="857"/>
      <c r="K31" s="857"/>
      <c r="L31" s="857"/>
      <c r="M31" s="857"/>
      <c r="N31" s="857"/>
      <c r="O31" s="857"/>
      <c r="P31" s="857"/>
      <c r="Q31" s="62"/>
    </row>
    <row r="32" spans="1:23" ht="18.75">
      <c r="A32" s="32"/>
      <c r="B32" s="857"/>
      <c r="C32" s="857"/>
      <c r="D32" s="857"/>
      <c r="E32" s="857"/>
      <c r="F32" s="857"/>
      <c r="G32" s="857"/>
      <c r="H32" s="857"/>
      <c r="I32" s="857"/>
      <c r="J32" s="857"/>
      <c r="K32" s="857"/>
      <c r="L32" s="857"/>
      <c r="M32" s="857"/>
      <c r="N32" s="857"/>
      <c r="O32" s="857"/>
      <c r="P32" s="857"/>
      <c r="Q32" s="62"/>
    </row>
    <row r="33" spans="1:17" ht="18.75">
      <c r="A33" s="32"/>
      <c r="B33" s="857"/>
      <c r="C33" s="857"/>
      <c r="D33" s="857"/>
      <c r="E33" s="857"/>
      <c r="F33" s="857"/>
      <c r="G33" s="857"/>
      <c r="H33" s="857"/>
      <c r="I33" s="857"/>
      <c r="J33" s="857"/>
      <c r="K33" s="857"/>
      <c r="L33" s="857"/>
      <c r="M33" s="857"/>
      <c r="N33" s="857"/>
      <c r="O33" s="857"/>
      <c r="P33" s="857"/>
      <c r="Q33" s="62"/>
    </row>
    <row r="34" spans="1:17" ht="36">
      <c r="A34" s="858"/>
      <c r="B34" s="859"/>
      <c r="C34" s="858"/>
      <c r="D34" s="858"/>
      <c r="E34" s="858"/>
      <c r="F34" s="858"/>
      <c r="G34" s="859"/>
      <c r="H34" s="857"/>
      <c r="I34" s="857"/>
      <c r="J34" s="857"/>
      <c r="K34" s="857"/>
      <c r="L34" s="857"/>
      <c r="M34" s="857"/>
      <c r="N34" s="857"/>
      <c r="O34" s="857"/>
      <c r="P34" s="857"/>
      <c r="Q34" s="62"/>
    </row>
    <row r="35" spans="1:17" ht="36">
      <c r="A35" s="858"/>
      <c r="B35" s="859"/>
      <c r="C35" s="1343" t="s">
        <v>407</v>
      </c>
      <c r="D35" s="858"/>
      <c r="E35" s="858"/>
      <c r="F35" s="858"/>
      <c r="G35" s="859"/>
      <c r="H35" s="857"/>
      <c r="I35" s="857"/>
      <c r="J35" s="857"/>
      <c r="K35" s="857"/>
      <c r="L35" s="857"/>
      <c r="M35" s="857"/>
      <c r="N35" s="857"/>
      <c r="O35" s="857"/>
      <c r="P35" s="857"/>
      <c r="Q35" s="62"/>
    </row>
    <row r="36" spans="1:17" ht="36">
      <c r="A36" s="858"/>
      <c r="B36" s="859"/>
      <c r="C36" s="1343"/>
      <c r="D36" s="860" t="s">
        <v>114</v>
      </c>
      <c r="E36" s="860" t="s">
        <v>113</v>
      </c>
      <c r="F36" s="858"/>
      <c r="G36" s="859"/>
      <c r="H36" s="857"/>
      <c r="I36" s="857"/>
      <c r="J36" s="857"/>
      <c r="K36" s="857"/>
      <c r="L36" s="857"/>
      <c r="M36" s="857"/>
      <c r="N36" s="857"/>
      <c r="O36" s="857"/>
      <c r="P36" s="857"/>
      <c r="Q36" s="62"/>
    </row>
    <row r="37" spans="1:17" ht="36">
      <c r="A37" s="697"/>
      <c r="B37" s="780"/>
      <c r="C37" s="794" t="str">
        <f>+A9</f>
        <v>0-4</v>
      </c>
      <c r="D37" s="797">
        <f>+F9*-1</f>
        <v>-47031</v>
      </c>
      <c r="E37" s="797">
        <f>+D9</f>
        <v>50896</v>
      </c>
      <c r="F37" s="781"/>
      <c r="G37" s="780"/>
      <c r="H37" s="769"/>
      <c r="I37" s="8"/>
      <c r="J37" s="8"/>
      <c r="K37" s="8"/>
      <c r="L37" s="8"/>
      <c r="M37" s="8"/>
      <c r="N37" s="8"/>
      <c r="O37" s="8"/>
      <c r="P37" s="8"/>
      <c r="Q37" s="62"/>
    </row>
    <row r="38" spans="1:17" ht="36">
      <c r="A38" s="697"/>
      <c r="B38" s="780"/>
      <c r="C38" s="794" t="str">
        <f t="shared" ref="C38:C43" si="5">+A10</f>
        <v>5-9</v>
      </c>
      <c r="D38" s="797">
        <f t="shared" ref="D38:D43" si="6">+F10*-1</f>
        <v>-77515</v>
      </c>
      <c r="E38" s="797">
        <f t="shared" ref="E38:E43" si="7">+D10</f>
        <v>82022</v>
      </c>
      <c r="F38" s="781"/>
      <c r="G38" s="780"/>
      <c r="H38" s="769"/>
      <c r="I38" s="8"/>
      <c r="J38" s="8"/>
      <c r="K38" s="8"/>
      <c r="L38" s="8"/>
      <c r="M38" s="8"/>
      <c r="N38" s="8"/>
      <c r="O38" s="8"/>
      <c r="P38" s="8"/>
      <c r="Q38" s="62"/>
    </row>
    <row r="39" spans="1:17" ht="36">
      <c r="A39" s="697"/>
      <c r="B39" s="780"/>
      <c r="C39" s="794" t="str">
        <f t="shared" si="5"/>
        <v>10-14</v>
      </c>
      <c r="D39" s="797">
        <f t="shared" si="6"/>
        <v>-98147</v>
      </c>
      <c r="E39" s="797">
        <f t="shared" si="7"/>
        <v>102582</v>
      </c>
      <c r="F39" s="781"/>
      <c r="G39" s="780"/>
      <c r="H39" s="769"/>
      <c r="I39" s="8"/>
      <c r="J39" s="8"/>
      <c r="K39" s="8"/>
      <c r="L39" s="8"/>
      <c r="M39" s="8"/>
      <c r="N39" s="8"/>
      <c r="O39" s="8"/>
      <c r="P39" s="8"/>
      <c r="Q39" s="62"/>
    </row>
    <row r="40" spans="1:17" ht="150" customHeight="1">
      <c r="A40" s="697"/>
      <c r="B40" s="780"/>
      <c r="C40" s="794" t="str">
        <f t="shared" si="5"/>
        <v>15-19</v>
      </c>
      <c r="D40" s="797">
        <f t="shared" si="6"/>
        <v>-98818</v>
      </c>
      <c r="E40" s="797">
        <f t="shared" si="7"/>
        <v>92602</v>
      </c>
      <c r="F40" s="781"/>
      <c r="G40" s="780"/>
      <c r="H40" s="769"/>
      <c r="I40" s="8"/>
      <c r="J40" s="8"/>
      <c r="K40" s="8"/>
      <c r="L40" s="8"/>
      <c r="M40" s="8"/>
      <c r="N40" s="8"/>
      <c r="O40" s="8"/>
      <c r="P40" s="8"/>
      <c r="Q40" s="95"/>
    </row>
    <row r="41" spans="1:17" ht="36">
      <c r="A41" s="697"/>
      <c r="B41" s="780"/>
      <c r="C41" s="794" t="str">
        <f t="shared" si="5"/>
        <v>20-24</v>
      </c>
      <c r="D41" s="797">
        <f t="shared" si="6"/>
        <v>-152622</v>
      </c>
      <c r="E41" s="797">
        <f t="shared" si="7"/>
        <v>126073</v>
      </c>
      <c r="F41" s="781"/>
      <c r="G41" s="780"/>
      <c r="H41" s="769"/>
      <c r="I41" s="8"/>
      <c r="J41" s="8"/>
      <c r="K41" s="8"/>
      <c r="L41" s="8"/>
      <c r="M41" s="8"/>
      <c r="N41" s="8"/>
      <c r="O41" s="8"/>
      <c r="P41" s="8"/>
      <c r="Q41" s="95"/>
    </row>
    <row r="42" spans="1:17" ht="36">
      <c r="A42" s="697"/>
      <c r="B42" s="780"/>
      <c r="C42" s="794" t="str">
        <f t="shared" si="5"/>
        <v>25-29</v>
      </c>
      <c r="D42" s="797">
        <f t="shared" si="6"/>
        <v>-204579</v>
      </c>
      <c r="E42" s="797">
        <f t="shared" si="7"/>
        <v>226936</v>
      </c>
      <c r="F42" s="781"/>
      <c r="G42" s="780"/>
      <c r="H42" s="769"/>
      <c r="I42" s="8"/>
      <c r="J42" s="8"/>
      <c r="K42" s="8"/>
      <c r="L42" s="8"/>
      <c r="M42" s="8"/>
      <c r="N42" s="8"/>
      <c r="O42" s="8"/>
      <c r="P42" s="8"/>
      <c r="Q42" s="95"/>
    </row>
    <row r="43" spans="1:17" ht="36">
      <c r="A43" s="697"/>
      <c r="B43" s="780"/>
      <c r="C43" s="794" t="str">
        <f t="shared" si="5"/>
        <v>30-34</v>
      </c>
      <c r="D43" s="797">
        <f t="shared" si="6"/>
        <v>-216469</v>
      </c>
      <c r="E43" s="797">
        <f t="shared" si="7"/>
        <v>240220</v>
      </c>
      <c r="F43" s="781"/>
      <c r="G43" s="780"/>
      <c r="H43" s="769"/>
      <c r="I43" s="8"/>
      <c r="J43" s="8"/>
      <c r="K43" s="8"/>
      <c r="L43" s="8"/>
      <c r="M43" s="8"/>
      <c r="N43" s="8"/>
      <c r="O43" s="8"/>
      <c r="P43" s="8"/>
      <c r="Q43" s="95"/>
    </row>
    <row r="44" spans="1:17" ht="97.5" customHeight="1">
      <c r="A44" s="697"/>
      <c r="B44" s="780"/>
      <c r="C44" s="794" t="str">
        <f t="shared" ref="C44:C45" si="8">+A16</f>
        <v>35-39</v>
      </c>
      <c r="D44" s="797">
        <f t="shared" ref="D44:D45" si="9">+F16*-1</f>
        <v>-219227</v>
      </c>
      <c r="E44" s="797">
        <f t="shared" ref="E44:E45" si="10">+D16</f>
        <v>235591</v>
      </c>
      <c r="F44" s="781"/>
      <c r="G44" s="780"/>
      <c r="H44" s="769"/>
      <c r="I44" s="8"/>
      <c r="J44" s="8"/>
      <c r="K44" s="8"/>
      <c r="L44" s="8"/>
      <c r="M44" s="8"/>
      <c r="N44" s="8"/>
      <c r="O44" s="8"/>
      <c r="P44" s="8"/>
      <c r="Q44" s="95"/>
    </row>
    <row r="45" spans="1:17" ht="97.5" customHeight="1">
      <c r="A45" s="697"/>
      <c r="B45" s="780"/>
      <c r="C45" s="794" t="str">
        <f t="shared" si="8"/>
        <v>40-44</v>
      </c>
      <c r="D45" s="797">
        <f t="shared" si="9"/>
        <v>-218588</v>
      </c>
      <c r="E45" s="797">
        <f t="shared" si="10"/>
        <v>224618</v>
      </c>
      <c r="F45" s="781"/>
      <c r="G45" s="780"/>
      <c r="H45" s="769"/>
      <c r="I45" s="8"/>
      <c r="J45" s="8"/>
      <c r="K45" s="8"/>
      <c r="L45" s="8"/>
      <c r="M45" s="8"/>
      <c r="N45" s="8"/>
      <c r="O45" s="8"/>
      <c r="P45" s="8"/>
      <c r="Q45" s="95"/>
    </row>
    <row r="46" spans="1:17" ht="97.5" customHeight="1">
      <c r="A46" s="697"/>
      <c r="B46" s="780"/>
      <c r="C46" s="794" t="str">
        <f t="shared" ref="C46:C55" si="11">+A18</f>
        <v>45-49</v>
      </c>
      <c r="D46" s="797">
        <f t="shared" ref="D46:D55" si="12">+F18*-1</f>
        <v>-232135</v>
      </c>
      <c r="E46" s="797">
        <f t="shared" ref="E46:E55" si="13">+D18</f>
        <v>230662</v>
      </c>
      <c r="F46" s="781"/>
      <c r="G46" s="780"/>
      <c r="H46" s="769"/>
      <c r="I46" s="8"/>
      <c r="J46" s="8"/>
      <c r="K46" s="8"/>
      <c r="L46" s="8"/>
      <c r="M46" s="8"/>
      <c r="N46" s="8"/>
      <c r="O46" s="8"/>
      <c r="P46" s="8"/>
      <c r="Q46" s="95"/>
    </row>
    <row r="47" spans="1:17" ht="36">
      <c r="A47" s="697"/>
      <c r="B47" s="780"/>
      <c r="C47" s="794" t="str">
        <f t="shared" si="11"/>
        <v>50-54</v>
      </c>
      <c r="D47" s="797">
        <f t="shared" si="12"/>
        <v>-231304</v>
      </c>
      <c r="E47" s="797">
        <f t="shared" si="13"/>
        <v>227139</v>
      </c>
      <c r="F47" s="781"/>
      <c r="G47" s="780"/>
      <c r="H47" s="769"/>
      <c r="I47" s="8"/>
      <c r="J47" s="8"/>
      <c r="K47" s="8"/>
      <c r="L47" s="8"/>
      <c r="M47" s="8"/>
      <c r="N47" s="8"/>
      <c r="O47" s="8"/>
      <c r="P47" s="8"/>
      <c r="Q47" s="13"/>
    </row>
    <row r="48" spans="1:17" ht="36">
      <c r="A48" s="697"/>
      <c r="B48" s="780"/>
      <c r="C48" s="794" t="str">
        <f t="shared" si="11"/>
        <v>55-59</v>
      </c>
      <c r="D48" s="797">
        <f t="shared" si="12"/>
        <v>-226212</v>
      </c>
      <c r="E48" s="797">
        <f t="shared" si="13"/>
        <v>218518</v>
      </c>
      <c r="F48" s="781"/>
      <c r="G48" s="780"/>
      <c r="H48" s="769"/>
      <c r="I48" s="8"/>
      <c r="J48" s="8"/>
      <c r="K48" s="8"/>
      <c r="L48" s="8"/>
      <c r="M48" s="8"/>
      <c r="N48" s="8"/>
      <c r="O48" s="8"/>
      <c r="P48" s="8"/>
      <c r="Q48" s="13"/>
    </row>
    <row r="49" spans="1:17" ht="36">
      <c r="A49" s="697"/>
      <c r="B49" s="780"/>
      <c r="C49" s="794" t="str">
        <f t="shared" si="11"/>
        <v>60-64</v>
      </c>
      <c r="D49" s="797">
        <f t="shared" si="12"/>
        <v>-203193</v>
      </c>
      <c r="E49" s="797">
        <f t="shared" si="13"/>
        <v>189905</v>
      </c>
      <c r="F49" s="781"/>
      <c r="G49" s="780"/>
      <c r="H49" s="769"/>
      <c r="I49" s="8"/>
      <c r="J49" s="8"/>
      <c r="K49" s="8"/>
      <c r="L49" s="8"/>
      <c r="M49" s="8"/>
      <c r="N49" s="8"/>
      <c r="O49" s="8"/>
      <c r="P49" s="8"/>
      <c r="Q49" s="13"/>
    </row>
    <row r="50" spans="1:17" ht="36">
      <c r="A50" s="697"/>
      <c r="B50" s="780"/>
      <c r="C50" s="794" t="str">
        <f t="shared" si="11"/>
        <v>65-69</v>
      </c>
      <c r="D50" s="797">
        <f t="shared" si="12"/>
        <v>-163444</v>
      </c>
      <c r="E50" s="797">
        <f t="shared" si="13"/>
        <v>153235</v>
      </c>
      <c r="F50" s="781"/>
      <c r="G50" s="780"/>
      <c r="H50" s="769"/>
      <c r="I50" s="8"/>
      <c r="J50" s="8"/>
      <c r="K50" s="8"/>
      <c r="L50" s="8"/>
      <c r="M50" s="8"/>
      <c r="N50" s="8"/>
      <c r="O50" s="8"/>
      <c r="P50" s="8"/>
      <c r="Q50" s="13"/>
    </row>
    <row r="51" spans="1:17" ht="36">
      <c r="A51" s="697"/>
      <c r="B51" s="780"/>
      <c r="C51" s="794" t="str">
        <f t="shared" si="11"/>
        <v>70-74</v>
      </c>
      <c r="D51" s="797">
        <f t="shared" si="12"/>
        <v>-136003</v>
      </c>
      <c r="E51" s="797">
        <f t="shared" si="13"/>
        <v>125667</v>
      </c>
      <c r="F51" s="781"/>
      <c r="G51" s="780"/>
      <c r="H51" s="769"/>
      <c r="I51" s="8"/>
      <c r="J51" s="8"/>
      <c r="K51" s="8"/>
      <c r="L51" s="8"/>
      <c r="M51" s="8"/>
      <c r="N51" s="8"/>
      <c r="O51" s="8"/>
      <c r="P51" s="8"/>
      <c r="Q51" s="13"/>
    </row>
    <row r="52" spans="1:17" ht="36">
      <c r="A52" s="697"/>
      <c r="B52" s="780"/>
      <c r="C52" s="794" t="str">
        <f t="shared" si="11"/>
        <v>75-79</v>
      </c>
      <c r="D52" s="797">
        <f t="shared" si="12"/>
        <v>-100966</v>
      </c>
      <c r="E52" s="797">
        <f t="shared" si="13"/>
        <v>92067</v>
      </c>
      <c r="F52" s="781"/>
      <c r="G52" s="780"/>
      <c r="H52" s="769"/>
      <c r="Q52" s="13"/>
    </row>
    <row r="53" spans="1:17" ht="222" customHeight="1">
      <c r="A53" s="697"/>
      <c r="B53" s="781"/>
      <c r="C53" s="794" t="str">
        <f t="shared" si="11"/>
        <v>80-84</v>
      </c>
      <c r="D53" s="797">
        <f t="shared" si="12"/>
        <v>-65355</v>
      </c>
      <c r="E53" s="797">
        <f t="shared" si="13"/>
        <v>59477</v>
      </c>
      <c r="F53" s="781"/>
      <c r="G53" s="781"/>
      <c r="H53" s="13"/>
      <c r="Q53" s="13"/>
    </row>
    <row r="54" spans="1:17" ht="36">
      <c r="A54" s="697"/>
      <c r="B54" s="781"/>
      <c r="C54" s="794" t="str">
        <f t="shared" si="11"/>
        <v>85 y más</v>
      </c>
      <c r="D54" s="797">
        <f t="shared" si="12"/>
        <v>-137222</v>
      </c>
      <c r="E54" s="797">
        <f t="shared" si="13"/>
        <v>123698</v>
      </c>
      <c r="F54" s="781"/>
      <c r="G54" s="781"/>
      <c r="H54" s="13"/>
      <c r="Q54" s="13"/>
    </row>
    <row r="55" spans="1:17" ht="36">
      <c r="A55" s="697"/>
      <c r="B55" s="781"/>
      <c r="C55" s="794" t="str">
        <f t="shared" si="11"/>
        <v>Total</v>
      </c>
      <c r="D55" s="799">
        <f t="shared" si="12"/>
        <v>-2828830</v>
      </c>
      <c r="E55" s="800">
        <f t="shared" si="13"/>
        <v>2801908</v>
      </c>
      <c r="F55" s="781"/>
      <c r="G55" s="781"/>
      <c r="H55" s="13"/>
    </row>
    <row r="56" spans="1:17" ht="36">
      <c r="A56" s="697"/>
      <c r="B56" s="781"/>
      <c r="C56" s="781"/>
      <c r="D56" s="795"/>
      <c r="E56" s="781"/>
      <c r="F56" s="781"/>
      <c r="G56" s="781"/>
      <c r="H56" s="13"/>
    </row>
    <row r="57" spans="1:17" ht="36">
      <c r="A57" s="697"/>
      <c r="B57" s="781"/>
      <c r="C57" s="781"/>
      <c r="D57" s="781"/>
      <c r="E57" s="781"/>
      <c r="F57" s="781"/>
      <c r="G57" s="781"/>
      <c r="H57" s="13"/>
    </row>
    <row r="58" spans="1:17" ht="36">
      <c r="A58" s="697"/>
      <c r="B58" s="781"/>
      <c r="C58" s="781"/>
      <c r="D58" s="781"/>
      <c r="E58" s="781"/>
      <c r="F58" s="781"/>
      <c r="G58" s="781"/>
      <c r="H58" s="13"/>
    </row>
    <row r="59" spans="1:17" ht="36">
      <c r="A59" s="697"/>
      <c r="B59" s="781"/>
      <c r="C59" s="781"/>
      <c r="D59" s="781"/>
      <c r="E59" s="781"/>
      <c r="F59" s="781"/>
      <c r="G59" s="781"/>
      <c r="H59" s="13"/>
    </row>
    <row r="60" spans="1:17" ht="36">
      <c r="A60" s="697"/>
      <c r="B60" s="781"/>
      <c r="C60" s="781"/>
      <c r="D60" s="781"/>
      <c r="E60" s="781"/>
      <c r="F60" s="781"/>
      <c r="G60" s="781"/>
      <c r="H60" s="13"/>
    </row>
    <row r="61" spans="1:17" ht="36">
      <c r="A61" s="697"/>
      <c r="B61" s="781"/>
      <c r="C61" s="781"/>
      <c r="D61" s="781"/>
      <c r="E61" s="781"/>
      <c r="F61" s="781"/>
      <c r="G61" s="781"/>
      <c r="H61" s="13"/>
    </row>
    <row r="62" spans="1:17" ht="36">
      <c r="A62" s="697"/>
      <c r="B62" s="781"/>
      <c r="C62" s="781"/>
      <c r="D62" s="781"/>
      <c r="E62" s="781"/>
      <c r="F62" s="781"/>
      <c r="G62" s="781"/>
      <c r="H62" s="13"/>
    </row>
    <row r="63" spans="1:17" ht="36">
      <c r="A63" s="697"/>
      <c r="B63" s="781"/>
      <c r="C63" s="781"/>
      <c r="D63" s="781"/>
      <c r="E63" s="781"/>
      <c r="F63" s="781"/>
      <c r="G63" s="781"/>
      <c r="H63" s="13"/>
    </row>
    <row r="64" spans="1:17" ht="36">
      <c r="A64" s="697"/>
      <c r="B64" s="781"/>
      <c r="C64" s="781"/>
      <c r="D64" s="781"/>
      <c r="E64" s="781"/>
      <c r="F64" s="781"/>
      <c r="G64" s="781"/>
      <c r="H64" s="13"/>
    </row>
    <row r="65" spans="1:8" ht="36">
      <c r="A65" s="697"/>
      <c r="B65" s="781"/>
      <c r="C65" s="781"/>
      <c r="D65" s="781"/>
      <c r="E65" s="781"/>
      <c r="F65" s="781"/>
      <c r="G65" s="781"/>
      <c r="H65" s="13"/>
    </row>
    <row r="66" spans="1:8" ht="36">
      <c r="A66" s="697"/>
      <c r="B66" s="781"/>
      <c r="C66" s="781"/>
      <c r="D66" s="781"/>
      <c r="E66" s="781"/>
      <c r="F66" s="781"/>
      <c r="G66" s="781"/>
      <c r="H66" s="13"/>
    </row>
    <row r="67" spans="1:8" ht="36">
      <c r="A67" s="697"/>
      <c r="B67" s="781"/>
      <c r="C67" s="781"/>
      <c r="D67" s="781"/>
      <c r="E67" s="781"/>
      <c r="F67" s="781"/>
      <c r="G67" s="781"/>
      <c r="H67" s="13"/>
    </row>
    <row r="68" spans="1:8" ht="36">
      <c r="A68" s="697"/>
      <c r="B68" s="781"/>
      <c r="C68" s="781"/>
      <c r="D68" s="781"/>
      <c r="E68" s="781"/>
      <c r="F68" s="781"/>
      <c r="G68" s="781"/>
      <c r="H68" s="13"/>
    </row>
    <row r="69" spans="1:8" ht="36">
      <c r="A69" s="697"/>
      <c r="B69" s="781"/>
      <c r="C69" s="781"/>
      <c r="D69" s="781"/>
      <c r="E69" s="781"/>
      <c r="F69" s="781"/>
      <c r="G69" s="781"/>
      <c r="H69" s="13"/>
    </row>
    <row r="70" spans="1:8">
      <c r="B70" s="13"/>
      <c r="C70" s="13"/>
      <c r="D70" s="13"/>
      <c r="E70" s="13"/>
      <c r="F70" s="13"/>
      <c r="G70" s="13"/>
      <c r="H70" s="13"/>
    </row>
    <row r="71" spans="1:8">
      <c r="B71" s="13"/>
      <c r="C71" s="13"/>
      <c r="D71" s="13"/>
      <c r="E71" s="13"/>
      <c r="F71" s="13"/>
      <c r="G71" s="13"/>
      <c r="H71" s="13"/>
    </row>
    <row r="72" spans="1:8" ht="71.25" customHeight="1">
      <c r="B72" s="13"/>
      <c r="C72" s="13"/>
      <c r="D72" s="13"/>
      <c r="E72" s="13"/>
      <c r="F72" s="13"/>
      <c r="G72" s="13"/>
      <c r="H72" s="13"/>
    </row>
    <row r="73" spans="1:8" ht="71.25" customHeight="1">
      <c r="C73" s="13"/>
      <c r="D73" s="13"/>
      <c r="E73" s="13"/>
      <c r="F73" s="13"/>
      <c r="G73" s="13"/>
    </row>
    <row r="74" spans="1:8" ht="71.25" customHeight="1"/>
    <row r="75" spans="1:8" ht="71.25" customHeight="1"/>
  </sheetData>
  <mergeCells count="5">
    <mergeCell ref="A1:P1"/>
    <mergeCell ref="A2:P2"/>
    <mergeCell ref="A3:P7"/>
    <mergeCell ref="T9:V9"/>
    <mergeCell ref="C35:C36"/>
  </mergeCells>
  <conditionalFormatting sqref="A9:A27">
    <cfRule type="cellIs" dxfId="25" priority="12" operator="equal">
      <formula>0</formula>
    </cfRule>
  </conditionalFormatting>
  <conditionalFormatting sqref="B9:C27 E9:E27 G9:G27">
    <cfRule type="cellIs" dxfId="24" priority="13" operator="equal">
      <formula>0</formula>
    </cfRule>
  </conditionalFormatting>
  <conditionalFormatting sqref="D9:D27">
    <cfRule type="cellIs" dxfId="23" priority="9" operator="equal">
      <formula>0</formula>
    </cfRule>
  </conditionalFormatting>
  <conditionalFormatting sqref="F9:F27">
    <cfRule type="cellIs" dxfId="22" priority="8" operator="equal">
      <formula>0</formula>
    </cfRule>
  </conditionalFormatting>
  <pageMargins left="0.70866141732283472" right="0.70866141732283472" top="0.74803149606299213" bottom="0.74803149606299213" header="0.31496062992125984" footer="0.31496062992125984"/>
  <pageSetup scale="10" orientation="landscape" r:id="rId1"/>
  <drawing r:id="rId2"/>
  <tableParts count="1">
    <tablePart r:id="rId3"/>
  </tablePart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theme="6" tint="-0.249977111117893"/>
    <pageSetUpPr fitToPage="1"/>
  </sheetPr>
  <dimension ref="A1:K34"/>
  <sheetViews>
    <sheetView showGridLines="0" view="pageBreakPreview" zoomScale="85" zoomScaleNormal="100" zoomScaleSheetLayoutView="85" workbookViewId="0">
      <selection activeCell="A3" sqref="A3:K5"/>
    </sheetView>
  </sheetViews>
  <sheetFormatPr baseColWidth="10" defaultColWidth="11.42578125" defaultRowHeight="14.25"/>
  <cols>
    <col min="1" max="1" width="22.7109375" style="173" customWidth="1"/>
    <col min="2" max="2" width="19.7109375" style="173" customWidth="1"/>
    <col min="3" max="3" width="13.7109375" style="173" bestFit="1" customWidth="1"/>
    <col min="4" max="4" width="6.7109375" style="173" customWidth="1"/>
    <col min="5" max="5" width="20.42578125" style="173" customWidth="1"/>
    <col min="6" max="6" width="21.85546875" style="173" customWidth="1"/>
    <col min="7" max="7" width="11.42578125" style="173"/>
    <col min="8" max="9" width="27.42578125" style="173" customWidth="1"/>
    <col min="10" max="16384" width="11.42578125" style="173"/>
  </cols>
  <sheetData>
    <row r="1" spans="1:11" s="266" customFormat="1" ht="39" customHeight="1">
      <c r="A1" s="1307" t="s">
        <v>583</v>
      </c>
      <c r="B1" s="1307"/>
      <c r="C1" s="1307"/>
      <c r="D1" s="1307"/>
      <c r="E1" s="1307"/>
      <c r="F1" s="1307"/>
      <c r="G1" s="1307"/>
      <c r="H1" s="1307"/>
      <c r="I1" s="1307"/>
      <c r="J1" s="1307"/>
      <c r="K1" s="1307"/>
    </row>
    <row r="2" spans="1:11" ht="22.5" customHeight="1">
      <c r="A2" s="1307" t="str">
        <f>+'4. SFS-RC'!A2:L2</f>
        <v>Período: Enero 2026</v>
      </c>
      <c r="B2" s="1307"/>
      <c r="C2" s="1307"/>
      <c r="D2" s="1307"/>
      <c r="E2" s="1307"/>
      <c r="F2" s="1307"/>
      <c r="G2" s="1307"/>
      <c r="H2" s="1307"/>
      <c r="I2" s="1307"/>
      <c r="J2" s="1307"/>
      <c r="K2" s="1307"/>
    </row>
    <row r="3" spans="1:11" ht="69" customHeight="1">
      <c r="A3" s="1344" t="s">
        <v>948</v>
      </c>
      <c r="B3" s="1344"/>
      <c r="C3" s="1344"/>
      <c r="D3" s="1344"/>
      <c r="E3" s="1344"/>
      <c r="F3" s="1344"/>
      <c r="G3" s="1344"/>
      <c r="H3" s="1344"/>
      <c r="I3" s="1344"/>
      <c r="J3" s="1344"/>
      <c r="K3" s="1344"/>
    </row>
    <row r="4" spans="1:11" ht="93.75" customHeight="1">
      <c r="A4" s="1344"/>
      <c r="B4" s="1344"/>
      <c r="C4" s="1344"/>
      <c r="D4" s="1344"/>
      <c r="E4" s="1344"/>
      <c r="F4" s="1344"/>
      <c r="G4" s="1344"/>
      <c r="H4" s="1344"/>
      <c r="I4" s="1344"/>
      <c r="J4" s="1344"/>
      <c r="K4" s="1344"/>
    </row>
    <row r="5" spans="1:11" ht="23.25" customHeight="1">
      <c r="A5" s="1344"/>
      <c r="B5" s="1344"/>
      <c r="C5" s="1344"/>
      <c r="D5" s="1344"/>
      <c r="E5" s="1344"/>
      <c r="F5" s="1344"/>
      <c r="G5" s="1344"/>
      <c r="H5" s="1344"/>
      <c r="I5" s="1344"/>
      <c r="J5" s="1344"/>
      <c r="K5" s="1344"/>
    </row>
    <row r="6" spans="1:11" ht="6" customHeight="1">
      <c r="A6" s="861"/>
      <c r="B6" s="861"/>
      <c r="C6" s="861"/>
      <c r="D6" s="862"/>
      <c r="E6" s="862"/>
      <c r="F6" s="862"/>
      <c r="G6" s="862"/>
      <c r="H6" s="862"/>
      <c r="I6" s="862"/>
      <c r="J6" s="862"/>
      <c r="K6" s="862"/>
    </row>
    <row r="7" spans="1:11" s="262" customFormat="1" ht="15">
      <c r="A7" s="869" t="s">
        <v>409</v>
      </c>
      <c r="B7" s="869" t="s">
        <v>94</v>
      </c>
      <c r="C7" s="869" t="s">
        <v>143</v>
      </c>
      <c r="D7" s="862"/>
      <c r="E7" s="862"/>
      <c r="F7" s="863"/>
      <c r="G7" s="863"/>
      <c r="H7" s="863"/>
      <c r="I7" s="863"/>
      <c r="J7" s="863"/>
      <c r="K7" s="863"/>
    </row>
    <row r="8" spans="1:11" ht="16.5" customHeight="1">
      <c r="A8" s="864" t="s">
        <v>410</v>
      </c>
      <c r="B8" s="865">
        <v>2468905</v>
      </c>
      <c r="C8" s="866">
        <f>+Tabla475461[[#This Row],[Total]]/$B$13</f>
        <v>0.43846916691914983</v>
      </c>
      <c r="D8" s="862"/>
      <c r="E8" s="862"/>
      <c r="F8" s="862"/>
      <c r="G8" s="862"/>
      <c r="H8" s="862"/>
      <c r="I8" s="862"/>
      <c r="J8" s="862"/>
      <c r="K8" s="862"/>
    </row>
    <row r="9" spans="1:11" ht="16.5" customHeight="1">
      <c r="A9" s="864" t="s">
        <v>411</v>
      </c>
      <c r="B9" s="865">
        <v>296930</v>
      </c>
      <c r="C9" s="866">
        <f>+Tabla475461[[#This Row],[Total]]/$B$13</f>
        <v>5.2733762430430965E-2</v>
      </c>
      <c r="D9" s="862"/>
      <c r="E9" s="862"/>
      <c r="F9" s="862"/>
      <c r="G9" s="862"/>
      <c r="H9" s="862"/>
      <c r="I9" s="862"/>
      <c r="J9" s="862"/>
      <c r="K9" s="862"/>
    </row>
    <row r="10" spans="1:11" ht="16.5" customHeight="1">
      <c r="A10" s="864" t="s">
        <v>412</v>
      </c>
      <c r="B10" s="865">
        <v>1153091</v>
      </c>
      <c r="C10" s="866">
        <f>+Tabla475461[[#This Row],[Total]]/$B$13</f>
        <v>0.2047850565947128</v>
      </c>
      <c r="D10" s="862"/>
      <c r="E10" s="862"/>
      <c r="F10" s="862"/>
      <c r="G10" s="862"/>
      <c r="H10" s="862"/>
      <c r="I10" s="862"/>
      <c r="J10" s="862"/>
      <c r="K10" s="862"/>
    </row>
    <row r="11" spans="1:11" ht="16.5" customHeight="1">
      <c r="A11" s="864" t="s">
        <v>413</v>
      </c>
      <c r="B11" s="865">
        <v>657100</v>
      </c>
      <c r="C11" s="866">
        <f>+Tabla475461[[#This Row],[Total]]/$B$13</f>
        <v>0.11669873469516784</v>
      </c>
      <c r="D11" s="862"/>
      <c r="E11" s="862"/>
      <c r="F11" s="862"/>
      <c r="G11" s="862"/>
      <c r="H11" s="862"/>
      <c r="I11" s="862"/>
      <c r="J11" s="862"/>
      <c r="K11" s="862"/>
    </row>
    <row r="12" spans="1:11" ht="16.5" customHeight="1">
      <c r="A12" s="867" t="s">
        <v>414</v>
      </c>
      <c r="B12" s="868">
        <v>1054712</v>
      </c>
      <c r="C12" s="866">
        <f>+Tabla475461[[#This Row],[Total]]/$B$13</f>
        <v>0.18731327936053854</v>
      </c>
      <c r="D12" s="862"/>
      <c r="E12" s="862"/>
      <c r="F12" s="862"/>
      <c r="G12" s="862"/>
      <c r="H12" s="862"/>
      <c r="I12" s="862"/>
      <c r="J12" s="862"/>
      <c r="K12" s="862"/>
    </row>
    <row r="13" spans="1:11" ht="16.5" customHeight="1">
      <c r="A13" s="278" t="s">
        <v>360</v>
      </c>
      <c r="B13" s="279">
        <f>SUM(B8:B12)</f>
        <v>5630738</v>
      </c>
      <c r="C13" s="832">
        <f>SUM(C8:C12)</f>
        <v>1</v>
      </c>
    </row>
    <row r="23" spans="1:3" ht="15">
      <c r="A23" s="827" t="s">
        <v>415</v>
      </c>
      <c r="B23" s="826" t="s">
        <v>94</v>
      </c>
      <c r="C23" s="826" t="s">
        <v>143</v>
      </c>
    </row>
    <row r="24" spans="1:3" ht="15">
      <c r="A24" s="827" t="s">
        <v>416</v>
      </c>
      <c r="B24" s="828">
        <v>2468905</v>
      </c>
      <c r="C24" s="829">
        <f>+Tabla47546062[[#This Row],[Total]]/$B$34</f>
        <v>0.43846916691914983</v>
      </c>
    </row>
    <row r="25" spans="1:3" ht="15">
      <c r="A25" s="827" t="s">
        <v>411</v>
      </c>
      <c r="B25" s="828">
        <v>296930</v>
      </c>
      <c r="C25" s="829">
        <f>+Tabla47546062[[#This Row],[Total]]/$B$34</f>
        <v>5.2733762430430965E-2</v>
      </c>
    </row>
    <row r="26" spans="1:3" ht="15">
      <c r="A26" s="827" t="s">
        <v>417</v>
      </c>
      <c r="B26" s="828">
        <v>504291</v>
      </c>
      <c r="C26" s="829">
        <f>+Tabla47546062[[#This Row],[Total]]/$B$34</f>
        <v>8.9560373791144246E-2</v>
      </c>
    </row>
    <row r="27" spans="1:3" ht="15">
      <c r="A27" s="827" t="s">
        <v>418</v>
      </c>
      <c r="B27" s="828">
        <v>259392</v>
      </c>
      <c r="C27" s="829">
        <f>+Tabla47546062[[#This Row],[Total]]/$B$34</f>
        <v>4.6067140754906373E-2</v>
      </c>
    </row>
    <row r="28" spans="1:3" ht="15">
      <c r="A28" s="827" t="s">
        <v>419</v>
      </c>
      <c r="B28" s="828">
        <v>130727</v>
      </c>
      <c r="C28" s="829">
        <f>+Tabla47546062[[#This Row],[Total]]/$B$34</f>
        <v>2.3216672485915701E-2</v>
      </c>
    </row>
    <row r="29" spans="1:3" ht="15">
      <c r="A29" s="827" t="s">
        <v>420</v>
      </c>
      <c r="B29" s="828">
        <v>258681</v>
      </c>
      <c r="C29" s="829">
        <f>+Tabla47546062[[#This Row],[Total]]/$B$34</f>
        <v>4.5940869562746484E-2</v>
      </c>
    </row>
    <row r="30" spans="1:3" ht="15">
      <c r="A30" s="827" t="s">
        <v>421</v>
      </c>
      <c r="B30" s="828">
        <v>294324</v>
      </c>
      <c r="C30" s="829">
        <f>+Tabla47546062[[#This Row],[Total]]/$B$34</f>
        <v>5.2270945655791476E-2</v>
      </c>
    </row>
    <row r="31" spans="1:3" ht="15">
      <c r="A31" s="827" t="s">
        <v>422</v>
      </c>
      <c r="B31" s="831">
        <v>170043</v>
      </c>
      <c r="C31" s="829">
        <f>+Tabla47546062[[#This Row],[Total]]/$B$34</f>
        <v>3.0199060940146745E-2</v>
      </c>
    </row>
    <row r="32" spans="1:3" ht="15">
      <c r="A32" s="827" t="s">
        <v>423</v>
      </c>
      <c r="B32" s="831">
        <v>192733</v>
      </c>
      <c r="C32" s="829">
        <f>+Tabla47546062[[#This Row],[Total]]/$B$34</f>
        <v>3.4228728099229624E-2</v>
      </c>
    </row>
    <row r="33" spans="1:3" ht="15">
      <c r="A33" s="830" t="s">
        <v>414</v>
      </c>
      <c r="B33" s="831">
        <v>1054712</v>
      </c>
      <c r="C33" s="829">
        <f>+Tabla47546062[[#This Row],[Total]]/$B$34</f>
        <v>0.18731327936053854</v>
      </c>
    </row>
    <row r="34" spans="1:3" ht="15">
      <c r="A34" s="279" t="s">
        <v>94</v>
      </c>
      <c r="B34" s="279">
        <f>SUM(B24:B33)</f>
        <v>5630738</v>
      </c>
      <c r="C34" s="832">
        <f>SUM(C24:C33)</f>
        <v>1</v>
      </c>
    </row>
  </sheetData>
  <mergeCells count="3">
    <mergeCell ref="A1:K1"/>
    <mergeCell ref="A2:K2"/>
    <mergeCell ref="A3:K5"/>
  </mergeCells>
  <pageMargins left="0.70866141732283472" right="0.70866141732283472" top="0.74803149606299213" bottom="0.74803149606299213" header="0.31496062992125984" footer="0.31496062992125984"/>
  <pageSetup scale="62" orientation="landscape" r:id="rId1"/>
  <drawing r:id="rId2"/>
  <tableParts count="2">
    <tablePart r:id="rId3"/>
    <tablePart r:id="rId4"/>
  </tableParts>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theme="6" tint="-0.249977111117893"/>
    <pageSetUpPr fitToPage="1"/>
  </sheetPr>
  <dimension ref="A1:L64"/>
  <sheetViews>
    <sheetView showGridLines="0" view="pageBreakPreview" zoomScale="70" zoomScaleNormal="85" zoomScaleSheetLayoutView="70" workbookViewId="0">
      <selection activeCell="A12" sqref="A12"/>
    </sheetView>
  </sheetViews>
  <sheetFormatPr baseColWidth="10" defaultColWidth="11.42578125" defaultRowHeight="14.25"/>
  <cols>
    <col min="1" max="1" width="4.42578125" style="173" customWidth="1"/>
    <col min="2" max="2" width="14.28515625" style="216" customWidth="1"/>
    <col min="3" max="3" width="44.140625" style="173" customWidth="1"/>
    <col min="4" max="4" width="26.85546875" style="638" customWidth="1"/>
    <col min="5" max="5" width="27.140625" style="639" customWidth="1"/>
    <col min="6" max="10" width="18.5703125" style="639" customWidth="1"/>
    <col min="11" max="11" width="18.5703125" style="173" customWidth="1"/>
    <col min="12" max="12" width="12.28515625" style="173" customWidth="1"/>
    <col min="13" max="16384" width="11.42578125" style="173"/>
  </cols>
  <sheetData>
    <row r="1" spans="1:12" s="266" customFormat="1" ht="83.25" customHeight="1">
      <c r="B1" s="782"/>
      <c r="C1" s="1309" t="s">
        <v>584</v>
      </c>
      <c r="D1" s="1309"/>
      <c r="E1" s="1309"/>
      <c r="F1" s="1309"/>
      <c r="G1" s="1309"/>
      <c r="H1" s="1309"/>
      <c r="I1" s="1309"/>
      <c r="J1" s="1309"/>
      <c r="K1" s="1309"/>
    </row>
    <row r="2" spans="1:12" s="266" customFormat="1" ht="29.25" customHeight="1">
      <c r="B2" s="782"/>
      <c r="C2" s="1311" t="s">
        <v>86</v>
      </c>
      <c r="D2" s="1311"/>
      <c r="E2" s="1311"/>
      <c r="F2" s="1311"/>
      <c r="G2" s="1311"/>
      <c r="H2" s="1311"/>
      <c r="I2" s="1311"/>
      <c r="J2" s="1311"/>
      <c r="K2" s="1311"/>
    </row>
    <row r="3" spans="1:12" ht="18" customHeight="1">
      <c r="A3" s="1312" t="s">
        <v>949</v>
      </c>
      <c r="B3" s="1312"/>
      <c r="C3" s="1312"/>
      <c r="D3" s="1312"/>
      <c r="E3" s="1312"/>
      <c r="F3" s="1312"/>
      <c r="G3" s="1312"/>
      <c r="H3" s="1312"/>
      <c r="I3" s="1312"/>
      <c r="J3" s="1312"/>
      <c r="K3" s="1312"/>
    </row>
    <row r="4" spans="1:12" ht="18" customHeight="1">
      <c r="A4" s="1312"/>
      <c r="B4" s="1312"/>
      <c r="C4" s="1312"/>
      <c r="D4" s="1312"/>
      <c r="E4" s="1312"/>
      <c r="F4" s="1312"/>
      <c r="G4" s="1312"/>
      <c r="H4" s="1312"/>
      <c r="I4" s="1312"/>
      <c r="J4" s="1312"/>
      <c r="K4" s="1312"/>
    </row>
    <row r="5" spans="1:12" ht="18" customHeight="1">
      <c r="A5" s="1312"/>
      <c r="B5" s="1312"/>
      <c r="C5" s="1312"/>
      <c r="D5" s="1312"/>
      <c r="E5" s="1312"/>
      <c r="F5" s="1312"/>
      <c r="G5" s="1312"/>
      <c r="H5" s="1312"/>
      <c r="I5" s="1312"/>
      <c r="J5" s="1312"/>
      <c r="K5" s="1312"/>
    </row>
    <row r="6" spans="1:12" ht="18" customHeight="1">
      <c r="A6" s="1312"/>
      <c r="B6" s="1312"/>
      <c r="C6" s="1312"/>
      <c r="D6" s="1312"/>
      <c r="E6" s="1312"/>
      <c r="F6" s="1312"/>
      <c r="G6" s="1312"/>
      <c r="H6" s="1312"/>
      <c r="I6" s="1312"/>
      <c r="J6" s="1312"/>
      <c r="K6" s="1312"/>
    </row>
    <row r="7" spans="1:12" ht="18" customHeight="1">
      <c r="A7" s="1312"/>
      <c r="B7" s="1312"/>
      <c r="C7" s="1312"/>
      <c r="D7" s="1312"/>
      <c r="E7" s="1312"/>
      <c r="F7" s="1312"/>
      <c r="G7" s="1312"/>
      <c r="H7" s="1312"/>
      <c r="I7" s="1312"/>
      <c r="J7" s="1312"/>
      <c r="K7" s="1312"/>
    </row>
    <row r="8" spans="1:12" ht="51.75" customHeight="1">
      <c r="A8" s="1312"/>
      <c r="B8" s="1312"/>
      <c r="C8" s="1312"/>
      <c r="D8" s="1312"/>
      <c r="E8" s="1312"/>
      <c r="F8" s="1312"/>
      <c r="G8" s="1312"/>
      <c r="H8" s="1312"/>
      <c r="I8" s="1312"/>
      <c r="J8" s="1312"/>
      <c r="K8" s="1312"/>
    </row>
    <row r="9" spans="1:12" ht="36.75" customHeight="1">
      <c r="A9" s="1312"/>
      <c r="B9" s="1312"/>
      <c r="C9" s="1312"/>
      <c r="D9" s="1312"/>
      <c r="E9" s="1312"/>
      <c r="F9" s="1312"/>
      <c r="G9" s="1312"/>
      <c r="H9" s="1312"/>
      <c r="I9" s="1312"/>
      <c r="J9" s="1312"/>
      <c r="K9" s="1312"/>
    </row>
    <row r="10" spans="1:12" ht="67.5" customHeight="1">
      <c r="A10" s="1312"/>
      <c r="B10" s="1312"/>
      <c r="C10" s="1312"/>
      <c r="D10" s="1312"/>
      <c r="E10" s="1312"/>
      <c r="F10" s="1312"/>
      <c r="G10" s="1312"/>
      <c r="H10" s="1312"/>
      <c r="I10" s="1312"/>
      <c r="J10" s="1312"/>
      <c r="K10" s="1312"/>
    </row>
    <row r="11" spans="1:12">
      <c r="A11" s="1312"/>
      <c r="B11" s="1312"/>
      <c r="C11" s="1312"/>
      <c r="D11" s="1312"/>
      <c r="E11" s="1312"/>
      <c r="F11" s="1312"/>
      <c r="G11" s="1312"/>
      <c r="H11" s="1312"/>
      <c r="I11" s="1312"/>
      <c r="J11" s="1312"/>
      <c r="K11" s="1312"/>
    </row>
    <row r="12" spans="1:12" s="206" customFormat="1" ht="33" customHeight="1">
      <c r="B12" s="783" t="s">
        <v>425</v>
      </c>
      <c r="C12" s="783" t="s">
        <v>426</v>
      </c>
      <c r="D12" s="784" t="s">
        <v>106</v>
      </c>
      <c r="E12" s="785" t="s">
        <v>427</v>
      </c>
    </row>
    <row r="13" spans="1:12" s="649" customFormat="1" ht="18">
      <c r="B13" s="786" t="s">
        <v>428</v>
      </c>
      <c r="C13" s="787" t="s">
        <v>410</v>
      </c>
      <c r="D13" s="770">
        <v>1778848</v>
      </c>
      <c r="E13" s="788">
        <f>+Tabla4863[[#This Row],[2025]]/$D$46</f>
        <v>0.31591738063465213</v>
      </c>
    </row>
    <row r="14" spans="1:12" s="649" customFormat="1" ht="18" customHeight="1">
      <c r="B14" s="786" t="s">
        <v>429</v>
      </c>
      <c r="C14" s="787" t="s">
        <v>430</v>
      </c>
      <c r="D14" s="770">
        <v>1054712</v>
      </c>
      <c r="E14" s="788">
        <f>+Tabla4863[[#This Row],[2025]]/$D$46</f>
        <v>0.18731327936053854</v>
      </c>
      <c r="G14" s="1050"/>
      <c r="H14" s="1050"/>
      <c r="I14" s="1050"/>
      <c r="J14" s="1050"/>
      <c r="K14" s="1050"/>
    </row>
    <row r="15" spans="1:12" s="649" customFormat="1" ht="18" customHeight="1">
      <c r="B15" s="786" t="s">
        <v>431</v>
      </c>
      <c r="C15" s="787" t="s">
        <v>416</v>
      </c>
      <c r="D15" s="770">
        <v>595948</v>
      </c>
      <c r="E15" s="788">
        <f>+Tabla4863[[#This Row],[2025]]/$D$46</f>
        <v>0.10583834658973655</v>
      </c>
      <c r="G15" s="1050"/>
      <c r="H15" s="1050"/>
      <c r="I15" s="1050"/>
      <c r="J15" s="1050"/>
      <c r="K15" s="1050"/>
      <c r="L15" s="535"/>
    </row>
    <row r="16" spans="1:12" s="649" customFormat="1" ht="18" customHeight="1">
      <c r="B16" s="786" t="s">
        <v>432</v>
      </c>
      <c r="C16" s="787" t="s">
        <v>433</v>
      </c>
      <c r="D16" s="770">
        <v>341137</v>
      </c>
      <c r="E16" s="788">
        <f>+Tabla4863[[#This Row],[2025]]/$D$46</f>
        <v>6.0584775921024916E-2</v>
      </c>
      <c r="G16" s="1050"/>
      <c r="H16" s="1050"/>
      <c r="I16" s="1050"/>
      <c r="J16" s="1050"/>
      <c r="K16" s="1050"/>
    </row>
    <row r="17" spans="2:11" s="649" customFormat="1" ht="18" customHeight="1">
      <c r="B17" s="786" t="s">
        <v>434</v>
      </c>
      <c r="C17" s="787" t="s">
        <v>544</v>
      </c>
      <c r="D17" s="770">
        <v>28721</v>
      </c>
      <c r="E17" s="788">
        <f>+Tabla4863[[#This Row],[2025]]/$D$46</f>
        <v>5.1007523347738788E-3</v>
      </c>
      <c r="G17" s="1050"/>
      <c r="H17" s="1050"/>
      <c r="I17" s="1050"/>
      <c r="J17" s="1050"/>
      <c r="K17" s="1050"/>
    </row>
    <row r="18" spans="2:11" s="649" customFormat="1" ht="18" customHeight="1">
      <c r="B18" s="786" t="s">
        <v>436</v>
      </c>
      <c r="C18" s="787" t="s">
        <v>437</v>
      </c>
      <c r="D18" s="770">
        <v>145319</v>
      </c>
      <c r="E18" s="788">
        <f>+Tabla4863[[#This Row],[2025]]/$D$46</f>
        <v>2.5808162269315319E-2</v>
      </c>
      <c r="G18" s="1050"/>
      <c r="H18" s="1050"/>
      <c r="I18" s="1050"/>
      <c r="J18" s="1050"/>
      <c r="K18" s="1050"/>
    </row>
    <row r="19" spans="2:11" s="649" customFormat="1" ht="18" customHeight="1">
      <c r="B19" s="786" t="s">
        <v>438</v>
      </c>
      <c r="C19" s="787" t="s">
        <v>439</v>
      </c>
      <c r="D19" s="770">
        <v>135363</v>
      </c>
      <c r="E19" s="788">
        <f>+Tabla4863[[#This Row],[2025]]/$D$46</f>
        <v>2.4040010385849953E-2</v>
      </c>
      <c r="G19" s="1050"/>
      <c r="H19" s="1050"/>
      <c r="I19" s="1050"/>
      <c r="J19" s="1050"/>
      <c r="K19" s="1050"/>
    </row>
    <row r="20" spans="2:11" s="649" customFormat="1" ht="18" customHeight="1">
      <c r="B20" s="786" t="s">
        <v>440</v>
      </c>
      <c r="C20" s="787" t="s">
        <v>443</v>
      </c>
      <c r="D20" s="770">
        <v>17435</v>
      </c>
      <c r="E20" s="788">
        <f>+Tabla4863[[#This Row],[2025]]/$D$46</f>
        <v>3.0963969554257363E-3</v>
      </c>
      <c r="G20" s="1050"/>
      <c r="H20" s="1050"/>
      <c r="I20" s="1050"/>
      <c r="J20" s="1050"/>
      <c r="K20" s="1050"/>
    </row>
    <row r="21" spans="2:11" s="649" customFormat="1" ht="18" customHeight="1">
      <c r="B21" s="786" t="s">
        <v>442</v>
      </c>
      <c r="C21" s="787" t="s">
        <v>445</v>
      </c>
      <c r="D21" s="770">
        <v>94586</v>
      </c>
      <c r="E21" s="788">
        <f>+Tabla4863[[#This Row],[2025]]/$D$46</f>
        <v>1.6798153279374745E-2</v>
      </c>
      <c r="G21" s="1050"/>
      <c r="H21" s="1050"/>
      <c r="I21" s="1050"/>
      <c r="J21" s="1050"/>
      <c r="K21" s="1050"/>
    </row>
    <row r="22" spans="2:11" s="649" customFormat="1" ht="18" customHeight="1">
      <c r="B22" s="786" t="s">
        <v>444</v>
      </c>
      <c r="C22" s="787" t="s">
        <v>455</v>
      </c>
      <c r="D22" s="770">
        <v>94109</v>
      </c>
      <c r="E22" s="788">
        <f>+Tabla4863[[#This Row],[2025]]/$D$46</f>
        <v>1.6713439694761148E-2</v>
      </c>
      <c r="G22" s="1050"/>
      <c r="H22" s="1050"/>
      <c r="I22" s="1050"/>
      <c r="J22" s="1050"/>
      <c r="K22" s="1050"/>
    </row>
    <row r="23" spans="2:11" s="649" customFormat="1" ht="18" customHeight="1">
      <c r="B23" s="786" t="s">
        <v>446</v>
      </c>
      <c r="C23" s="787" t="s">
        <v>441</v>
      </c>
      <c r="D23" s="770">
        <v>92879</v>
      </c>
      <c r="E23" s="788">
        <f>+Tabla4863[[#This Row],[2025]]/$D$46</f>
        <v>1.649499586022294E-2</v>
      </c>
      <c r="G23" s="1050"/>
      <c r="H23" s="1050"/>
      <c r="I23" s="1050"/>
      <c r="J23" s="1050"/>
      <c r="K23" s="1050"/>
    </row>
    <row r="24" spans="2:11" s="649" customFormat="1" ht="18" customHeight="1">
      <c r="B24" s="786" t="s">
        <v>448</v>
      </c>
      <c r="C24" s="787" t="s">
        <v>447</v>
      </c>
      <c r="D24" s="770">
        <v>83962</v>
      </c>
      <c r="E24" s="788">
        <f>+Tabla4863[[#This Row],[2025]]/$D$46</f>
        <v>1.4911366858127656E-2</v>
      </c>
      <c r="G24" s="1050"/>
      <c r="H24" s="1050"/>
      <c r="I24" s="1050"/>
      <c r="J24" s="1050"/>
      <c r="K24" s="1050"/>
    </row>
    <row r="25" spans="2:11" s="649" customFormat="1" ht="18">
      <c r="B25" s="786" t="s">
        <v>450</v>
      </c>
      <c r="C25" s="787" t="s">
        <v>449</v>
      </c>
      <c r="D25" s="770">
        <v>80383</v>
      </c>
      <c r="E25" s="788">
        <f>+Tabla4863[[#This Row],[2025]]/$D$46</f>
        <v>1.4275748578605505E-2</v>
      </c>
    </row>
    <row r="26" spans="2:11" s="649" customFormat="1" ht="18">
      <c r="B26" s="786" t="s">
        <v>452</v>
      </c>
      <c r="C26" s="787" t="s">
        <v>457</v>
      </c>
      <c r="D26" s="770">
        <v>74188</v>
      </c>
      <c r="E26" s="788">
        <f>+Tabla4863[[#This Row],[2025]]/$D$46</f>
        <v>1.3175537558309408E-2</v>
      </c>
    </row>
    <row r="27" spans="2:11" s="649" customFormat="1" ht="18">
      <c r="B27" s="786" t="s">
        <v>454</v>
      </c>
      <c r="C27" s="787" t="s">
        <v>453</v>
      </c>
      <c r="D27" s="770">
        <v>70275</v>
      </c>
      <c r="E27" s="788">
        <f>+Tabla4863[[#This Row],[2025]]/$D$46</f>
        <v>1.2480602009896393E-2</v>
      </c>
    </row>
    <row r="28" spans="2:11" s="649" customFormat="1" ht="18">
      <c r="B28" s="786" t="s">
        <v>456</v>
      </c>
      <c r="C28" s="787" t="s">
        <v>461</v>
      </c>
      <c r="D28" s="770">
        <v>67697</v>
      </c>
      <c r="E28" s="788">
        <f>+Tabla4863[[#This Row],[2025]]/$D$46</f>
        <v>1.2022757940433386E-2</v>
      </c>
    </row>
    <row r="29" spans="2:11" s="649" customFormat="1" ht="18">
      <c r="B29" s="786" t="s">
        <v>458</v>
      </c>
      <c r="C29" s="787" t="s">
        <v>451</v>
      </c>
      <c r="D29" s="770">
        <v>64979</v>
      </c>
      <c r="E29" s="788">
        <f>+Tabla4863[[#This Row],[2025]]/$D$46</f>
        <v>1.154005034508798E-2</v>
      </c>
    </row>
    <row r="30" spans="2:11" s="649" customFormat="1" ht="18">
      <c r="B30" s="786" t="s">
        <v>460</v>
      </c>
      <c r="C30" s="787" t="s">
        <v>585</v>
      </c>
      <c r="D30" s="770">
        <v>55468</v>
      </c>
      <c r="E30" s="788">
        <f>+Tabla4863[[#This Row],[2025]]/$D$46</f>
        <v>9.85092895460595E-3</v>
      </c>
    </row>
    <row r="31" spans="2:11" ht="18">
      <c r="B31" s="786" t="s">
        <v>462</v>
      </c>
      <c r="C31" s="787" t="s">
        <v>463</v>
      </c>
      <c r="D31" s="770">
        <v>57894</v>
      </c>
      <c r="E31" s="788">
        <f>+Tabla4863[[#This Row],[2025]]/$D$46</f>
        <v>1.0281778338825213E-2</v>
      </c>
      <c r="F31" s="173"/>
      <c r="G31" s="173"/>
      <c r="H31" s="173"/>
      <c r="I31" s="173"/>
      <c r="J31" s="173"/>
    </row>
    <row r="32" spans="2:11" ht="18">
      <c r="B32" s="786" t="s">
        <v>464</v>
      </c>
      <c r="C32" s="787" t="s">
        <v>465</v>
      </c>
      <c r="D32" s="770">
        <v>53142</v>
      </c>
      <c r="E32" s="788">
        <f>+Tabla4863[[#This Row],[2025]]/$D$46</f>
        <v>9.4378392317312574E-3</v>
      </c>
      <c r="F32" s="173"/>
      <c r="G32" s="173"/>
      <c r="H32" s="173"/>
      <c r="I32" s="173"/>
      <c r="J32" s="173"/>
    </row>
    <row r="33" spans="2:12" ht="18">
      <c r="B33" s="786" t="s">
        <v>466</v>
      </c>
      <c r="C33" s="787" t="s">
        <v>586</v>
      </c>
      <c r="D33" s="770">
        <v>52209</v>
      </c>
      <c r="E33" s="788">
        <f>+Tabla4863[[#This Row],[2025]]/$D$46</f>
        <v>9.2721415913864218E-3</v>
      </c>
      <c r="F33" s="173"/>
      <c r="G33" s="173"/>
      <c r="H33" s="173"/>
      <c r="I33" s="173"/>
      <c r="J33" s="173"/>
    </row>
    <row r="34" spans="2:12" ht="18">
      <c r="B34" s="786" t="s">
        <v>468</v>
      </c>
      <c r="C34" s="787" t="s">
        <v>469</v>
      </c>
      <c r="D34" s="770">
        <v>51741</v>
      </c>
      <c r="E34" s="788">
        <f>+Tabla4863[[#This Row],[2025]]/$D$46</f>
        <v>9.1890263762938358E-3</v>
      </c>
      <c r="F34" s="173"/>
      <c r="G34" s="173"/>
      <c r="H34" s="173"/>
      <c r="I34" s="173"/>
      <c r="J34" s="173"/>
    </row>
    <row r="35" spans="2:12" ht="18">
      <c r="B35" s="786" t="s">
        <v>470</v>
      </c>
      <c r="C35" s="787" t="s">
        <v>471</v>
      </c>
      <c r="D35" s="770">
        <v>37138</v>
      </c>
      <c r="E35" s="788">
        <f>+Tabla4863[[#This Row],[2025]]/$D$46</f>
        <v>6.5955830301463146E-3</v>
      </c>
      <c r="F35" s="173"/>
      <c r="G35" s="173"/>
      <c r="H35" s="173"/>
      <c r="I35" s="173"/>
      <c r="J35" s="173"/>
    </row>
    <row r="36" spans="2:12" ht="18">
      <c r="B36" s="786" t="s">
        <v>472</v>
      </c>
      <c r="C36" s="787" t="s">
        <v>473</v>
      </c>
      <c r="D36" s="770">
        <v>36809</v>
      </c>
      <c r="E36" s="788">
        <f>+Tabla4863[[#This Row],[2025]]/$D$46</f>
        <v>6.5371537443226803E-3</v>
      </c>
      <c r="F36" s="173"/>
      <c r="G36" s="173"/>
      <c r="H36" s="173"/>
      <c r="I36" s="173"/>
      <c r="J36" s="173"/>
    </row>
    <row r="37" spans="2:12" ht="18">
      <c r="B37" s="786" t="s">
        <v>474</v>
      </c>
      <c r="C37" s="787" t="s">
        <v>475</v>
      </c>
      <c r="D37" s="770">
        <v>35510</v>
      </c>
      <c r="E37" s="788">
        <f>+Tabla4863[[#This Row],[2025]]/$D$46</f>
        <v>6.3064557434567188E-3</v>
      </c>
      <c r="F37" s="173"/>
      <c r="G37" s="173"/>
      <c r="H37" s="173"/>
      <c r="I37" s="173"/>
      <c r="J37" s="173"/>
    </row>
    <row r="38" spans="2:12" ht="18">
      <c r="B38" s="786" t="s">
        <v>476</v>
      </c>
      <c r="C38" s="787" t="s">
        <v>545</v>
      </c>
      <c r="D38" s="770">
        <v>34682</v>
      </c>
      <c r="E38" s="788">
        <f>+Tabla4863[[#This Row],[2025]]/$D$46</f>
        <v>6.1594057475236816E-3</v>
      </c>
      <c r="F38" s="173"/>
      <c r="G38" s="173"/>
      <c r="H38" s="173"/>
      <c r="I38" s="173"/>
      <c r="J38" s="173"/>
    </row>
    <row r="39" spans="2:12" ht="18">
      <c r="B39" s="786" t="s">
        <v>478</v>
      </c>
      <c r="C39" s="787" t="s">
        <v>479</v>
      </c>
      <c r="D39" s="770">
        <v>28951</v>
      </c>
      <c r="E39" s="788">
        <f>+Tabla4863[[#This Row],[2025]]/$D$46</f>
        <v>5.1415995558663887E-3</v>
      </c>
      <c r="F39" s="173"/>
      <c r="G39" s="173"/>
      <c r="H39" s="173"/>
      <c r="I39" s="173"/>
      <c r="J39" s="173"/>
    </row>
    <row r="40" spans="2:12" ht="18">
      <c r="B40" s="786" t="s">
        <v>480</v>
      </c>
      <c r="C40" s="787" t="s">
        <v>483</v>
      </c>
      <c r="D40" s="770">
        <v>197906</v>
      </c>
      <c r="E40" s="788">
        <f>+Tabla4863[[#This Row],[2025]]/$D$46</f>
        <v>3.5147435380584215E-2</v>
      </c>
      <c r="F40" s="173"/>
      <c r="G40" s="173"/>
      <c r="H40" s="173"/>
      <c r="I40" s="173"/>
      <c r="J40" s="173"/>
    </row>
    <row r="41" spans="2:12" ht="18">
      <c r="B41" s="786" t="s">
        <v>482</v>
      </c>
      <c r="C41" s="787" t="s">
        <v>481</v>
      </c>
      <c r="D41" s="770">
        <v>24452</v>
      </c>
      <c r="E41" s="788">
        <f>+Tabla4863[[#This Row],[2025]]/$D$46</f>
        <v>4.3425923919741963E-3</v>
      </c>
      <c r="F41" s="173"/>
      <c r="G41" s="173"/>
      <c r="H41" s="173"/>
      <c r="I41" s="173"/>
      <c r="J41" s="173"/>
    </row>
    <row r="42" spans="2:12" ht="18">
      <c r="B42" s="786" t="s">
        <v>484</v>
      </c>
      <c r="C42" s="787" t="s">
        <v>587</v>
      </c>
      <c r="D42" s="770">
        <v>21684</v>
      </c>
      <c r="E42" s="788">
        <f>+Tabla4863[[#This Row],[2025]]/$D$46</f>
        <v>3.8510049659565052E-3</v>
      </c>
      <c r="F42" s="173"/>
      <c r="G42" s="173"/>
      <c r="H42" s="173"/>
      <c r="I42" s="173"/>
      <c r="J42" s="173"/>
    </row>
    <row r="43" spans="2:12" ht="18">
      <c r="B43" s="786" t="s">
        <v>486</v>
      </c>
      <c r="C43" s="787" t="s">
        <v>588</v>
      </c>
      <c r="D43" s="770">
        <v>20391</v>
      </c>
      <c r="E43" s="788">
        <f>+Tabla4863[[#This Row],[2025]]/$D$46</f>
        <v>3.6213725447712185E-3</v>
      </c>
      <c r="F43" s="649"/>
      <c r="G43" s="649"/>
      <c r="H43" s="649"/>
      <c r="I43" s="649"/>
      <c r="J43" s="649"/>
      <c r="K43" s="649"/>
    </row>
    <row r="44" spans="2:12" ht="18">
      <c r="B44" s="786" t="s">
        <v>488</v>
      </c>
      <c r="C44" s="787" t="s">
        <v>489</v>
      </c>
      <c r="D44" s="770">
        <v>94915</v>
      </c>
      <c r="E44" s="788">
        <f>+Tabla4863[[#This Row],[2025]]/$D$46</f>
        <v>1.685658256519838E-2</v>
      </c>
      <c r="F44" s="173"/>
      <c r="G44" s="173"/>
      <c r="H44" s="173"/>
      <c r="I44" s="173"/>
      <c r="J44" s="173"/>
    </row>
    <row r="45" spans="2:12" ht="18">
      <c r="B45" s="786" t="s">
        <v>490</v>
      </c>
      <c r="C45" s="787" t="s">
        <v>491</v>
      </c>
      <c r="D45" s="770">
        <v>7305</v>
      </c>
      <c r="E45" s="788">
        <f>+Tabla4863[[#This Row],[2025]]/$D$46</f>
        <v>1.2973432612208204E-3</v>
      </c>
      <c r="F45" s="173"/>
      <c r="G45" s="173"/>
      <c r="H45" s="173"/>
      <c r="I45" s="173"/>
      <c r="J45" s="173"/>
    </row>
    <row r="46" spans="2:12" ht="18">
      <c r="B46" s="789" t="s">
        <v>155</v>
      </c>
      <c r="C46" s="790" t="s">
        <v>155</v>
      </c>
      <c r="D46" s="772">
        <f>SUM(D13:D45)</f>
        <v>5630738</v>
      </c>
      <c r="E46" s="791">
        <f>SUM(E13:E45)</f>
        <v>1</v>
      </c>
      <c r="F46" s="173"/>
      <c r="G46" s="173"/>
      <c r="H46" s="173"/>
      <c r="I46" s="173"/>
      <c r="J46" s="173"/>
      <c r="L46" s="173">
        <f>+Tabla4863[[#This Row],[2025]]-'2. SFS-RS.'!E29</f>
        <v>0</v>
      </c>
    </row>
    <row r="48" spans="2:12" s="649" customFormat="1">
      <c r="B48" s="778"/>
      <c r="C48" s="173"/>
      <c r="D48" s="638"/>
      <c r="E48" s="639"/>
      <c r="F48" s="639"/>
      <c r="G48" s="639"/>
      <c r="H48" s="639"/>
      <c r="I48" s="639"/>
      <c r="J48" s="639"/>
      <c r="K48" s="173"/>
    </row>
    <row r="49" spans="2:12">
      <c r="K49" s="649"/>
    </row>
    <row r="51" spans="2:12">
      <c r="K51" s="649"/>
    </row>
    <row r="52" spans="2:12">
      <c r="C52" s="649"/>
      <c r="D52" s="773"/>
      <c r="E52" s="774"/>
      <c r="F52" s="774"/>
      <c r="G52" s="774"/>
      <c r="H52" s="774"/>
      <c r="I52" s="774"/>
      <c r="J52" s="774"/>
    </row>
    <row r="53" spans="2:12">
      <c r="K53" s="649"/>
    </row>
    <row r="54" spans="2:12">
      <c r="C54" s="649"/>
      <c r="D54" s="773"/>
      <c r="E54" s="774"/>
      <c r="F54" s="774"/>
      <c r="G54" s="774"/>
      <c r="H54" s="774"/>
      <c r="I54" s="774"/>
      <c r="J54" s="774"/>
      <c r="K54" s="206"/>
    </row>
    <row r="55" spans="2:12">
      <c r="K55" s="535"/>
    </row>
    <row r="56" spans="2:12">
      <c r="C56" s="649"/>
      <c r="D56" s="773"/>
      <c r="E56" s="774"/>
      <c r="F56" s="774"/>
      <c r="G56" s="774"/>
      <c r="H56" s="774"/>
      <c r="I56" s="774"/>
      <c r="J56" s="774"/>
    </row>
    <row r="57" spans="2:12">
      <c r="C57" s="206"/>
      <c r="D57" s="775"/>
      <c r="E57" s="776"/>
      <c r="F57" s="776"/>
      <c r="G57" s="776"/>
      <c r="H57" s="776"/>
      <c r="I57" s="776"/>
      <c r="J57" s="776"/>
      <c r="K57" s="206"/>
    </row>
    <row r="58" spans="2:12" s="649" customFormat="1">
      <c r="B58" s="778"/>
      <c r="C58" s="535"/>
      <c r="D58" s="777"/>
      <c r="E58" s="779"/>
      <c r="F58" s="779"/>
      <c r="G58" s="779"/>
      <c r="H58" s="779"/>
      <c r="I58" s="779"/>
      <c r="J58" s="779"/>
      <c r="K58" s="173"/>
      <c r="L58" s="535"/>
    </row>
    <row r="60" spans="2:12" s="649" customFormat="1">
      <c r="B60" s="778"/>
      <c r="C60" s="173"/>
      <c r="D60" s="638"/>
      <c r="E60" s="639"/>
      <c r="F60" s="639"/>
      <c r="G60" s="639"/>
      <c r="H60" s="639"/>
      <c r="I60" s="639"/>
      <c r="J60" s="639"/>
      <c r="K60" s="173"/>
    </row>
    <row r="62" spans="2:12" s="649" customFormat="1">
      <c r="B62" s="778"/>
      <c r="C62" s="173"/>
      <c r="D62" s="638"/>
      <c r="E62" s="639"/>
      <c r="F62" s="639"/>
      <c r="G62" s="639"/>
      <c r="H62" s="639"/>
      <c r="I62" s="639"/>
      <c r="J62" s="639"/>
      <c r="K62" s="173"/>
    </row>
    <row r="63" spans="2:12" s="206" customFormat="1">
      <c r="B63" s="216"/>
      <c r="C63" s="173"/>
      <c r="D63" s="638"/>
      <c r="E63" s="639"/>
      <c r="F63" s="639"/>
      <c r="G63" s="639"/>
      <c r="H63" s="639"/>
      <c r="I63" s="639"/>
      <c r="J63" s="639"/>
      <c r="K63" s="173"/>
      <c r="L63" s="173"/>
    </row>
    <row r="64" spans="2:12" s="535" customFormat="1">
      <c r="B64" s="778"/>
      <c r="C64" s="173"/>
      <c r="D64" s="638"/>
      <c r="E64" s="639"/>
      <c r="F64" s="639"/>
      <c r="G64" s="639"/>
      <c r="H64" s="639"/>
      <c r="I64" s="639"/>
      <c r="J64" s="639"/>
      <c r="K64" s="173"/>
      <c r="L64" s="649"/>
    </row>
  </sheetData>
  <mergeCells count="3">
    <mergeCell ref="C1:K1"/>
    <mergeCell ref="C2:K2"/>
    <mergeCell ref="A3:K11"/>
  </mergeCells>
  <pageMargins left="0.70866141732283472" right="0.70866141732283472" top="0.74803149606299213" bottom="0.74803149606299213" header="0.31496062992125984" footer="0.31496062992125984"/>
  <pageSetup scale="37" orientation="portrait" r:id="rId1"/>
  <drawing r:id="rId2"/>
  <tableParts count="1">
    <tablePart r:id="rId3"/>
  </tableParts>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43">
    <tabColor theme="1"/>
    <pageSetUpPr fitToPage="1"/>
  </sheetPr>
  <dimension ref="A1"/>
  <sheetViews>
    <sheetView showGridLines="0" view="pageBreakPreview" zoomScale="85" zoomScaleNormal="100" zoomScaleSheetLayoutView="85" workbookViewId="0">
      <selection activeCell="O40" sqref="O40"/>
    </sheetView>
  </sheetViews>
  <sheetFormatPr baseColWidth="10" defaultColWidth="11.42578125" defaultRowHeight="15"/>
  <cols>
    <col min="7" max="7" width="15" customWidth="1"/>
    <col min="12" max="12" width="22.85546875" customWidth="1"/>
  </cols>
  <sheetData/>
  <pageMargins left="0.70866141732283472" right="0.70866141732283472" top="0.74803149606299213" bottom="0.74803149606299213" header="0.31496062992125984" footer="0.31496062992125984"/>
  <pageSetup scale="74" orientation="landscape"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45">
    <tabColor rgb="FF0070C0"/>
    <pageSetUpPr fitToPage="1"/>
  </sheetPr>
  <dimension ref="A1:I64"/>
  <sheetViews>
    <sheetView showGridLines="0" view="pageBreakPreview" topLeftCell="A12" zoomScale="85" zoomScaleNormal="100" zoomScaleSheetLayoutView="85" workbookViewId="0">
      <selection activeCell="M10" sqref="M10"/>
    </sheetView>
  </sheetViews>
  <sheetFormatPr baseColWidth="10" defaultColWidth="11.42578125" defaultRowHeight="15"/>
  <cols>
    <col min="1" max="1" width="16.42578125" customWidth="1"/>
    <col min="2" max="2" width="12.5703125" customWidth="1"/>
    <col min="3" max="3" width="21" customWidth="1"/>
    <col min="4" max="4" width="15.85546875" customWidth="1"/>
    <col min="5" max="5" width="13.140625" customWidth="1"/>
    <col min="6" max="6" width="17.42578125" customWidth="1"/>
    <col min="7" max="7" width="25.85546875" customWidth="1"/>
    <col min="8" max="8" width="30.5703125" customWidth="1"/>
    <col min="9" max="9" width="4.42578125" customWidth="1"/>
  </cols>
  <sheetData>
    <row r="1" spans="1:9" ht="48" customHeight="1">
      <c r="A1" s="1352" t="s">
        <v>589</v>
      </c>
      <c r="B1" s="1353"/>
      <c r="C1" s="1353"/>
      <c r="D1" s="1353"/>
      <c r="E1" s="1353"/>
      <c r="F1" s="1353"/>
      <c r="G1" s="1353"/>
      <c r="H1" s="1353"/>
      <c r="I1" s="66"/>
    </row>
    <row r="2" spans="1:9" ht="24" customHeight="1" thickBot="1">
      <c r="A2" s="1350" t="str">
        <f>+'Resumen '!O1</f>
        <v>Período:  Diciembre 2009 - Enero 2026</v>
      </c>
      <c r="B2" s="1351"/>
      <c r="C2" s="1351"/>
      <c r="D2" s="1351"/>
      <c r="E2" s="1351"/>
      <c r="F2" s="1351"/>
      <c r="G2" s="1351"/>
      <c r="H2" s="1351"/>
    </row>
    <row r="3" spans="1:9" ht="77.25" customHeight="1">
      <c r="A3" s="1347" t="s">
        <v>950</v>
      </c>
      <c r="B3" s="1348"/>
      <c r="C3" s="1348"/>
      <c r="D3" s="1348"/>
      <c r="E3" s="1348"/>
      <c r="F3" s="1348"/>
      <c r="G3" s="1348"/>
      <c r="H3" s="1348"/>
    </row>
    <row r="4" spans="1:9" ht="16.5" customHeight="1">
      <c r="A4" s="1349"/>
      <c r="B4" s="1349"/>
      <c r="C4" s="1349"/>
      <c r="D4" s="1349"/>
      <c r="E4" s="1349"/>
      <c r="F4" s="1349"/>
      <c r="G4" s="1349"/>
      <c r="H4" s="1349"/>
    </row>
    <row r="5" spans="1:9" ht="13.5" customHeight="1">
      <c r="A5" s="1349"/>
      <c r="B5" s="1349"/>
      <c r="C5" s="1349"/>
      <c r="D5" s="1349"/>
      <c r="E5" s="1349"/>
      <c r="F5" s="1349"/>
      <c r="G5" s="1349"/>
      <c r="H5" s="1349"/>
    </row>
    <row r="6" spans="1:9" ht="13.5" customHeight="1">
      <c r="A6" s="1349"/>
      <c r="B6" s="1349"/>
      <c r="C6" s="1349"/>
      <c r="D6" s="1349"/>
      <c r="E6" s="1349"/>
      <c r="F6" s="1349"/>
      <c r="G6" s="1349"/>
      <c r="H6" s="1349"/>
    </row>
    <row r="7" spans="1:9">
      <c r="A7" s="1349"/>
      <c r="B7" s="1349"/>
      <c r="C7" s="1349"/>
      <c r="D7" s="1349"/>
      <c r="E7" s="1349"/>
      <c r="F7" s="1349"/>
      <c r="G7" s="1349"/>
      <c r="H7" s="1349"/>
    </row>
    <row r="8" spans="1:9" ht="13.5" customHeight="1">
      <c r="A8" s="1349"/>
      <c r="B8" s="1349"/>
      <c r="C8" s="1349"/>
      <c r="D8" s="1349"/>
      <c r="E8" s="1349"/>
      <c r="F8" s="1349"/>
      <c r="G8" s="1349"/>
      <c r="H8" s="1349"/>
    </row>
    <row r="9" spans="1:9" ht="13.5" customHeight="1">
      <c r="A9" s="1349"/>
      <c r="B9" s="1349"/>
      <c r="C9" s="1349"/>
      <c r="D9" s="1349"/>
      <c r="E9" s="1349"/>
      <c r="F9" s="1349"/>
      <c r="G9" s="1349"/>
      <c r="H9" s="1349"/>
    </row>
    <row r="10" spans="1:9" ht="125.25" customHeight="1">
      <c r="A10" s="1349"/>
      <c r="B10" s="1349"/>
      <c r="C10" s="1349"/>
      <c r="D10" s="1349"/>
      <c r="E10" s="1349"/>
      <c r="F10" s="1349"/>
      <c r="G10" s="1349"/>
      <c r="H10" s="1349"/>
    </row>
    <row r="11" spans="1:9" s="62" customFormat="1" ht="45" customHeight="1">
      <c r="A11" s="454"/>
      <c r="B11" s="455"/>
      <c r="C11" s="1346" t="s">
        <v>96</v>
      </c>
      <c r="D11" s="1346"/>
      <c r="E11" s="1346"/>
      <c r="F11" s="734" t="s">
        <v>97</v>
      </c>
      <c r="G11" s="734" t="s">
        <v>98</v>
      </c>
      <c r="H11" s="734" t="s">
        <v>590</v>
      </c>
    </row>
    <row r="12" spans="1:9" s="63" customFormat="1" ht="55.5" customHeight="1">
      <c r="A12" s="734" t="s">
        <v>515</v>
      </c>
      <c r="B12" s="734" t="s">
        <v>591</v>
      </c>
      <c r="C12" s="734" t="s">
        <v>592</v>
      </c>
      <c r="D12" s="734" t="s">
        <v>101</v>
      </c>
      <c r="E12" s="734" t="s">
        <v>102</v>
      </c>
      <c r="F12" s="734" t="s">
        <v>103</v>
      </c>
      <c r="G12" s="734" t="s">
        <v>104</v>
      </c>
      <c r="H12" s="734" t="s">
        <v>105</v>
      </c>
    </row>
    <row r="13" spans="1:9" s="62" customFormat="1" ht="18.75">
      <c r="A13" s="456">
        <v>2009</v>
      </c>
      <c r="B13" s="457">
        <f t="shared" ref="B13:B23" si="0">+D13+E13+F13+G13+H13</f>
        <v>18748</v>
      </c>
      <c r="C13" s="766">
        <f t="shared" ref="C13:C29" si="1">+E13+D13</f>
        <v>18748</v>
      </c>
      <c r="D13" s="765">
        <v>18748</v>
      </c>
      <c r="E13" s="765">
        <v>0</v>
      </c>
      <c r="F13" s="765">
        <v>0</v>
      </c>
      <c r="G13" s="765">
        <v>0</v>
      </c>
      <c r="H13" s="765">
        <v>0</v>
      </c>
    </row>
    <row r="14" spans="1:9" s="62" customFormat="1" ht="18.75">
      <c r="A14" s="456">
        <v>2010</v>
      </c>
      <c r="B14" s="457">
        <f t="shared" si="0"/>
        <v>27105</v>
      </c>
      <c r="C14" s="766">
        <f t="shared" si="1"/>
        <v>27105</v>
      </c>
      <c r="D14" s="765">
        <v>27105</v>
      </c>
      <c r="E14" s="765">
        <v>0</v>
      </c>
      <c r="F14" s="765">
        <v>0</v>
      </c>
      <c r="G14" s="765">
        <v>0</v>
      </c>
      <c r="H14" s="765">
        <v>0</v>
      </c>
    </row>
    <row r="15" spans="1:9" s="62" customFormat="1" ht="18.75">
      <c r="A15" s="456">
        <v>2011</v>
      </c>
      <c r="B15" s="457">
        <f t="shared" si="0"/>
        <v>29726</v>
      </c>
      <c r="C15" s="766">
        <f t="shared" si="1"/>
        <v>29726</v>
      </c>
      <c r="D15" s="765">
        <v>29726</v>
      </c>
      <c r="E15" s="765">
        <v>0</v>
      </c>
      <c r="F15" s="765">
        <v>0</v>
      </c>
      <c r="G15" s="765">
        <v>0</v>
      </c>
      <c r="H15" s="765">
        <v>0</v>
      </c>
    </row>
    <row r="16" spans="1:9" s="62" customFormat="1" ht="18.75">
      <c r="A16" s="456">
        <v>2012</v>
      </c>
      <c r="B16" s="457">
        <f t="shared" si="0"/>
        <v>30703</v>
      </c>
      <c r="C16" s="766">
        <f t="shared" si="1"/>
        <v>30703</v>
      </c>
      <c r="D16" s="765">
        <v>30703</v>
      </c>
      <c r="E16" s="765">
        <v>0</v>
      </c>
      <c r="F16" s="765">
        <v>0</v>
      </c>
      <c r="G16" s="765">
        <v>0</v>
      </c>
      <c r="H16" s="765">
        <v>0</v>
      </c>
    </row>
    <row r="17" spans="1:8" ht="15.75">
      <c r="A17" s="456">
        <v>2013</v>
      </c>
      <c r="B17" s="457">
        <f t="shared" si="0"/>
        <v>25205</v>
      </c>
      <c r="C17" s="766">
        <f t="shared" si="1"/>
        <v>25205</v>
      </c>
      <c r="D17" s="765">
        <v>25205</v>
      </c>
      <c r="E17" s="765">
        <v>0</v>
      </c>
      <c r="F17" s="765">
        <v>0</v>
      </c>
      <c r="G17" s="765">
        <v>0</v>
      </c>
      <c r="H17" s="765">
        <v>0</v>
      </c>
    </row>
    <row r="18" spans="1:8" ht="15.75">
      <c r="A18" s="456">
        <v>2014</v>
      </c>
      <c r="B18" s="457">
        <f t="shared" si="0"/>
        <v>30370</v>
      </c>
      <c r="C18" s="766">
        <f t="shared" si="1"/>
        <v>30370</v>
      </c>
      <c r="D18" s="765">
        <v>30370</v>
      </c>
      <c r="E18" s="765">
        <v>0</v>
      </c>
      <c r="F18" s="765">
        <v>0</v>
      </c>
      <c r="G18" s="765">
        <v>0</v>
      </c>
      <c r="H18" s="765">
        <v>0</v>
      </c>
    </row>
    <row r="19" spans="1:8" ht="15.75">
      <c r="A19" s="456">
        <v>2015</v>
      </c>
      <c r="B19" s="457">
        <f t="shared" si="0"/>
        <v>30529</v>
      </c>
      <c r="C19" s="766">
        <f t="shared" si="1"/>
        <v>30529</v>
      </c>
      <c r="D19" s="765">
        <v>30529</v>
      </c>
      <c r="E19" s="765">
        <v>0</v>
      </c>
      <c r="F19" s="765">
        <v>0</v>
      </c>
      <c r="G19" s="765">
        <v>0</v>
      </c>
      <c r="H19" s="765">
        <v>0</v>
      </c>
    </row>
    <row r="20" spans="1:8" s="94" customFormat="1" ht="15.75">
      <c r="A20" s="456">
        <v>2016</v>
      </c>
      <c r="B20" s="457">
        <f t="shared" si="0"/>
        <v>27409</v>
      </c>
      <c r="C20" s="766">
        <f t="shared" si="1"/>
        <v>27409</v>
      </c>
      <c r="D20" s="765">
        <v>27409</v>
      </c>
      <c r="E20" s="765">
        <v>0</v>
      </c>
      <c r="F20" s="765">
        <v>0</v>
      </c>
      <c r="G20" s="765">
        <v>0</v>
      </c>
      <c r="H20" s="765">
        <v>0</v>
      </c>
    </row>
    <row r="21" spans="1:8" ht="15.75">
      <c r="A21" s="456">
        <v>2017</v>
      </c>
      <c r="B21" s="457">
        <f t="shared" si="0"/>
        <v>72326</v>
      </c>
      <c r="C21" s="766">
        <f t="shared" si="1"/>
        <v>26338</v>
      </c>
      <c r="D21" s="765">
        <v>26338</v>
      </c>
      <c r="E21" s="765">
        <v>0</v>
      </c>
      <c r="F21" s="765">
        <v>4623</v>
      </c>
      <c r="G21" s="765">
        <v>19613</v>
      </c>
      <c r="H21" s="765">
        <v>21752</v>
      </c>
    </row>
    <row r="22" spans="1:8" ht="15.75">
      <c r="A22" s="456">
        <v>2018</v>
      </c>
      <c r="B22" s="457">
        <f t="shared" si="0"/>
        <v>76197</v>
      </c>
      <c r="C22" s="766">
        <f t="shared" si="1"/>
        <v>25266</v>
      </c>
      <c r="D22" s="765">
        <v>25266</v>
      </c>
      <c r="E22" s="765">
        <v>0</v>
      </c>
      <c r="F22" s="765">
        <v>5232</v>
      </c>
      <c r="G22" s="765">
        <v>22744</v>
      </c>
      <c r="H22" s="765">
        <v>22955</v>
      </c>
    </row>
    <row r="23" spans="1:8" ht="15.75">
      <c r="A23" s="456">
        <v>2019</v>
      </c>
      <c r="B23" s="457">
        <f t="shared" si="0"/>
        <v>90657</v>
      </c>
      <c r="C23" s="766">
        <f t="shared" si="1"/>
        <v>35260</v>
      </c>
      <c r="D23" s="765">
        <v>23781</v>
      </c>
      <c r="E23" s="765">
        <v>11479</v>
      </c>
      <c r="F23" s="765">
        <v>5670</v>
      </c>
      <c r="G23" s="765">
        <v>25426</v>
      </c>
      <c r="H23" s="765">
        <v>24301</v>
      </c>
    </row>
    <row r="24" spans="1:8" ht="15.75">
      <c r="A24" s="456">
        <v>2020</v>
      </c>
      <c r="B24" s="457">
        <v>95925</v>
      </c>
      <c r="C24" s="766">
        <f t="shared" si="1"/>
        <v>36029</v>
      </c>
      <c r="D24" s="765">
        <v>22156</v>
      </c>
      <c r="E24" s="765">
        <v>13873</v>
      </c>
      <c r="F24" s="765">
        <v>6078</v>
      </c>
      <c r="G24" s="765">
        <v>25900</v>
      </c>
      <c r="H24" s="765">
        <v>27918</v>
      </c>
    </row>
    <row r="25" spans="1:8" ht="15.75">
      <c r="A25" s="456" t="s">
        <v>353</v>
      </c>
      <c r="B25" s="457">
        <f t="shared" ref="B25:B30" si="2">+D25+E25+F25+G25+H25</f>
        <v>97916</v>
      </c>
      <c r="C25" s="766">
        <f t="shared" si="1"/>
        <v>37207</v>
      </c>
      <c r="D25" s="765">
        <v>20062</v>
      </c>
      <c r="E25" s="765">
        <v>17145</v>
      </c>
      <c r="F25" s="765">
        <v>5922</v>
      </c>
      <c r="G25" s="765">
        <v>26562</v>
      </c>
      <c r="H25" s="765">
        <v>28225</v>
      </c>
    </row>
    <row r="26" spans="1:8" ht="15.75">
      <c r="A26" s="456">
        <v>2022</v>
      </c>
      <c r="B26" s="457">
        <f t="shared" si="2"/>
        <v>104426</v>
      </c>
      <c r="C26" s="766">
        <f t="shared" si="1"/>
        <v>40467</v>
      </c>
      <c r="D26" s="765">
        <v>18658</v>
      </c>
      <c r="E26" s="765">
        <v>21809</v>
      </c>
      <c r="F26" s="765">
        <v>5781</v>
      </c>
      <c r="G26" s="765">
        <v>27442</v>
      </c>
      <c r="H26" s="765">
        <v>30736</v>
      </c>
    </row>
    <row r="27" spans="1:8" ht="15.75">
      <c r="A27" s="456" t="s">
        <v>593</v>
      </c>
      <c r="B27" s="457">
        <f t="shared" si="2"/>
        <v>111952</v>
      </c>
      <c r="C27" s="766">
        <f t="shared" si="1"/>
        <v>45474</v>
      </c>
      <c r="D27" s="765">
        <v>17514</v>
      </c>
      <c r="E27" s="765">
        <v>27960</v>
      </c>
      <c r="F27" s="765">
        <v>5602</v>
      </c>
      <c r="G27" s="765">
        <v>28822</v>
      </c>
      <c r="H27" s="765">
        <v>32054</v>
      </c>
    </row>
    <row r="28" spans="1:8" ht="15.75">
      <c r="A28" s="456" t="s">
        <v>594</v>
      </c>
      <c r="B28" s="457">
        <f t="shared" si="2"/>
        <v>115202</v>
      </c>
      <c r="C28" s="766">
        <f t="shared" si="1"/>
        <v>46675</v>
      </c>
      <c r="D28" s="765">
        <v>16476</v>
      </c>
      <c r="E28" s="765">
        <v>30199</v>
      </c>
      <c r="F28" s="765">
        <v>5721</v>
      </c>
      <c r="G28" s="765">
        <v>30324</v>
      </c>
      <c r="H28" s="765">
        <v>32482</v>
      </c>
    </row>
    <row r="29" spans="1:8" ht="15.75">
      <c r="A29" s="456" t="s">
        <v>106</v>
      </c>
      <c r="B29" s="457">
        <f t="shared" si="2"/>
        <v>118983</v>
      </c>
      <c r="C29" s="766">
        <f t="shared" si="1"/>
        <v>47264</v>
      </c>
      <c r="D29" s="765">
        <v>15555</v>
      </c>
      <c r="E29" s="765">
        <v>31709</v>
      </c>
      <c r="F29" s="765">
        <v>5460</v>
      </c>
      <c r="G29" s="765">
        <v>32159</v>
      </c>
      <c r="H29" s="765">
        <v>34100</v>
      </c>
    </row>
    <row r="30" spans="1:8" ht="15.75">
      <c r="A30" s="1205" t="s">
        <v>908</v>
      </c>
      <c r="B30" s="1206">
        <f t="shared" si="2"/>
        <v>118609</v>
      </c>
      <c r="C30" s="1207">
        <f>+E30+D30</f>
        <v>47129</v>
      </c>
      <c r="D30" s="1208">
        <f>+'Resumen '!I8</f>
        <v>15304</v>
      </c>
      <c r="E30" s="1208">
        <f>+'Resumen '!J8</f>
        <v>31825</v>
      </c>
      <c r="F30" s="1208">
        <f>+'Resumen '!K8</f>
        <v>5422</v>
      </c>
      <c r="G30" s="1208">
        <f>+'Resumen '!L8</f>
        <v>32062</v>
      </c>
      <c r="H30" s="1208">
        <f>+'Resumen '!M8</f>
        <v>33996</v>
      </c>
    </row>
    <row r="31" spans="1:8" ht="29.25" customHeight="1">
      <c r="A31" s="1354" t="s">
        <v>595</v>
      </c>
      <c r="B31" s="1354"/>
      <c r="C31" s="1354"/>
      <c r="D31" s="1354"/>
      <c r="E31" s="1354"/>
      <c r="F31" s="1354"/>
      <c r="G31" s="1354"/>
      <c r="H31" s="1354"/>
    </row>
    <row r="32" spans="1:8" ht="27" customHeight="1">
      <c r="A32" s="1345" t="s">
        <v>596</v>
      </c>
      <c r="B32" s="1345"/>
      <c r="C32" s="1345"/>
      <c r="D32" s="1345"/>
      <c r="E32" s="1345"/>
      <c r="F32" s="1345"/>
      <c r="G32" s="1345"/>
      <c r="H32" s="1345"/>
    </row>
    <row r="33" spans="2:9" ht="15.75">
      <c r="D33" s="3"/>
      <c r="E33" s="3"/>
      <c r="F33" s="3"/>
      <c r="G33" s="3"/>
      <c r="H33" s="3"/>
      <c r="I33" s="3"/>
    </row>
    <row r="34" spans="2:9" ht="15.75">
      <c r="D34" s="3"/>
      <c r="E34" s="3"/>
      <c r="F34" s="3"/>
      <c r="G34" s="3"/>
      <c r="H34" s="3"/>
    </row>
    <row r="35" spans="2:9" ht="15.75">
      <c r="D35" s="3"/>
      <c r="E35" s="3"/>
      <c r="F35" s="3"/>
      <c r="G35" s="3"/>
      <c r="H35" s="3"/>
    </row>
    <row r="36" spans="2:9" ht="18.75">
      <c r="B36" s="108"/>
      <c r="C36" s="108"/>
      <c r="D36" s="3"/>
      <c r="E36" s="3"/>
      <c r="F36" s="3"/>
      <c r="G36" s="3"/>
      <c r="H36" s="3"/>
    </row>
    <row r="37" spans="2:9" ht="18.75">
      <c r="B37" s="107"/>
      <c r="C37" s="107"/>
    </row>
    <row r="64" spans="9:9" ht="29.25" customHeight="1">
      <c r="I64" s="71"/>
    </row>
  </sheetData>
  <mergeCells count="6">
    <mergeCell ref="A32:H32"/>
    <mergeCell ref="C11:E11"/>
    <mergeCell ref="A3:H10"/>
    <mergeCell ref="A2:H2"/>
    <mergeCell ref="A1:H1"/>
    <mergeCell ref="A31:H31"/>
  </mergeCells>
  <conditionalFormatting sqref="A13:H30">
    <cfRule type="cellIs" dxfId="21" priority="3" operator="equal">
      <formula>0</formula>
    </cfRule>
  </conditionalFormatting>
  <pageMargins left="0.70866141732283472" right="0.70866141732283472" top="0.74803149606299213" bottom="0.74803149606299213" header="0.31496062992125984" footer="0.31496062992125984"/>
  <pageSetup paperSize="119" scale="52"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0070C0"/>
    <pageSetUpPr fitToPage="1"/>
  </sheetPr>
  <dimension ref="A1:J15"/>
  <sheetViews>
    <sheetView showGridLines="0" view="pageBreakPreview" zoomScale="115" zoomScaleNormal="100" zoomScaleSheetLayoutView="115" workbookViewId="0">
      <selection activeCell="A3" sqref="A3:J4"/>
    </sheetView>
  </sheetViews>
  <sheetFormatPr baseColWidth="10" defaultColWidth="11.42578125" defaultRowHeight="14.25"/>
  <cols>
    <col min="1" max="1" width="26.42578125" style="173" customWidth="1"/>
    <col min="2" max="2" width="19.7109375" style="173" customWidth="1"/>
    <col min="3" max="3" width="13.7109375" style="173" bestFit="1" customWidth="1"/>
    <col min="4" max="5" width="6.7109375" style="173" customWidth="1"/>
    <col min="6" max="6" width="21.85546875" style="173" customWidth="1"/>
    <col min="7" max="16384" width="11.42578125" style="173"/>
  </cols>
  <sheetData>
    <row r="1" spans="1:10" s="266" customFormat="1" ht="39" customHeight="1">
      <c r="A1" s="1307" t="s">
        <v>597</v>
      </c>
      <c r="B1" s="1307"/>
      <c r="C1" s="1307"/>
      <c r="D1" s="1307"/>
      <c r="E1" s="1307"/>
      <c r="F1" s="1307"/>
      <c r="G1" s="1307"/>
      <c r="H1" s="1307"/>
      <c r="I1" s="1307"/>
      <c r="J1" s="1307"/>
    </row>
    <row r="2" spans="1:10" ht="22.5" customHeight="1">
      <c r="A2" s="1307" t="str">
        <f>+'4. SFS-RC'!A2:L2</f>
        <v>Período: Enero 2026</v>
      </c>
      <c r="B2" s="1307"/>
      <c r="C2" s="1307"/>
      <c r="D2" s="1307"/>
      <c r="E2" s="1307"/>
      <c r="F2" s="1307"/>
      <c r="G2" s="1307"/>
      <c r="H2" s="1307"/>
      <c r="I2" s="1307"/>
      <c r="J2" s="1307"/>
    </row>
    <row r="3" spans="1:10" ht="65.25" customHeight="1">
      <c r="A3" s="1355" t="s">
        <v>951</v>
      </c>
      <c r="B3" s="1355"/>
      <c r="C3" s="1355"/>
      <c r="D3" s="1355"/>
      <c r="E3" s="1355"/>
      <c r="F3" s="1355"/>
      <c r="G3" s="1355"/>
      <c r="H3" s="1355"/>
      <c r="I3" s="1355"/>
      <c r="J3" s="1355"/>
    </row>
    <row r="4" spans="1:10" ht="26.25" customHeight="1">
      <c r="A4" s="1355"/>
      <c r="B4" s="1355"/>
      <c r="C4" s="1355"/>
      <c r="D4" s="1355"/>
      <c r="E4" s="1355"/>
      <c r="F4" s="1355"/>
      <c r="G4" s="1355"/>
      <c r="H4" s="1355"/>
      <c r="I4" s="1355"/>
      <c r="J4" s="1355"/>
    </row>
    <row r="5" spans="1:10" ht="16.5" customHeight="1"/>
    <row r="6" spans="1:10" ht="15">
      <c r="A6" s="825" t="s">
        <v>112</v>
      </c>
      <c r="B6" s="826" t="s">
        <v>94</v>
      </c>
      <c r="C6" s="826" t="s">
        <v>143</v>
      </c>
    </row>
    <row r="7" spans="1:10" ht="15">
      <c r="A7" s="1025" t="s">
        <v>136</v>
      </c>
      <c r="B7" s="828">
        <f>+'Resumen '!L17+'Resumen '!K17</f>
        <v>84574</v>
      </c>
      <c r="C7" s="829">
        <f>+Tabla4754616580[[#This Row],[Total]]/$B$9</f>
        <v>0.71080742627097993</v>
      </c>
    </row>
    <row r="8" spans="1:10" ht="15">
      <c r="A8" s="1025" t="s">
        <v>598</v>
      </c>
      <c r="B8" s="828">
        <f>+'Resumen '!K18+'Resumen '!L18</f>
        <v>34409</v>
      </c>
      <c r="C8" s="829">
        <f>+Tabla4754616580[[#This Row],[Total]]/$B$9</f>
        <v>0.28919257372902013</v>
      </c>
    </row>
    <row r="9" spans="1:10" ht="15">
      <c r="A9" s="1026" t="s">
        <v>360</v>
      </c>
      <c r="B9" s="279">
        <f>SUM(B7:B8)</f>
        <v>118983</v>
      </c>
      <c r="C9" s="832">
        <f>SUM(C7:C8)</f>
        <v>1</v>
      </c>
    </row>
    <row r="10" spans="1:10" ht="15">
      <c r="A10" s="1026" t="s">
        <v>599</v>
      </c>
      <c r="B10" s="1024">
        <f>+B8/B7</f>
        <v>0.40685080521200367</v>
      </c>
      <c r="C10" s="1023"/>
    </row>
    <row r="12" spans="1:10" ht="43.5" customHeight="1"/>
    <row r="13" spans="1:10" ht="43.5" customHeight="1"/>
    <row r="14" spans="1:10" ht="43.5" customHeight="1"/>
    <row r="15" spans="1:10" ht="43.5" customHeight="1"/>
  </sheetData>
  <mergeCells count="3">
    <mergeCell ref="A1:J1"/>
    <mergeCell ref="A2:J2"/>
    <mergeCell ref="A3:J4"/>
  </mergeCells>
  <pageMargins left="0.70866141732283472" right="0.70866141732283472" top="0.74803149606299213" bottom="0.74803149606299213" header="0.31496062992125984" footer="0.31496062992125984"/>
  <pageSetup paperSize="119" scale="86" orientation="landscape" r:id="rId1"/>
  <drawing r:id="rId2"/>
  <tableParts count="1">
    <tablePart r:id="rId3"/>
  </tableParts>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0070C0"/>
    <pageSetUpPr fitToPage="1"/>
  </sheetPr>
  <dimension ref="A1:J18"/>
  <sheetViews>
    <sheetView showGridLines="0" view="pageBreakPreview" zoomScale="115" zoomScaleNormal="100" zoomScaleSheetLayoutView="115" workbookViewId="0">
      <selection activeCell="A5" sqref="A5"/>
    </sheetView>
  </sheetViews>
  <sheetFormatPr baseColWidth="10" defaultColWidth="11.42578125" defaultRowHeight="14.25"/>
  <cols>
    <col min="1" max="1" width="22.7109375" style="173" customWidth="1"/>
    <col min="2" max="2" width="19.7109375" style="173" customWidth="1"/>
    <col min="3" max="3" width="13.7109375" style="173" bestFit="1" customWidth="1"/>
    <col min="4" max="4" width="6.7109375" style="173" customWidth="1"/>
    <col min="5" max="5" width="18.85546875" style="173" customWidth="1"/>
    <col min="6" max="6" width="21.85546875" style="173" customWidth="1"/>
    <col min="7" max="16384" width="11.42578125" style="173"/>
  </cols>
  <sheetData>
    <row r="1" spans="1:10" s="266" customFormat="1" ht="39" customHeight="1">
      <c r="A1" s="1307" t="s">
        <v>600</v>
      </c>
      <c r="B1" s="1307"/>
      <c r="C1" s="1307"/>
      <c r="D1" s="1307"/>
      <c r="E1" s="1307"/>
      <c r="F1" s="1307"/>
      <c r="G1" s="1307"/>
      <c r="H1" s="1307"/>
      <c r="I1" s="1307"/>
      <c r="J1" s="1307"/>
    </row>
    <row r="2" spans="1:10" ht="22.5" customHeight="1">
      <c r="A2" s="1307" t="str">
        <f>+'4. SFS-RC'!A2:L2</f>
        <v>Período: Enero 2026</v>
      </c>
      <c r="B2" s="1307"/>
      <c r="C2" s="1307"/>
      <c r="D2" s="1307"/>
      <c r="E2" s="1307"/>
      <c r="F2" s="1307"/>
      <c r="G2" s="1307"/>
      <c r="H2" s="1307"/>
      <c r="I2" s="1307"/>
      <c r="J2" s="1307"/>
    </row>
    <row r="3" spans="1:10" ht="102" customHeight="1">
      <c r="A3" s="1356" t="s">
        <v>952</v>
      </c>
      <c r="B3" s="1356"/>
      <c r="C3" s="1356"/>
      <c r="D3" s="1356"/>
      <c r="E3" s="1356"/>
      <c r="F3" s="1356"/>
      <c r="G3" s="1356"/>
      <c r="H3" s="1356"/>
      <c r="I3" s="1356"/>
      <c r="J3" s="1356"/>
    </row>
    <row r="4" spans="1:10" ht="77.25" customHeight="1">
      <c r="A4" s="1356"/>
      <c r="B4" s="1356"/>
      <c r="C4" s="1356"/>
      <c r="D4" s="1356"/>
      <c r="E4" s="1356"/>
      <c r="F4" s="1356"/>
      <c r="G4" s="1356"/>
      <c r="H4" s="1356"/>
      <c r="I4" s="1356"/>
      <c r="J4" s="1356"/>
    </row>
    <row r="5" spans="1:10" ht="6" customHeight="1">
      <c r="A5" s="768"/>
      <c r="B5" s="768"/>
      <c r="C5" s="768"/>
    </row>
    <row r="6" spans="1:10" ht="16.5" customHeight="1"/>
    <row r="7" spans="1:10" ht="16.5" customHeight="1">
      <c r="A7" s="825" t="s">
        <v>601</v>
      </c>
      <c r="B7" s="826" t="s">
        <v>94</v>
      </c>
      <c r="C7" s="826" t="s">
        <v>143</v>
      </c>
    </row>
    <row r="8" spans="1:10" ht="16.5" customHeight="1">
      <c r="A8" s="827" t="s">
        <v>602</v>
      </c>
      <c r="B8" s="828">
        <f>+'Resumen '!J14</f>
        <v>114328.49735676526</v>
      </c>
      <c r="C8" s="829">
        <f>+Tabla47546165[[#This Row],[Total]]/$B$11</f>
        <v>0.96391081078809571</v>
      </c>
    </row>
    <row r="9" spans="1:10" ht="16.5" customHeight="1">
      <c r="A9" s="827" t="s">
        <v>603</v>
      </c>
      <c r="B9" s="828">
        <f>+'Resumen '!K14</f>
        <v>477.49435633661955</v>
      </c>
      <c r="C9" s="829">
        <f>+Tabla47546165[[#This Row],[Total]]/$B$11</f>
        <v>4.0257851962044993E-3</v>
      </c>
    </row>
    <row r="10" spans="1:10" ht="15">
      <c r="A10" s="827" t="s">
        <v>604</v>
      </c>
      <c r="B10" s="828">
        <f>+'Resumen '!L14</f>
        <v>3803.0082868981285</v>
      </c>
      <c r="C10" s="829">
        <f>+Tabla47546165[[#This Row],[Total]]/$B$11</f>
        <v>3.2063404015699723E-2</v>
      </c>
    </row>
    <row r="11" spans="1:10" ht="15">
      <c r="A11" s="278" t="s">
        <v>360</v>
      </c>
      <c r="B11" s="279">
        <f>SUM(B8:B10)</f>
        <v>118609.00000000001</v>
      </c>
      <c r="C11" s="832">
        <f>SUM(C8:C10)</f>
        <v>0.99999999999999989</v>
      </c>
    </row>
    <row r="17" ht="43.5" customHeight="1"/>
    <row r="18" ht="43.5" customHeight="1"/>
  </sheetData>
  <mergeCells count="3">
    <mergeCell ref="A1:J1"/>
    <mergeCell ref="A2:J2"/>
    <mergeCell ref="A3:J4"/>
  </mergeCells>
  <pageMargins left="0.70866141732283472" right="0.70866141732283472" top="0.74803149606299213" bottom="0.74803149606299213" header="0.31496062992125984" footer="0.31496062992125984"/>
  <pageSetup paperSize="119" scale="81" orientation="landscape" r:id="rId1"/>
  <drawing r:id="rId2"/>
  <tableParts count="1">
    <tablePart r:id="rId3"/>
  </tableParts>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67">
    <tabColor theme="1"/>
    <pageSetUpPr fitToPage="1"/>
  </sheetPr>
  <dimension ref="N27"/>
  <sheetViews>
    <sheetView showGridLines="0" view="pageBreakPreview" zoomScaleNormal="100" zoomScaleSheetLayoutView="100" workbookViewId="0">
      <selection activeCell="N39" sqref="N39"/>
    </sheetView>
  </sheetViews>
  <sheetFormatPr baseColWidth="10" defaultColWidth="11.42578125" defaultRowHeight="14.25"/>
  <cols>
    <col min="1" max="6" width="11.42578125" style="173"/>
    <col min="7" max="7" width="8.85546875" style="173" customWidth="1"/>
    <col min="8" max="16384" width="11.42578125" style="173"/>
  </cols>
  <sheetData>
    <row r="27" spans="14:14">
      <c r="N27" s="173" t="s">
        <v>0</v>
      </c>
    </row>
  </sheetData>
  <pageMargins left="0.70866141732283472" right="0.70866141732283472" top="0.74803149606299213" bottom="0.74803149606299213" header="0.31496062992125984" footer="0.31496062992125984"/>
  <pageSetup paperSize="119" scale="90" orientation="landscape"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68">
    <tabColor theme="1"/>
    <pageSetUpPr fitToPage="1"/>
  </sheetPr>
  <dimension ref="A7:M48"/>
  <sheetViews>
    <sheetView showGridLines="0" view="pageBreakPreview" topLeftCell="A10" zoomScale="70" zoomScaleNormal="100" zoomScaleSheetLayoutView="70" workbookViewId="0">
      <selection activeCell="A7" sqref="A7:M48"/>
    </sheetView>
  </sheetViews>
  <sheetFormatPr baseColWidth="10" defaultColWidth="11.42578125" defaultRowHeight="14.25"/>
  <cols>
    <col min="1" max="6" width="11.42578125" style="173"/>
    <col min="7" max="7" width="13.42578125" style="173" customWidth="1"/>
    <col min="8" max="8" width="15" style="173" customWidth="1"/>
    <col min="9" max="9" width="22.28515625" style="173" customWidth="1"/>
    <col min="10" max="10" width="11.42578125" style="173"/>
    <col min="11" max="11" width="31.7109375" style="173" customWidth="1"/>
    <col min="12" max="12" width="25.140625" style="173" customWidth="1"/>
    <col min="13" max="16384" width="11.42578125" style="173"/>
  </cols>
  <sheetData>
    <row r="7" spans="1:13">
      <c r="A7" s="1357" t="s">
        <v>605</v>
      </c>
      <c r="B7" s="1358"/>
      <c r="C7" s="1358"/>
      <c r="D7" s="1358"/>
      <c r="E7" s="1358"/>
      <c r="F7" s="1358"/>
      <c r="G7" s="1358"/>
      <c r="H7" s="1358"/>
      <c r="I7" s="1358"/>
      <c r="J7" s="1358"/>
      <c r="K7" s="1358"/>
      <c r="L7" s="1358"/>
      <c r="M7" s="1358"/>
    </row>
    <row r="8" spans="1:13">
      <c r="A8" s="1358"/>
      <c r="B8" s="1358"/>
      <c r="C8" s="1358"/>
      <c r="D8" s="1358"/>
      <c r="E8" s="1358"/>
      <c r="F8" s="1358"/>
      <c r="G8" s="1358"/>
      <c r="H8" s="1358"/>
      <c r="I8" s="1358"/>
      <c r="J8" s="1358"/>
      <c r="K8" s="1358"/>
      <c r="L8" s="1358"/>
      <c r="M8" s="1358"/>
    </row>
    <row r="9" spans="1:13">
      <c r="A9" s="1358"/>
      <c r="B9" s="1358"/>
      <c r="C9" s="1358"/>
      <c r="D9" s="1358"/>
      <c r="E9" s="1358"/>
      <c r="F9" s="1358"/>
      <c r="G9" s="1358"/>
      <c r="H9" s="1358"/>
      <c r="I9" s="1358"/>
      <c r="J9" s="1358"/>
      <c r="K9" s="1358"/>
      <c r="L9" s="1358"/>
      <c r="M9" s="1358"/>
    </row>
    <row r="10" spans="1:13">
      <c r="A10" s="1358"/>
      <c r="B10" s="1358"/>
      <c r="C10" s="1358"/>
      <c r="D10" s="1358"/>
      <c r="E10" s="1358"/>
      <c r="F10" s="1358"/>
      <c r="G10" s="1358"/>
      <c r="H10" s="1358"/>
      <c r="I10" s="1358"/>
      <c r="J10" s="1358"/>
      <c r="K10" s="1358"/>
      <c r="L10" s="1358"/>
      <c r="M10" s="1358"/>
    </row>
    <row r="11" spans="1:13">
      <c r="A11" s="1358"/>
      <c r="B11" s="1358"/>
      <c r="C11" s="1358"/>
      <c r="D11" s="1358"/>
      <c r="E11" s="1358"/>
      <c r="F11" s="1358"/>
      <c r="G11" s="1358"/>
      <c r="H11" s="1358"/>
      <c r="I11" s="1358"/>
      <c r="J11" s="1358"/>
      <c r="K11" s="1358"/>
      <c r="L11" s="1358"/>
      <c r="M11" s="1358"/>
    </row>
    <row r="12" spans="1:13">
      <c r="A12" s="1358"/>
      <c r="B12" s="1358"/>
      <c r="C12" s="1358"/>
      <c r="D12" s="1358"/>
      <c r="E12" s="1358"/>
      <c r="F12" s="1358"/>
      <c r="G12" s="1358"/>
      <c r="H12" s="1358"/>
      <c r="I12" s="1358"/>
      <c r="J12" s="1358"/>
      <c r="K12" s="1358"/>
      <c r="L12" s="1358"/>
      <c r="M12" s="1358"/>
    </row>
    <row r="13" spans="1:13">
      <c r="A13" s="1358"/>
      <c r="B13" s="1358"/>
      <c r="C13" s="1358"/>
      <c r="D13" s="1358"/>
      <c r="E13" s="1358"/>
      <c r="F13" s="1358"/>
      <c r="G13" s="1358"/>
      <c r="H13" s="1358"/>
      <c r="I13" s="1358"/>
      <c r="J13" s="1358"/>
      <c r="K13" s="1358"/>
      <c r="L13" s="1358"/>
      <c r="M13" s="1358"/>
    </row>
    <row r="14" spans="1:13">
      <c r="A14" s="1358"/>
      <c r="B14" s="1358"/>
      <c r="C14" s="1358"/>
      <c r="D14" s="1358"/>
      <c r="E14" s="1358"/>
      <c r="F14" s="1358"/>
      <c r="G14" s="1358"/>
      <c r="H14" s="1358"/>
      <c r="I14" s="1358"/>
      <c r="J14" s="1358"/>
      <c r="K14" s="1358"/>
      <c r="L14" s="1358"/>
      <c r="M14" s="1358"/>
    </row>
    <row r="15" spans="1:13">
      <c r="A15" s="1358"/>
      <c r="B15" s="1358"/>
      <c r="C15" s="1358"/>
      <c r="D15" s="1358"/>
      <c r="E15" s="1358"/>
      <c r="F15" s="1358"/>
      <c r="G15" s="1358"/>
      <c r="H15" s="1358"/>
      <c r="I15" s="1358"/>
      <c r="J15" s="1358"/>
      <c r="K15" s="1358"/>
      <c r="L15" s="1358"/>
      <c r="M15" s="1358"/>
    </row>
    <row r="16" spans="1:13">
      <c r="A16" s="1358"/>
      <c r="B16" s="1358"/>
      <c r="C16" s="1358"/>
      <c r="D16" s="1358"/>
      <c r="E16" s="1358"/>
      <c r="F16" s="1358"/>
      <c r="G16" s="1358"/>
      <c r="H16" s="1358"/>
      <c r="I16" s="1358"/>
      <c r="J16" s="1358"/>
      <c r="K16" s="1358"/>
      <c r="L16" s="1358"/>
      <c r="M16" s="1358"/>
    </row>
    <row r="17" spans="1:13">
      <c r="A17" s="1358"/>
      <c r="B17" s="1358"/>
      <c r="C17" s="1358"/>
      <c r="D17" s="1358"/>
      <c r="E17" s="1358"/>
      <c r="F17" s="1358"/>
      <c r="G17" s="1358"/>
      <c r="H17" s="1358"/>
      <c r="I17" s="1358"/>
      <c r="J17" s="1358"/>
      <c r="K17" s="1358"/>
      <c r="L17" s="1358"/>
      <c r="M17" s="1358"/>
    </row>
    <row r="18" spans="1:13">
      <c r="A18" s="1358"/>
      <c r="B18" s="1358"/>
      <c r="C18" s="1358"/>
      <c r="D18" s="1358"/>
      <c r="E18" s="1358"/>
      <c r="F18" s="1358"/>
      <c r="G18" s="1358"/>
      <c r="H18" s="1358"/>
      <c r="I18" s="1358"/>
      <c r="J18" s="1358"/>
      <c r="K18" s="1358"/>
      <c r="L18" s="1358"/>
      <c r="M18" s="1358"/>
    </row>
    <row r="19" spans="1:13">
      <c r="A19" s="1358"/>
      <c r="B19" s="1358"/>
      <c r="C19" s="1358"/>
      <c r="D19" s="1358"/>
      <c r="E19" s="1358"/>
      <c r="F19" s="1358"/>
      <c r="G19" s="1358"/>
      <c r="H19" s="1358"/>
      <c r="I19" s="1358"/>
      <c r="J19" s="1358"/>
      <c r="K19" s="1358"/>
      <c r="L19" s="1358"/>
      <c r="M19" s="1358"/>
    </row>
    <row r="20" spans="1:13">
      <c r="A20" s="1358"/>
      <c r="B20" s="1358"/>
      <c r="C20" s="1358"/>
      <c r="D20" s="1358"/>
      <c r="E20" s="1358"/>
      <c r="F20" s="1358"/>
      <c r="G20" s="1358"/>
      <c r="H20" s="1358"/>
      <c r="I20" s="1358"/>
      <c r="J20" s="1358"/>
      <c r="K20" s="1358"/>
      <c r="L20" s="1358"/>
      <c r="M20" s="1358"/>
    </row>
    <row r="21" spans="1:13">
      <c r="A21" s="1358"/>
      <c r="B21" s="1358"/>
      <c r="C21" s="1358"/>
      <c r="D21" s="1358"/>
      <c r="E21" s="1358"/>
      <c r="F21" s="1358"/>
      <c r="G21" s="1358"/>
      <c r="H21" s="1358"/>
      <c r="I21" s="1358"/>
      <c r="J21" s="1358"/>
      <c r="K21" s="1358"/>
      <c r="L21" s="1358"/>
      <c r="M21" s="1358"/>
    </row>
    <row r="22" spans="1:13">
      <c r="A22" s="1358"/>
      <c r="B22" s="1358"/>
      <c r="C22" s="1358"/>
      <c r="D22" s="1358"/>
      <c r="E22" s="1358"/>
      <c r="F22" s="1358"/>
      <c r="G22" s="1358"/>
      <c r="H22" s="1358"/>
      <c r="I22" s="1358"/>
      <c r="J22" s="1358"/>
      <c r="K22" s="1358"/>
      <c r="L22" s="1358"/>
      <c r="M22" s="1358"/>
    </row>
    <row r="23" spans="1:13">
      <c r="A23" s="1358"/>
      <c r="B23" s="1358"/>
      <c r="C23" s="1358"/>
      <c r="D23" s="1358"/>
      <c r="E23" s="1358"/>
      <c r="F23" s="1358"/>
      <c r="G23" s="1358"/>
      <c r="H23" s="1358"/>
      <c r="I23" s="1358"/>
      <c r="J23" s="1358"/>
      <c r="K23" s="1358"/>
      <c r="L23" s="1358"/>
      <c r="M23" s="1358"/>
    </row>
    <row r="24" spans="1:13">
      <c r="A24" s="1358"/>
      <c r="B24" s="1358"/>
      <c r="C24" s="1358"/>
      <c r="D24" s="1358"/>
      <c r="E24" s="1358"/>
      <c r="F24" s="1358"/>
      <c r="G24" s="1358"/>
      <c r="H24" s="1358"/>
      <c r="I24" s="1358"/>
      <c r="J24" s="1358"/>
      <c r="K24" s="1358"/>
      <c r="L24" s="1358"/>
      <c r="M24" s="1358"/>
    </row>
    <row r="25" spans="1:13">
      <c r="A25" s="1358"/>
      <c r="B25" s="1358"/>
      <c r="C25" s="1358"/>
      <c r="D25" s="1358"/>
      <c r="E25" s="1358"/>
      <c r="F25" s="1358"/>
      <c r="G25" s="1358"/>
      <c r="H25" s="1358"/>
      <c r="I25" s="1358"/>
      <c r="J25" s="1358"/>
      <c r="K25" s="1358"/>
      <c r="L25" s="1358"/>
      <c r="M25" s="1358"/>
    </row>
    <row r="26" spans="1:13">
      <c r="A26" s="1358"/>
      <c r="B26" s="1358"/>
      <c r="C26" s="1358"/>
      <c r="D26" s="1358"/>
      <c r="E26" s="1358"/>
      <c r="F26" s="1358"/>
      <c r="G26" s="1358"/>
      <c r="H26" s="1358"/>
      <c r="I26" s="1358"/>
      <c r="J26" s="1358"/>
      <c r="K26" s="1358"/>
      <c r="L26" s="1358"/>
      <c r="M26" s="1358"/>
    </row>
    <row r="27" spans="1:13">
      <c r="A27" s="1358"/>
      <c r="B27" s="1358"/>
      <c r="C27" s="1358"/>
      <c r="D27" s="1358"/>
      <c r="E27" s="1358"/>
      <c r="F27" s="1358"/>
      <c r="G27" s="1358"/>
      <c r="H27" s="1358"/>
      <c r="I27" s="1358"/>
      <c r="J27" s="1358"/>
      <c r="K27" s="1358"/>
      <c r="L27" s="1358"/>
      <c r="M27" s="1358"/>
    </row>
    <row r="28" spans="1:13">
      <c r="A28" s="1358"/>
      <c r="B28" s="1358"/>
      <c r="C28" s="1358"/>
      <c r="D28" s="1358"/>
      <c r="E28" s="1358"/>
      <c r="F28" s="1358"/>
      <c r="G28" s="1358"/>
      <c r="H28" s="1358"/>
      <c r="I28" s="1358"/>
      <c r="J28" s="1358"/>
      <c r="K28" s="1358"/>
      <c r="L28" s="1358"/>
      <c r="M28" s="1358"/>
    </row>
    <row r="29" spans="1:13">
      <c r="A29" s="1358"/>
      <c r="B29" s="1358"/>
      <c r="C29" s="1358"/>
      <c r="D29" s="1358"/>
      <c r="E29" s="1358"/>
      <c r="F29" s="1358"/>
      <c r="G29" s="1358"/>
      <c r="H29" s="1358"/>
      <c r="I29" s="1358"/>
      <c r="J29" s="1358"/>
      <c r="K29" s="1358"/>
      <c r="L29" s="1358"/>
      <c r="M29" s="1358"/>
    </row>
    <row r="30" spans="1:13">
      <c r="A30" s="1358"/>
      <c r="B30" s="1358"/>
      <c r="C30" s="1358"/>
      <c r="D30" s="1358"/>
      <c r="E30" s="1358"/>
      <c r="F30" s="1358"/>
      <c r="G30" s="1358"/>
      <c r="H30" s="1358"/>
      <c r="I30" s="1358"/>
      <c r="J30" s="1358"/>
      <c r="K30" s="1358"/>
      <c r="L30" s="1358"/>
      <c r="M30" s="1358"/>
    </row>
    <row r="31" spans="1:13">
      <c r="A31" s="1358"/>
      <c r="B31" s="1358"/>
      <c r="C31" s="1358"/>
      <c r="D31" s="1358"/>
      <c r="E31" s="1358"/>
      <c r="F31" s="1358"/>
      <c r="G31" s="1358"/>
      <c r="H31" s="1358"/>
      <c r="I31" s="1358"/>
      <c r="J31" s="1358"/>
      <c r="K31" s="1358"/>
      <c r="L31" s="1358"/>
      <c r="M31" s="1358"/>
    </row>
    <row r="32" spans="1:13">
      <c r="A32" s="1358"/>
      <c r="B32" s="1358"/>
      <c r="C32" s="1358"/>
      <c r="D32" s="1358"/>
      <c r="E32" s="1358"/>
      <c r="F32" s="1358"/>
      <c r="G32" s="1358"/>
      <c r="H32" s="1358"/>
      <c r="I32" s="1358"/>
      <c r="J32" s="1358"/>
      <c r="K32" s="1358"/>
      <c r="L32" s="1358"/>
      <c r="M32" s="1358"/>
    </row>
    <row r="33" spans="1:13">
      <c r="A33" s="1358"/>
      <c r="B33" s="1358"/>
      <c r="C33" s="1358"/>
      <c r="D33" s="1358"/>
      <c r="E33" s="1358"/>
      <c r="F33" s="1358"/>
      <c r="G33" s="1358"/>
      <c r="H33" s="1358"/>
      <c r="I33" s="1358"/>
      <c r="J33" s="1358"/>
      <c r="K33" s="1358"/>
      <c r="L33" s="1358"/>
      <c r="M33" s="1358"/>
    </row>
    <row r="34" spans="1:13">
      <c r="A34" s="1358"/>
      <c r="B34" s="1358"/>
      <c r="C34" s="1358"/>
      <c r="D34" s="1358"/>
      <c r="E34" s="1358"/>
      <c r="F34" s="1358"/>
      <c r="G34" s="1358"/>
      <c r="H34" s="1358"/>
      <c r="I34" s="1358"/>
      <c r="J34" s="1358"/>
      <c r="K34" s="1358"/>
      <c r="L34" s="1358"/>
      <c r="M34" s="1358"/>
    </row>
    <row r="35" spans="1:13">
      <c r="A35" s="1358"/>
      <c r="B35" s="1358"/>
      <c r="C35" s="1358"/>
      <c r="D35" s="1358"/>
      <c r="E35" s="1358"/>
      <c r="F35" s="1358"/>
      <c r="G35" s="1358"/>
      <c r="H35" s="1358"/>
      <c r="I35" s="1358"/>
      <c r="J35" s="1358"/>
      <c r="K35" s="1358"/>
      <c r="L35" s="1358"/>
      <c r="M35" s="1358"/>
    </row>
    <row r="36" spans="1:13">
      <c r="A36" s="1358"/>
      <c r="B36" s="1358"/>
      <c r="C36" s="1358"/>
      <c r="D36" s="1358"/>
      <c r="E36" s="1358"/>
      <c r="F36" s="1358"/>
      <c r="G36" s="1358"/>
      <c r="H36" s="1358"/>
      <c r="I36" s="1358"/>
      <c r="J36" s="1358"/>
      <c r="K36" s="1358"/>
      <c r="L36" s="1358"/>
      <c r="M36" s="1358"/>
    </row>
    <row r="37" spans="1:13" ht="41.25" customHeight="1">
      <c r="A37" s="1358"/>
      <c r="B37" s="1358"/>
      <c r="C37" s="1358"/>
      <c r="D37" s="1358"/>
      <c r="E37" s="1358"/>
      <c r="F37" s="1358"/>
      <c r="G37" s="1358"/>
      <c r="H37" s="1358"/>
      <c r="I37" s="1358"/>
      <c r="J37" s="1358"/>
      <c r="K37" s="1358"/>
      <c r="L37" s="1358"/>
      <c r="M37" s="1358"/>
    </row>
    <row r="38" spans="1:13">
      <c r="A38" s="1358"/>
      <c r="B38" s="1358"/>
      <c r="C38" s="1358"/>
      <c r="D38" s="1358"/>
      <c r="E38" s="1358"/>
      <c r="F38" s="1358"/>
      <c r="G38" s="1358"/>
      <c r="H38" s="1358"/>
      <c r="I38" s="1358"/>
      <c r="J38" s="1358"/>
      <c r="K38" s="1358"/>
      <c r="L38" s="1358"/>
      <c r="M38" s="1358"/>
    </row>
    <row r="39" spans="1:13">
      <c r="A39" s="1358"/>
      <c r="B39" s="1358"/>
      <c r="C39" s="1358"/>
      <c r="D39" s="1358"/>
      <c r="E39" s="1358"/>
      <c r="F39" s="1358"/>
      <c r="G39" s="1358"/>
      <c r="H39" s="1358"/>
      <c r="I39" s="1358"/>
      <c r="J39" s="1358"/>
      <c r="K39" s="1358"/>
      <c r="L39" s="1358"/>
      <c r="M39" s="1358"/>
    </row>
    <row r="40" spans="1:13">
      <c r="A40" s="1358"/>
      <c r="B40" s="1358"/>
      <c r="C40" s="1358"/>
      <c r="D40" s="1358"/>
      <c r="E40" s="1358"/>
      <c r="F40" s="1358"/>
      <c r="G40" s="1358"/>
      <c r="H40" s="1358"/>
      <c r="I40" s="1358"/>
      <c r="J40" s="1358"/>
      <c r="K40" s="1358"/>
      <c r="L40" s="1358"/>
      <c r="M40" s="1358"/>
    </row>
    <row r="41" spans="1:13">
      <c r="A41" s="1358"/>
      <c r="B41" s="1358"/>
      <c r="C41" s="1358"/>
      <c r="D41" s="1358"/>
      <c r="E41" s="1358"/>
      <c r="F41" s="1358"/>
      <c r="G41" s="1358"/>
      <c r="H41" s="1358"/>
      <c r="I41" s="1358"/>
      <c r="J41" s="1358"/>
      <c r="K41" s="1358"/>
      <c r="L41" s="1358"/>
      <c r="M41" s="1358"/>
    </row>
    <row r="42" spans="1:13">
      <c r="A42" s="1358"/>
      <c r="B42" s="1358"/>
      <c r="C42" s="1358"/>
      <c r="D42" s="1358"/>
      <c r="E42" s="1358"/>
      <c r="F42" s="1358"/>
      <c r="G42" s="1358"/>
      <c r="H42" s="1358"/>
      <c r="I42" s="1358"/>
      <c r="J42" s="1358"/>
      <c r="K42" s="1358"/>
      <c r="L42" s="1358"/>
      <c r="M42" s="1358"/>
    </row>
    <row r="43" spans="1:13">
      <c r="A43" s="1358"/>
      <c r="B43" s="1358"/>
      <c r="C43" s="1358"/>
      <c r="D43" s="1358"/>
      <c r="E43" s="1358"/>
      <c r="F43" s="1358"/>
      <c r="G43" s="1358"/>
      <c r="H43" s="1358"/>
      <c r="I43" s="1358"/>
      <c r="J43" s="1358"/>
      <c r="K43" s="1358"/>
      <c r="L43" s="1358"/>
      <c r="M43" s="1358"/>
    </row>
    <row r="44" spans="1:13" ht="60" customHeight="1">
      <c r="A44" s="1358"/>
      <c r="B44" s="1358"/>
      <c r="C44" s="1358"/>
      <c r="D44" s="1358"/>
      <c r="E44" s="1358"/>
      <c r="F44" s="1358"/>
      <c r="G44" s="1358"/>
      <c r="H44" s="1358"/>
      <c r="I44" s="1358"/>
      <c r="J44" s="1358"/>
      <c r="K44" s="1358"/>
      <c r="L44" s="1358"/>
      <c r="M44" s="1358"/>
    </row>
    <row r="45" spans="1:13">
      <c r="A45" s="1358"/>
      <c r="B45" s="1358"/>
      <c r="C45" s="1358"/>
      <c r="D45" s="1358"/>
      <c r="E45" s="1358"/>
      <c r="F45" s="1358"/>
      <c r="G45" s="1358"/>
      <c r="H45" s="1358"/>
      <c r="I45" s="1358"/>
      <c r="J45" s="1358"/>
      <c r="K45" s="1358"/>
      <c r="L45" s="1358"/>
      <c r="M45" s="1358"/>
    </row>
    <row r="46" spans="1:13">
      <c r="A46" s="1358"/>
      <c r="B46" s="1358"/>
      <c r="C46" s="1358"/>
      <c r="D46" s="1358"/>
      <c r="E46" s="1358"/>
      <c r="F46" s="1358"/>
      <c r="G46" s="1358"/>
      <c r="H46" s="1358"/>
      <c r="I46" s="1358"/>
      <c r="J46" s="1358"/>
      <c r="K46" s="1358"/>
      <c r="L46" s="1358"/>
      <c r="M46" s="1358"/>
    </row>
    <row r="47" spans="1:13" ht="73.5" customHeight="1">
      <c r="A47" s="1358"/>
      <c r="B47" s="1358"/>
      <c r="C47" s="1358"/>
      <c r="D47" s="1358"/>
      <c r="E47" s="1358"/>
      <c r="F47" s="1358"/>
      <c r="G47" s="1358"/>
      <c r="H47" s="1358"/>
      <c r="I47" s="1358"/>
      <c r="J47" s="1358"/>
      <c r="K47" s="1358"/>
      <c r="L47" s="1358"/>
      <c r="M47" s="1358"/>
    </row>
    <row r="48" spans="1:13" ht="73.5" customHeight="1">
      <c r="A48" s="1358"/>
      <c r="B48" s="1358"/>
      <c r="C48" s="1358"/>
      <c r="D48" s="1358"/>
      <c r="E48" s="1358"/>
      <c r="F48" s="1358"/>
      <c r="G48" s="1358"/>
      <c r="H48" s="1358"/>
      <c r="I48" s="1358"/>
      <c r="J48" s="1358"/>
      <c r="K48" s="1358"/>
      <c r="L48" s="1358"/>
      <c r="M48" s="1358"/>
    </row>
  </sheetData>
  <mergeCells count="1">
    <mergeCell ref="A7:M48"/>
  </mergeCells>
  <pageMargins left="0.70866141732283472" right="0.70866141732283472" top="0.74803149606299213" bottom="0.74803149606299213" header="0.31496062992125984" footer="0.31496062992125984"/>
  <pageSetup paperSize="119" scale="58" orientation="landscape"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12">
    <tabColor rgb="FF0070C0"/>
    <pageSetUpPr fitToPage="1"/>
  </sheetPr>
  <dimension ref="A1:R43"/>
  <sheetViews>
    <sheetView showGridLines="0" view="pageBreakPreview" topLeftCell="A6" zoomScale="85" zoomScaleNormal="85" zoomScaleSheetLayoutView="85" workbookViewId="0">
      <selection activeCell="A5" sqref="A5"/>
    </sheetView>
  </sheetViews>
  <sheetFormatPr baseColWidth="10" defaultColWidth="11.42578125" defaultRowHeight="45.75" customHeight="1"/>
  <cols>
    <col min="1" max="2" width="12.7109375" style="341" customWidth="1"/>
    <col min="3" max="4" width="16.42578125" style="341" customWidth="1"/>
    <col min="5" max="5" width="14.140625" style="341" customWidth="1"/>
    <col min="6" max="6" width="12" style="341" customWidth="1"/>
    <col min="7" max="7" width="16.42578125" style="341" customWidth="1"/>
    <col min="8" max="8" width="14.140625" style="341" customWidth="1"/>
    <col min="9" max="9" width="16" style="341" customWidth="1"/>
    <col min="10" max="10" width="16.5703125" style="341" customWidth="1"/>
    <col min="11" max="11" width="17.5703125" style="341" customWidth="1"/>
    <col min="12" max="12" width="22.28515625" style="341" customWidth="1"/>
    <col min="13" max="17" width="9.5703125" style="341" customWidth="1"/>
    <col min="18" max="16384" width="11.42578125" style="173"/>
  </cols>
  <sheetData>
    <row r="1" spans="1:18" ht="40.5" customHeight="1">
      <c r="A1" s="1307" t="s">
        <v>606</v>
      </c>
      <c r="B1" s="1307"/>
      <c r="C1" s="1307"/>
      <c r="D1" s="1307"/>
      <c r="E1" s="1307"/>
      <c r="F1" s="1307"/>
      <c r="G1" s="1307"/>
      <c r="H1" s="1307"/>
      <c r="I1" s="1307"/>
      <c r="J1" s="1307"/>
      <c r="K1" s="1307"/>
      <c r="L1" s="1307"/>
      <c r="M1" s="1307"/>
      <c r="N1" s="1307"/>
      <c r="O1" s="1307"/>
      <c r="P1" s="1307"/>
      <c r="Q1" s="627"/>
      <c r="R1" s="235"/>
    </row>
    <row r="2" spans="1:18" ht="24" customHeight="1">
      <c r="A2" s="1307" t="str">
        <f>+'Resumen '!O4</f>
        <v>Período:  Diciembre 2008 - Enero 2026</v>
      </c>
      <c r="B2" s="1307"/>
      <c r="C2" s="1307"/>
      <c r="D2" s="1307"/>
      <c r="E2" s="1307"/>
      <c r="F2" s="1307"/>
      <c r="G2" s="1307"/>
      <c r="H2" s="1307"/>
      <c r="I2" s="1307"/>
      <c r="J2" s="1307"/>
      <c r="K2" s="1307"/>
      <c r="L2" s="1307"/>
      <c r="M2" s="1307"/>
      <c r="N2" s="1307"/>
      <c r="O2" s="1307"/>
      <c r="P2" s="1307"/>
      <c r="Q2" s="627"/>
      <c r="R2" s="235"/>
    </row>
    <row r="3" spans="1:18" ht="5.25" customHeight="1">
      <c r="A3" s="623"/>
      <c r="B3" s="623"/>
      <c r="C3" s="623"/>
      <c r="D3" s="623"/>
      <c r="E3" s="623"/>
      <c r="F3" s="623"/>
      <c r="G3" s="623"/>
      <c r="H3" s="623"/>
      <c r="I3" s="623"/>
      <c r="J3" s="623"/>
      <c r="K3" s="623"/>
      <c r="L3" s="623"/>
      <c r="M3" s="627"/>
      <c r="N3" s="627"/>
      <c r="O3" s="627"/>
      <c r="P3" s="627"/>
      <c r="Q3" s="627"/>
      <c r="R3" s="467"/>
    </row>
    <row r="4" spans="1:18" ht="179.25" customHeight="1">
      <c r="A4" s="1361" t="s">
        <v>953</v>
      </c>
      <c r="B4" s="1361"/>
      <c r="C4" s="1361"/>
      <c r="D4" s="1361"/>
      <c r="E4" s="1361"/>
      <c r="F4" s="1361"/>
      <c r="G4" s="1361"/>
      <c r="H4" s="1361"/>
      <c r="I4" s="1361"/>
      <c r="J4" s="1361"/>
      <c r="K4" s="1361"/>
      <c r="L4" s="1361"/>
      <c r="M4" s="1361"/>
      <c r="N4" s="1361"/>
      <c r="O4" s="1361"/>
      <c r="P4" s="1361"/>
      <c r="Q4" s="627"/>
      <c r="R4" s="467"/>
    </row>
    <row r="5" spans="1:18" ht="9" customHeight="1">
      <c r="A5" s="623"/>
      <c r="B5" s="623"/>
      <c r="C5" s="623"/>
      <c r="D5" s="623"/>
      <c r="E5" s="623"/>
      <c r="F5" s="623"/>
      <c r="G5" s="623"/>
      <c r="H5" s="623"/>
      <c r="I5" s="623"/>
      <c r="J5" s="623"/>
      <c r="K5" s="623"/>
      <c r="L5" s="623"/>
      <c r="M5" s="627"/>
      <c r="N5" s="627"/>
      <c r="O5" s="627"/>
      <c r="P5" s="627"/>
      <c r="Q5" s="627"/>
      <c r="R5" s="467"/>
    </row>
    <row r="6" spans="1:18" s="177" customFormat="1" ht="52.5" customHeight="1">
      <c r="A6" s="633" t="s">
        <v>334</v>
      </c>
      <c r="B6" s="634" t="s">
        <v>607</v>
      </c>
      <c r="C6" s="634" t="s">
        <v>608</v>
      </c>
      <c r="D6" s="634" t="s">
        <v>609</v>
      </c>
      <c r="E6" s="634" t="s">
        <v>610</v>
      </c>
      <c r="F6" s="634" t="s">
        <v>611</v>
      </c>
      <c r="G6" s="634" t="s">
        <v>612</v>
      </c>
      <c r="H6" s="634" t="s">
        <v>613</v>
      </c>
      <c r="I6" s="634" t="s">
        <v>614</v>
      </c>
      <c r="J6" s="634" t="s">
        <v>615</v>
      </c>
      <c r="K6" s="635" t="s">
        <v>616</v>
      </c>
      <c r="L6" s="635" t="s">
        <v>617</v>
      </c>
      <c r="M6" s="627"/>
      <c r="N6" s="627"/>
      <c r="O6" s="627"/>
      <c r="P6" s="627"/>
      <c r="Q6" s="627"/>
      <c r="R6" s="173"/>
    </row>
    <row r="7" spans="1:18" s="235" customFormat="1" ht="14.25" customHeight="1">
      <c r="A7" s="465" t="s">
        <v>564</v>
      </c>
      <c r="B7" s="624">
        <v>41302</v>
      </c>
      <c r="C7" s="624">
        <v>303</v>
      </c>
      <c r="D7" s="624">
        <v>74</v>
      </c>
      <c r="E7" s="625"/>
      <c r="F7" s="631">
        <f>SUM(B7:E7)</f>
        <v>41679</v>
      </c>
      <c r="G7" s="628">
        <v>854393</v>
      </c>
      <c r="H7" s="628">
        <v>121921</v>
      </c>
      <c r="I7" s="628">
        <v>201277</v>
      </c>
      <c r="J7" s="631">
        <f>SUM(G7:I7)+Tabla2[[#This Row],[Empresas y Empleados sin claficar]]</f>
        <v>1177591</v>
      </c>
      <c r="K7" s="629">
        <f>+Tabla2[[#This Row],[Empresas Pendiente en Clasificar]]</f>
        <v>0</v>
      </c>
      <c r="L7" s="632">
        <f t="shared" ref="L7:L22" si="0">J7/F7</f>
        <v>28.253820869022768</v>
      </c>
      <c r="M7" s="627"/>
      <c r="N7" s="627"/>
      <c r="O7" s="627"/>
      <c r="P7" s="627"/>
      <c r="Q7" s="627"/>
      <c r="R7" s="173"/>
    </row>
    <row r="8" spans="1:18" s="235" customFormat="1" ht="14.25" customHeight="1">
      <c r="A8" s="465" t="s">
        <v>565</v>
      </c>
      <c r="B8" s="624">
        <v>41179</v>
      </c>
      <c r="C8" s="624">
        <v>412</v>
      </c>
      <c r="D8" s="624">
        <v>80</v>
      </c>
      <c r="E8" s="625"/>
      <c r="F8" s="631">
        <f t="shared" ref="F8:F21" si="1">SUM(B8:E8)</f>
        <v>41671</v>
      </c>
      <c r="G8" s="628">
        <v>869713</v>
      </c>
      <c r="H8" s="628">
        <v>148220</v>
      </c>
      <c r="I8" s="628">
        <v>209755</v>
      </c>
      <c r="J8" s="631">
        <f>SUM(G8:I8)+Tabla2[[#This Row],[Empresas y Empleados sin claficar]]</f>
        <v>1227688</v>
      </c>
      <c r="K8" s="629">
        <f>+Tabla2[[#This Row],[Empresas Pendiente en Clasificar]]</f>
        <v>0</v>
      </c>
      <c r="L8" s="632">
        <f t="shared" si="0"/>
        <v>29.461448009407022</v>
      </c>
      <c r="M8" s="627"/>
      <c r="N8" s="627"/>
      <c r="O8" s="627"/>
      <c r="P8" s="627"/>
      <c r="Q8" s="627"/>
      <c r="R8" s="173"/>
    </row>
    <row r="9" spans="1:18" s="235" customFormat="1" ht="14.25" customHeight="1">
      <c r="A9" s="465" t="s">
        <v>566</v>
      </c>
      <c r="B9" s="624">
        <v>43682</v>
      </c>
      <c r="C9" s="624">
        <v>418</v>
      </c>
      <c r="D9" s="624">
        <v>79</v>
      </c>
      <c r="E9" s="625"/>
      <c r="F9" s="631">
        <f t="shared" si="1"/>
        <v>44179</v>
      </c>
      <c r="G9" s="628">
        <v>943816</v>
      </c>
      <c r="H9" s="628">
        <v>136553</v>
      </c>
      <c r="I9" s="628">
        <v>218706</v>
      </c>
      <c r="J9" s="631">
        <f>SUM(G9:I9)+Tabla2[[#This Row],[Empresas y Empleados sin claficar]]</f>
        <v>1299075</v>
      </c>
      <c r="K9" s="629">
        <f>+Tabla2[[#This Row],[Empresas Pendiente en Clasificar]]</f>
        <v>0</v>
      </c>
      <c r="L9" s="632">
        <f t="shared" si="0"/>
        <v>29.404807714072298</v>
      </c>
      <c r="M9" s="627"/>
      <c r="N9" s="627"/>
      <c r="O9" s="627"/>
      <c r="P9" s="627"/>
      <c r="Q9" s="627"/>
      <c r="R9" s="173"/>
    </row>
    <row r="10" spans="1:18" s="235" customFormat="1" ht="14.25" customHeight="1">
      <c r="A10" s="465" t="s">
        <v>567</v>
      </c>
      <c r="B10" s="624">
        <v>46649</v>
      </c>
      <c r="C10" s="624">
        <v>469</v>
      </c>
      <c r="D10" s="624">
        <v>79</v>
      </c>
      <c r="E10" s="625"/>
      <c r="F10" s="631">
        <f t="shared" si="1"/>
        <v>47197</v>
      </c>
      <c r="G10" s="628">
        <v>988243</v>
      </c>
      <c r="H10" s="628">
        <v>140771</v>
      </c>
      <c r="I10" s="628">
        <v>225098</v>
      </c>
      <c r="J10" s="631">
        <f>SUM(G10:I10)+Tabla2[[#This Row],[Empresas y Empleados sin claficar]]</f>
        <v>1354112</v>
      </c>
      <c r="K10" s="629">
        <f>+Tabla2[[#This Row],[Empresas Pendiente en Clasificar]]</f>
        <v>0</v>
      </c>
      <c r="L10" s="632">
        <f t="shared" si="0"/>
        <v>28.690637116765895</v>
      </c>
      <c r="M10" s="627"/>
      <c r="N10" s="627"/>
      <c r="O10" s="627"/>
      <c r="P10" s="627"/>
      <c r="Q10" s="627"/>
      <c r="R10" s="173"/>
    </row>
    <row r="11" spans="1:18" s="235" customFormat="1" ht="14.25" customHeight="1">
      <c r="A11" s="465" t="s">
        <v>568</v>
      </c>
      <c r="B11" s="624">
        <v>50728</v>
      </c>
      <c r="C11" s="624">
        <v>488</v>
      </c>
      <c r="D11" s="624">
        <v>79</v>
      </c>
      <c r="E11" s="625"/>
      <c r="F11" s="631">
        <f t="shared" si="1"/>
        <v>51295</v>
      </c>
      <c r="G11" s="628">
        <v>1025564</v>
      </c>
      <c r="H11" s="628">
        <v>154269</v>
      </c>
      <c r="I11" s="628">
        <v>235110</v>
      </c>
      <c r="J11" s="631">
        <f>SUM(G11:I11)+Tabla2[[#This Row],[Empresas y Empleados sin claficar]]</f>
        <v>1414943</v>
      </c>
      <c r="K11" s="629">
        <f>+Tabla2[[#This Row],[Empresas Pendiente en Clasificar]]</f>
        <v>0</v>
      </c>
      <c r="L11" s="632">
        <f t="shared" si="0"/>
        <v>27.584423433083145</v>
      </c>
      <c r="M11" s="627"/>
      <c r="N11" s="627"/>
      <c r="O11" s="627"/>
      <c r="P11" s="627"/>
      <c r="Q11" s="627"/>
      <c r="R11" s="173"/>
    </row>
    <row r="12" spans="1:18" s="235" customFormat="1" ht="14.25" customHeight="1">
      <c r="A12" s="465" t="s">
        <v>569</v>
      </c>
      <c r="B12" s="624">
        <v>58657</v>
      </c>
      <c r="C12" s="624">
        <v>488</v>
      </c>
      <c r="D12" s="624">
        <v>78</v>
      </c>
      <c r="E12" s="625"/>
      <c r="F12" s="631">
        <f t="shared" si="1"/>
        <v>59223</v>
      </c>
      <c r="G12" s="628">
        <v>1099584</v>
      </c>
      <c r="H12" s="628">
        <v>164678</v>
      </c>
      <c r="I12" s="628">
        <v>248932</v>
      </c>
      <c r="J12" s="631">
        <f>SUM(G12:I12)+Tabla2[[#This Row],[Empresas y Empleados sin claficar]]</f>
        <v>1513194</v>
      </c>
      <c r="K12" s="629">
        <f>+Tabla2[[#This Row],[Empresas Pendiente en Clasificar]]</f>
        <v>0</v>
      </c>
      <c r="L12" s="632">
        <f t="shared" si="0"/>
        <v>25.550782635124868</v>
      </c>
      <c r="M12" s="627"/>
      <c r="N12" s="627"/>
      <c r="O12" s="627"/>
      <c r="P12" s="627"/>
      <c r="Q12" s="627"/>
      <c r="R12" s="173"/>
    </row>
    <row r="13" spans="1:18" s="235" customFormat="1" ht="14.25" customHeight="1">
      <c r="A13" s="465" t="s">
        <v>570</v>
      </c>
      <c r="B13" s="624">
        <v>64910</v>
      </c>
      <c r="C13" s="624">
        <v>518</v>
      </c>
      <c r="D13" s="624">
        <v>74</v>
      </c>
      <c r="E13" s="625"/>
      <c r="F13" s="631">
        <f t="shared" si="1"/>
        <v>65502</v>
      </c>
      <c r="G13" s="628">
        <v>1181152</v>
      </c>
      <c r="H13" s="628">
        <v>174492</v>
      </c>
      <c r="I13" s="628">
        <v>280973</v>
      </c>
      <c r="J13" s="631">
        <f>SUM(G13:I13)+Tabla2[[#This Row],[Empresas y Empleados sin claficar]]</f>
        <v>1636617</v>
      </c>
      <c r="K13" s="629">
        <f>+Tabla2[[#This Row],[Empresas Pendiente en Clasificar]]</f>
        <v>0</v>
      </c>
      <c r="L13" s="632">
        <f t="shared" si="0"/>
        <v>24.985756160117248</v>
      </c>
      <c r="M13" s="627"/>
      <c r="N13" s="627"/>
      <c r="O13" s="627"/>
      <c r="P13" s="627"/>
      <c r="Q13" s="627"/>
      <c r="R13" s="173"/>
    </row>
    <row r="14" spans="1:18" s="235" customFormat="1" ht="14.25" customHeight="1">
      <c r="A14" s="465" t="s">
        <v>571</v>
      </c>
      <c r="B14" s="624">
        <v>69377</v>
      </c>
      <c r="C14" s="624">
        <v>542</v>
      </c>
      <c r="D14" s="624">
        <v>73</v>
      </c>
      <c r="E14" s="625"/>
      <c r="F14" s="631">
        <f t="shared" si="1"/>
        <v>69992</v>
      </c>
      <c r="G14" s="628">
        <v>1262342</v>
      </c>
      <c r="H14" s="628">
        <v>187017</v>
      </c>
      <c r="I14" s="628">
        <v>301600</v>
      </c>
      <c r="J14" s="631">
        <f>SUM(G14:I14)+Tabla2[[#This Row],[Empresas y Empleados sin claficar]]</f>
        <v>1750959</v>
      </c>
      <c r="K14" s="629">
        <f>+Tabla2[[#This Row],[Empresas Pendiente en Clasificar]]</f>
        <v>0</v>
      </c>
      <c r="L14" s="632">
        <f t="shared" si="0"/>
        <v>25.016559035318323</v>
      </c>
      <c r="M14" s="627"/>
      <c r="N14" s="627"/>
      <c r="O14" s="627"/>
      <c r="P14" s="627"/>
      <c r="Q14" s="627"/>
      <c r="R14" s="173"/>
    </row>
    <row r="15" spans="1:18" s="235" customFormat="1" ht="14.25" customHeight="1">
      <c r="A15" s="465" t="s">
        <v>572</v>
      </c>
      <c r="B15" s="624">
        <v>74149</v>
      </c>
      <c r="C15" s="624">
        <v>524</v>
      </c>
      <c r="D15" s="624">
        <v>73</v>
      </c>
      <c r="E15" s="625"/>
      <c r="F15" s="631">
        <f t="shared" si="1"/>
        <v>74746</v>
      </c>
      <c r="G15" s="628">
        <v>1353359</v>
      </c>
      <c r="H15" s="628">
        <v>232199</v>
      </c>
      <c r="I15" s="628">
        <v>285144</v>
      </c>
      <c r="J15" s="631">
        <f>SUM(G15:I15)+Tabla2[[#This Row],[Empresas y Empleados sin claficar]]</f>
        <v>1870702</v>
      </c>
      <c r="K15" s="629">
        <f>+Tabla2[[#This Row],[Empresas Pendiente en Clasificar]]</f>
        <v>0</v>
      </c>
      <c r="L15" s="632">
        <f t="shared" si="0"/>
        <v>25.02745297407219</v>
      </c>
      <c r="M15" s="627"/>
      <c r="N15" s="627"/>
      <c r="O15" s="627"/>
      <c r="P15" s="627"/>
      <c r="Q15" s="627"/>
      <c r="R15" s="173"/>
    </row>
    <row r="16" spans="1:18" s="235" customFormat="1" ht="14.25" customHeight="1">
      <c r="A16" s="465" t="s">
        <v>573</v>
      </c>
      <c r="B16" s="624">
        <v>78837</v>
      </c>
      <c r="C16" s="624">
        <v>564</v>
      </c>
      <c r="D16" s="624">
        <v>76</v>
      </c>
      <c r="E16" s="625"/>
      <c r="F16" s="631">
        <f t="shared" si="1"/>
        <v>79477</v>
      </c>
      <c r="G16" s="628">
        <v>1437127</v>
      </c>
      <c r="H16" s="628">
        <v>273824</v>
      </c>
      <c r="I16" s="628">
        <v>318685</v>
      </c>
      <c r="J16" s="631">
        <f>SUM(G16:I16)+Tabla2[[#This Row],[Empresas y Empleados sin claficar]]</f>
        <v>2029636</v>
      </c>
      <c r="K16" s="629">
        <f>+Tabla2[[#This Row],[Empresas Pendiente en Clasificar]]</f>
        <v>0</v>
      </c>
      <c r="L16" s="632">
        <f t="shared" si="0"/>
        <v>25.537400757451842</v>
      </c>
      <c r="M16" s="627"/>
      <c r="N16" s="627"/>
      <c r="O16" s="627"/>
      <c r="P16" s="627"/>
      <c r="Q16" s="627"/>
      <c r="R16" s="173"/>
    </row>
    <row r="17" spans="1:18" s="235" customFormat="1" ht="14.25" customHeight="1">
      <c r="A17" s="465" t="s">
        <v>618</v>
      </c>
      <c r="B17" s="624">
        <v>84659</v>
      </c>
      <c r="C17" s="624">
        <v>597</v>
      </c>
      <c r="D17" s="624">
        <v>76</v>
      </c>
      <c r="E17" s="625"/>
      <c r="F17" s="631">
        <f t="shared" si="1"/>
        <v>85332</v>
      </c>
      <c r="G17" s="628">
        <v>1533780</v>
      </c>
      <c r="H17" s="628">
        <v>288319</v>
      </c>
      <c r="I17" s="628">
        <v>328861</v>
      </c>
      <c r="J17" s="631">
        <f>SUM(G17:I17)+Tabla2[[#This Row],[Empresas y Empleados sin claficar]]</f>
        <v>2150960</v>
      </c>
      <c r="K17" s="629">
        <f>+Tabla2[[#This Row],[Empresas Pendiente en Clasificar]]</f>
        <v>0</v>
      </c>
      <c r="L17" s="632">
        <f t="shared" si="0"/>
        <v>25.206956358693105</v>
      </c>
      <c r="M17" s="627"/>
      <c r="N17" s="627"/>
      <c r="O17" s="627"/>
      <c r="P17" s="627"/>
      <c r="Q17" s="627"/>
      <c r="R17" s="173"/>
    </row>
    <row r="18" spans="1:18" s="235" customFormat="1" ht="14.25" customHeight="1">
      <c r="A18" s="465" t="s">
        <v>575</v>
      </c>
      <c r="B18" s="624">
        <v>90535</v>
      </c>
      <c r="C18" s="624">
        <v>615</v>
      </c>
      <c r="D18" s="624">
        <v>77</v>
      </c>
      <c r="E18" s="625"/>
      <c r="F18" s="631">
        <f t="shared" si="1"/>
        <v>91227</v>
      </c>
      <c r="G18" s="628">
        <v>1587725</v>
      </c>
      <c r="H18" s="628">
        <v>308531</v>
      </c>
      <c r="I18" s="628">
        <v>338538</v>
      </c>
      <c r="J18" s="631">
        <f>SUM(G18:I18)+Tabla2[[#This Row],[Empresas y Empleados sin claficar]]</f>
        <v>2234794</v>
      </c>
      <c r="K18" s="629">
        <f>+Tabla2[[#This Row],[Empresas Pendiente en Clasificar]]</f>
        <v>0</v>
      </c>
      <c r="L18" s="632">
        <f t="shared" si="0"/>
        <v>24.497067754064037</v>
      </c>
      <c r="M18" s="627"/>
      <c r="N18" s="627"/>
      <c r="O18" s="627"/>
      <c r="P18" s="627"/>
      <c r="Q18" s="627"/>
      <c r="R18" s="173"/>
    </row>
    <row r="19" spans="1:18" s="235" customFormat="1" ht="14.25" customHeight="1">
      <c r="A19" s="465" t="s">
        <v>576</v>
      </c>
      <c r="B19" s="624">
        <v>89291</v>
      </c>
      <c r="C19" s="624">
        <v>597</v>
      </c>
      <c r="D19" s="624">
        <v>76</v>
      </c>
      <c r="E19" s="625"/>
      <c r="F19" s="631">
        <f t="shared" si="1"/>
        <v>89964</v>
      </c>
      <c r="G19" s="628">
        <v>1410506</v>
      </c>
      <c r="H19" s="628">
        <v>315750</v>
      </c>
      <c r="I19" s="628">
        <v>325227</v>
      </c>
      <c r="J19" s="631">
        <f>SUM(G19:I19)+Tabla2[[#This Row],[Empresas y Empleados sin claficar]]</f>
        <v>2051483</v>
      </c>
      <c r="K19" s="629">
        <f>+Tabla2[[#This Row],[Empresas Pendiente en Clasificar]]</f>
        <v>0</v>
      </c>
      <c r="L19" s="632">
        <f t="shared" si="0"/>
        <v>22.803376906318082</v>
      </c>
      <c r="M19" s="627"/>
      <c r="N19" s="627"/>
      <c r="O19" s="627"/>
      <c r="P19" s="627"/>
      <c r="Q19" s="627"/>
      <c r="R19" s="173"/>
    </row>
    <row r="20" spans="1:18" s="235" customFormat="1" ht="14.25" customHeight="1">
      <c r="A20" s="465" t="s">
        <v>577</v>
      </c>
      <c r="B20" s="624">
        <v>102435</v>
      </c>
      <c r="C20" s="624">
        <v>589</v>
      </c>
      <c r="D20" s="624">
        <v>73</v>
      </c>
      <c r="E20" s="624">
        <v>92</v>
      </c>
      <c r="F20" s="631">
        <f t="shared" si="1"/>
        <v>103189</v>
      </c>
      <c r="G20" s="628">
        <v>1640852</v>
      </c>
      <c r="H20" s="628">
        <v>323225</v>
      </c>
      <c r="I20" s="628">
        <v>355342</v>
      </c>
      <c r="J20" s="631">
        <f>SUM(G20:I20)+Tabla2[[#This Row],[Empresas y Empleados sin claficar]]</f>
        <v>2319511</v>
      </c>
      <c r="K20" s="629">
        <f>+Tabla2[[#This Row],[Empresas Pendiente en Clasificar]]</f>
        <v>92</v>
      </c>
      <c r="L20" s="632">
        <f t="shared" si="0"/>
        <v>22.478277723400751</v>
      </c>
      <c r="M20" s="627"/>
      <c r="N20" s="627"/>
      <c r="O20" s="627"/>
      <c r="P20" s="627"/>
      <c r="Q20" s="627"/>
      <c r="R20" s="173"/>
    </row>
    <row r="21" spans="1:18" s="235" customFormat="1" ht="14.25" customHeight="1">
      <c r="A21" s="466" t="s">
        <v>578</v>
      </c>
      <c r="B21" s="626">
        <v>97535</v>
      </c>
      <c r="C21" s="626">
        <v>600</v>
      </c>
      <c r="D21" s="626">
        <v>70</v>
      </c>
      <c r="E21" s="624">
        <v>590</v>
      </c>
      <c r="F21" s="631">
        <f t="shared" si="1"/>
        <v>98795</v>
      </c>
      <c r="G21" s="630">
        <v>1648250</v>
      </c>
      <c r="H21" s="630">
        <v>361474</v>
      </c>
      <c r="I21" s="630">
        <v>365864</v>
      </c>
      <c r="J21" s="631">
        <f>SUM(G21:I21)+Tabla2[[#This Row],[Empresas y Empleados sin claficar]]</f>
        <v>2376178</v>
      </c>
      <c r="K21" s="629">
        <f>+Tabla2[[#This Row],[Empresas Pendiente en Clasificar]]</f>
        <v>590</v>
      </c>
      <c r="L21" s="632">
        <f t="shared" si="0"/>
        <v>24.051601801710614</v>
      </c>
      <c r="M21" s="627"/>
      <c r="N21" s="627"/>
      <c r="O21" s="627"/>
      <c r="P21" s="627"/>
      <c r="Q21" s="627"/>
      <c r="R21" s="173"/>
    </row>
    <row r="22" spans="1:18" s="235" customFormat="1" ht="14.25" customHeight="1">
      <c r="A22" s="466" t="s">
        <v>579</v>
      </c>
      <c r="B22" s="626">
        <v>102859</v>
      </c>
      <c r="C22" s="626">
        <v>599</v>
      </c>
      <c r="D22" s="626">
        <v>69</v>
      </c>
      <c r="E22" s="624">
        <v>0</v>
      </c>
      <c r="F22" s="631">
        <f>SUM(B22:E22)</f>
        <v>103527</v>
      </c>
      <c r="G22" s="630">
        <v>1697550</v>
      </c>
      <c r="H22" s="630">
        <v>337014</v>
      </c>
      <c r="I22" s="630">
        <v>380189</v>
      </c>
      <c r="J22" s="631">
        <f>SUM(G22:I22)+Tabla2[[#This Row],[Empresas y Empleados sin claficar]]</f>
        <v>2414753</v>
      </c>
      <c r="K22" s="629">
        <f>+Tabla2[[#This Row],[Empresas Pendiente en Clasificar]]</f>
        <v>0</v>
      </c>
      <c r="L22" s="632">
        <f t="shared" si="0"/>
        <v>23.324862113265137</v>
      </c>
      <c r="M22" s="627"/>
      <c r="N22" s="627"/>
      <c r="O22" s="627"/>
      <c r="P22" s="627"/>
      <c r="Q22" s="627"/>
      <c r="R22" s="173"/>
    </row>
    <row r="23" spans="1:18" s="235" customFormat="1" ht="14.25" customHeight="1">
      <c r="A23" s="466" t="s">
        <v>580</v>
      </c>
      <c r="B23" s="626">
        <v>108021</v>
      </c>
      <c r="C23" s="626">
        <v>593</v>
      </c>
      <c r="D23" s="626">
        <v>68</v>
      </c>
      <c r="E23" s="624">
        <v>0</v>
      </c>
      <c r="F23" s="631">
        <v>110808</v>
      </c>
      <c r="G23" s="630">
        <v>1743277</v>
      </c>
      <c r="H23" s="630">
        <v>345063</v>
      </c>
      <c r="I23" s="630">
        <v>394158</v>
      </c>
      <c r="J23" s="631">
        <v>2515541</v>
      </c>
      <c r="K23" s="629">
        <f>+Tabla2[[#This Row],[Empresas Pendiente en Clasificar]]</f>
        <v>0</v>
      </c>
      <c r="L23" s="632">
        <v>22.701799509060717</v>
      </c>
      <c r="M23" s="627"/>
      <c r="N23" s="627"/>
      <c r="O23" s="627"/>
      <c r="P23" s="627"/>
      <c r="Q23" s="627"/>
      <c r="R23" s="173"/>
    </row>
    <row r="24" spans="1:18" s="235" customFormat="1" ht="14.25" customHeight="1">
      <c r="A24" s="465" t="s">
        <v>89</v>
      </c>
      <c r="B24" s="624">
        <v>113382</v>
      </c>
      <c r="C24" s="624">
        <v>537</v>
      </c>
      <c r="D24" s="624">
        <v>67</v>
      </c>
      <c r="E24" s="626"/>
      <c r="F24" s="1148">
        <v>113986</v>
      </c>
      <c r="G24" s="628">
        <v>1797250</v>
      </c>
      <c r="H24" s="628">
        <v>346232</v>
      </c>
      <c r="I24" s="628">
        <v>426793</v>
      </c>
      <c r="J24" s="631">
        <v>2570275</v>
      </c>
      <c r="K24" s="629">
        <f>+Tabla2[[#This Row],[Empresas Pendiente en Clasificar]]</f>
        <v>0</v>
      </c>
      <c r="L24" s="632">
        <v>22.549041110311794</v>
      </c>
      <c r="M24" s="627"/>
      <c r="N24" s="627"/>
      <c r="O24" s="627"/>
      <c r="P24" s="627"/>
      <c r="Q24" s="627"/>
      <c r="R24" s="173"/>
    </row>
    <row r="25" spans="1:18" s="235" customFormat="1" ht="14.25" customHeight="1">
      <c r="A25" s="466" t="str">
        <f>+'Resumen '!O5</f>
        <v>Ene. 2026</v>
      </c>
      <c r="B25" s="626">
        <v>113805</v>
      </c>
      <c r="C25" s="626">
        <v>551</v>
      </c>
      <c r="D25" s="626">
        <v>67</v>
      </c>
      <c r="E25" s="624">
        <v>0</v>
      </c>
      <c r="F25" s="631">
        <f>SUM(B25:E25)</f>
        <v>114423</v>
      </c>
      <c r="G25" s="630">
        <v>1801521</v>
      </c>
      <c r="H25" s="630">
        <v>347348</v>
      </c>
      <c r="I25" s="630">
        <v>425970</v>
      </c>
      <c r="J25" s="631">
        <f>SUM(G25:I25)+Tabla2[[#This Row],[Empresas y Empleados sin claficar]]</f>
        <v>2574839</v>
      </c>
      <c r="K25" s="629">
        <f>+Tabla2[[#This Row],[Empresas Pendiente en Clasificar]]</f>
        <v>0</v>
      </c>
      <c r="L25" s="632">
        <f>J25/F25</f>
        <v>22.502809749788067</v>
      </c>
      <c r="M25" s="627"/>
      <c r="N25" s="627"/>
      <c r="O25" s="627"/>
      <c r="P25" s="627"/>
      <c r="Q25" s="627"/>
      <c r="R25" s="173"/>
    </row>
    <row r="26" spans="1:18" s="467" customFormat="1" ht="32.25" customHeight="1">
      <c r="A26" s="1359" t="s">
        <v>619</v>
      </c>
      <c r="B26" s="1360"/>
      <c r="C26" s="1360"/>
      <c r="D26" s="1360"/>
      <c r="E26" s="1360"/>
      <c r="F26" s="1360"/>
      <c r="G26" s="1360"/>
      <c r="H26" s="1360"/>
      <c r="I26" s="1360"/>
      <c r="J26" s="1360"/>
      <c r="K26" s="1360"/>
      <c r="L26" s="1360"/>
      <c r="M26" s="627"/>
      <c r="N26" s="627"/>
      <c r="O26" s="627"/>
      <c r="P26" s="627"/>
      <c r="Q26" s="627"/>
      <c r="R26" s="173"/>
    </row>
    <row r="27" spans="1:18" ht="64.5" customHeight="1"/>
    <row r="28" spans="1:18" ht="19.5" customHeight="1"/>
    <row r="29" spans="1:18" ht="19.5" customHeight="1"/>
    <row r="30" spans="1:18" ht="19.5" customHeight="1"/>
    <row r="31" spans="1:18" ht="19.5" customHeight="1"/>
    <row r="32" spans="1:18" ht="19.5" customHeight="1"/>
    <row r="33" ht="19.5" customHeight="1"/>
    <row r="34" ht="19.5" customHeight="1"/>
    <row r="35" ht="19.5" customHeight="1"/>
    <row r="36" ht="51" customHeight="1"/>
    <row r="37" ht="37.5" customHeight="1"/>
    <row r="38" ht="19.5" customHeight="1"/>
    <row r="39" ht="19.5" customHeight="1"/>
    <row r="40" ht="19.5" customHeight="1"/>
    <row r="41" ht="19.5" customHeight="1"/>
    <row r="42" ht="19.5" customHeight="1"/>
    <row r="43" ht="19.5" customHeight="1"/>
  </sheetData>
  <mergeCells count="4">
    <mergeCell ref="A26:L26"/>
    <mergeCell ref="A2:P2"/>
    <mergeCell ref="A1:P1"/>
    <mergeCell ref="A4:P4"/>
  </mergeCells>
  <conditionalFormatting sqref="B19:D25 G19:I25">
    <cfRule type="cellIs" dxfId="20" priority="3" operator="equal">
      <formula>0</formula>
    </cfRule>
  </conditionalFormatting>
  <pageMargins left="0.70866141732283472" right="0.70866141732283472" top="0.52" bottom="0.41" header="0.31496062992125984" footer="0.31496062992125984"/>
  <pageSetup scale="54" orientation="landscape" r:id="rId1"/>
  <drawing r:id="rId2"/>
  <tableParts count="1">
    <tablePart r:id="rId3"/>
  </tableParts>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73">
    <tabColor rgb="FF0070C0"/>
    <pageSetUpPr fitToPage="1"/>
  </sheetPr>
  <dimension ref="A1:T42"/>
  <sheetViews>
    <sheetView showGridLines="0" view="pageBreakPreview" topLeftCell="A11" zoomScale="40" zoomScaleNormal="100" zoomScaleSheetLayoutView="40" workbookViewId="0">
      <selection activeCell="C23" sqref="C23"/>
    </sheetView>
  </sheetViews>
  <sheetFormatPr baseColWidth="10" defaultColWidth="11.42578125" defaultRowHeight="14.25"/>
  <cols>
    <col min="1" max="1" width="39.140625" style="173" customWidth="1"/>
    <col min="2" max="2" width="33.7109375" style="173" customWidth="1"/>
    <col min="3" max="3" width="43.7109375" style="173" customWidth="1"/>
    <col min="4" max="4" width="55.85546875" style="173" customWidth="1"/>
    <col min="5" max="5" width="42.42578125" style="173" customWidth="1"/>
    <col min="6" max="15" width="14.28515625" style="173" customWidth="1"/>
    <col min="16" max="16" width="14.42578125" style="173" customWidth="1"/>
    <col min="17" max="17" width="14.28515625" style="173" customWidth="1"/>
    <col min="18" max="18" width="13.85546875" style="173" customWidth="1"/>
    <col min="19" max="16384" width="11.42578125" style="173"/>
  </cols>
  <sheetData>
    <row r="1" spans="1:20" s="266" customFormat="1" ht="78" customHeight="1">
      <c r="A1" s="1362" t="s">
        <v>620</v>
      </c>
      <c r="B1" s="1362"/>
      <c r="C1" s="1362"/>
      <c r="D1" s="1362"/>
      <c r="E1" s="1362"/>
      <c r="F1" s="1362"/>
      <c r="G1" s="1362"/>
      <c r="H1" s="1362"/>
      <c r="I1" s="1362"/>
      <c r="J1" s="1362"/>
      <c r="K1" s="1362"/>
      <c r="L1" s="1362"/>
      <c r="M1" s="1362"/>
      <c r="N1" s="1362"/>
      <c r="O1" s="1362"/>
    </row>
    <row r="2" spans="1:20" s="266" customFormat="1" ht="39" customHeight="1">
      <c r="A2" s="1364" t="str">
        <f>+'Resumen '!O4</f>
        <v>Período:  Diciembre 2008 - Enero 2026</v>
      </c>
      <c r="B2" s="1364"/>
      <c r="C2" s="1364"/>
      <c r="D2" s="1364"/>
      <c r="E2" s="1364"/>
      <c r="F2" s="1364"/>
      <c r="G2" s="1364"/>
      <c r="H2" s="1364"/>
      <c r="I2" s="1364"/>
      <c r="J2" s="1364"/>
      <c r="K2" s="1364"/>
      <c r="L2" s="1364"/>
      <c r="M2" s="1364"/>
      <c r="N2" s="1364"/>
      <c r="O2" s="1364"/>
    </row>
    <row r="3" spans="1:20" ht="10.5" customHeight="1">
      <c r="A3" s="1363"/>
      <c r="B3" s="1363"/>
      <c r="C3" s="1363"/>
      <c r="D3" s="1363"/>
      <c r="E3" s="1363"/>
      <c r="F3" s="1363"/>
      <c r="G3" s="1363"/>
      <c r="H3" s="1363"/>
      <c r="I3" s="1363"/>
      <c r="J3" s="1363"/>
      <c r="K3" s="1363"/>
      <c r="L3" s="1363"/>
      <c r="M3" s="1363"/>
      <c r="N3" s="1363"/>
      <c r="O3" s="1363"/>
    </row>
    <row r="4" spans="1:20" ht="96.75" customHeight="1">
      <c r="A4" s="407" t="s">
        <v>334</v>
      </c>
      <c r="B4" s="332" t="s">
        <v>621</v>
      </c>
      <c r="C4" s="332" t="s">
        <v>622</v>
      </c>
      <c r="D4" s="332" t="s">
        <v>623</v>
      </c>
      <c r="E4" s="464" t="s">
        <v>624</v>
      </c>
      <c r="P4" s="205"/>
      <c r="Q4" s="205"/>
      <c r="R4" s="205"/>
      <c r="S4" s="205"/>
      <c r="T4" s="205"/>
    </row>
    <row r="5" spans="1:20" ht="27" customHeight="1">
      <c r="A5" s="333" t="s">
        <v>364</v>
      </c>
      <c r="B5" s="408">
        <f>+'3.SRL'!J7</f>
        <v>1177591</v>
      </c>
      <c r="C5" s="408">
        <f>+'2.Reportes ARL'!D8</f>
        <v>10977</v>
      </c>
      <c r="D5" s="409">
        <f>+(Tabla23[[#This Row],[Total Casos de Accid. Laborales y Enf. Prof.]]/Tabla23[[#This Row],[Afiliación al SRL]])*100000</f>
        <v>932.15726003340728</v>
      </c>
      <c r="E5" s="709">
        <f>C5/B5</f>
        <v>9.3215726003340726E-3</v>
      </c>
      <c r="P5" s="205"/>
      <c r="Q5" s="205"/>
      <c r="R5" s="205"/>
      <c r="S5" s="205"/>
      <c r="T5" s="205"/>
    </row>
    <row r="6" spans="1:20" ht="27" customHeight="1">
      <c r="A6" s="333" t="s">
        <v>365</v>
      </c>
      <c r="B6" s="408">
        <f>+'3.SRL'!J8</f>
        <v>1227688</v>
      </c>
      <c r="C6" s="408">
        <f>+'2.Reportes ARL'!D9</f>
        <v>14683</v>
      </c>
      <c r="D6" s="409">
        <f>+(Tabla23[[#This Row],[Total Casos de Accid. Laborales y Enf. Prof.]]/Tabla23[[#This Row],[Afiliación al SRL]])*100000</f>
        <v>1195.987905721975</v>
      </c>
      <c r="E6" s="709">
        <f t="shared" ref="E6:E23" si="0">C6/B6</f>
        <v>1.1959879057219749E-2</v>
      </c>
      <c r="P6" s="205"/>
      <c r="Q6" s="205"/>
      <c r="R6" s="205"/>
      <c r="S6" s="205"/>
      <c r="T6" s="205"/>
    </row>
    <row r="7" spans="1:20" ht="27" customHeight="1">
      <c r="A7" s="333" t="s">
        <v>366</v>
      </c>
      <c r="B7" s="408">
        <f>+'3.SRL'!J9</f>
        <v>1299075</v>
      </c>
      <c r="C7" s="408">
        <f>+'2.Reportes ARL'!D10</f>
        <v>17456</v>
      </c>
      <c r="D7" s="409">
        <f>+(Tabla23[[#This Row],[Total Casos de Accid. Laborales y Enf. Prof.]]/Tabla23[[#This Row],[Afiliación al SRL]])*100000</f>
        <v>1343.7253430325425</v>
      </c>
      <c r="E7" s="709">
        <f t="shared" si="0"/>
        <v>1.3437253430325424E-2</v>
      </c>
      <c r="P7" s="205"/>
      <c r="Q7" s="205"/>
      <c r="R7" s="205"/>
      <c r="S7" s="205"/>
      <c r="T7" s="205"/>
    </row>
    <row r="8" spans="1:20" ht="27" customHeight="1">
      <c r="A8" s="333" t="s">
        <v>367</v>
      </c>
      <c r="B8" s="408">
        <f>+'3.SRL'!J10</f>
        <v>1354112</v>
      </c>
      <c r="C8" s="408">
        <f>+'2.Reportes ARL'!D11</f>
        <v>22597</v>
      </c>
      <c r="D8" s="409">
        <f>+(Tabla23[[#This Row],[Total Casos de Accid. Laborales y Enf. Prof.]]/Tabla23[[#This Row],[Afiliación al SRL]])*100000</f>
        <v>1668.76890537858</v>
      </c>
      <c r="E8" s="709">
        <f t="shared" si="0"/>
        <v>1.6687689053785801E-2</v>
      </c>
      <c r="P8" s="205"/>
      <c r="Q8" s="205"/>
      <c r="R8" s="205"/>
      <c r="S8" s="205"/>
      <c r="T8" s="205"/>
    </row>
    <row r="9" spans="1:20" ht="27" customHeight="1">
      <c r="A9" s="333" t="s">
        <v>368</v>
      </c>
      <c r="B9" s="408">
        <f>+'3.SRL'!J11</f>
        <v>1414943</v>
      </c>
      <c r="C9" s="408">
        <f>+'2.Reportes ARL'!D12</f>
        <v>26688</v>
      </c>
      <c r="D9" s="409">
        <f>+(Tabla23[[#This Row],[Total Casos de Accid. Laborales y Enf. Prof.]]/Tabla23[[#This Row],[Afiliación al SRL]])*100000</f>
        <v>1886.1537178529452</v>
      </c>
      <c r="E9" s="709">
        <f t="shared" si="0"/>
        <v>1.8861537178529453E-2</v>
      </c>
      <c r="P9" s="205"/>
      <c r="Q9" s="205"/>
      <c r="R9" s="205"/>
      <c r="S9" s="205"/>
      <c r="T9" s="205"/>
    </row>
    <row r="10" spans="1:20" ht="27" customHeight="1">
      <c r="A10" s="333" t="s">
        <v>369</v>
      </c>
      <c r="B10" s="408">
        <f>+'3.SRL'!J12</f>
        <v>1513194</v>
      </c>
      <c r="C10" s="408">
        <f>+'2.Reportes ARL'!D13</f>
        <v>28635</v>
      </c>
      <c r="D10" s="409">
        <f>+(Tabla23[[#This Row],[Total Casos de Accid. Laborales y Enf. Prof.]]/Tabla23[[#This Row],[Afiliación al SRL]])*100000</f>
        <v>1892.3548467678302</v>
      </c>
      <c r="E10" s="709">
        <f t="shared" si="0"/>
        <v>1.8923548467678301E-2</v>
      </c>
      <c r="P10" s="205"/>
      <c r="Q10" s="205"/>
      <c r="R10" s="205"/>
      <c r="S10" s="205"/>
      <c r="T10" s="205"/>
    </row>
    <row r="11" spans="1:20" ht="27" customHeight="1">
      <c r="A11" s="333" t="s">
        <v>370</v>
      </c>
      <c r="B11" s="408">
        <f>+'3.SRL'!J13</f>
        <v>1636617</v>
      </c>
      <c r="C11" s="408">
        <f>+'2.Reportes ARL'!D14</f>
        <v>31032</v>
      </c>
      <c r="D11" s="409">
        <f>+(Tabla23[[#This Row],[Total Casos de Accid. Laborales y Enf. Prof.]]/Tabla23[[#This Row],[Afiliación al SRL]])*100000</f>
        <v>1896.1064195227104</v>
      </c>
      <c r="E11" s="709">
        <f t="shared" si="0"/>
        <v>1.8961064195227105E-2</v>
      </c>
      <c r="P11" s="205"/>
      <c r="Q11" s="205"/>
      <c r="R11" s="205"/>
      <c r="S11" s="205"/>
      <c r="T11" s="205"/>
    </row>
    <row r="12" spans="1:20" s="206" customFormat="1" ht="27" customHeight="1">
      <c r="A12" s="333" t="s">
        <v>371</v>
      </c>
      <c r="B12" s="408">
        <f>+'3.SRL'!J14</f>
        <v>1750959</v>
      </c>
      <c r="C12" s="408">
        <v>34549</v>
      </c>
      <c r="D12" s="409">
        <f>+(Tabla23[[#This Row],[Total Casos de Accid. Laborales y Enf. Prof.]]/Tabla23[[#This Row],[Afiliación al SRL]])*100000</f>
        <v>1973.1472867154514</v>
      </c>
      <c r="E12" s="709">
        <f t="shared" si="0"/>
        <v>1.9731472867154515E-2</v>
      </c>
      <c r="N12" s="173"/>
      <c r="P12" s="207"/>
      <c r="Q12" s="205"/>
      <c r="R12" s="207"/>
      <c r="S12" s="207"/>
      <c r="T12" s="207"/>
    </row>
    <row r="13" spans="1:20" ht="27" customHeight="1">
      <c r="A13" s="333" t="s">
        <v>372</v>
      </c>
      <c r="B13" s="408">
        <f>+'3.SRL'!J15</f>
        <v>1870702</v>
      </c>
      <c r="C13" s="408">
        <v>38856</v>
      </c>
      <c r="D13" s="409">
        <f>+(Tabla23[[#This Row],[Total Casos de Accid. Laborales y Enf. Prof.]]/Tabla23[[#This Row],[Afiliación al SRL]])*100000</f>
        <v>2077.081224053858</v>
      </c>
      <c r="E13" s="709">
        <f t="shared" si="0"/>
        <v>2.0770812240538578E-2</v>
      </c>
      <c r="P13" s="205"/>
      <c r="Q13" s="205"/>
      <c r="R13" s="205"/>
      <c r="S13" s="205"/>
      <c r="T13" s="205"/>
    </row>
    <row r="14" spans="1:20" ht="27" customHeight="1">
      <c r="A14" s="333" t="s">
        <v>373</v>
      </c>
      <c r="B14" s="408">
        <f>+'3.SRL'!J16</f>
        <v>2029636</v>
      </c>
      <c r="C14" s="408">
        <v>41489</v>
      </c>
      <c r="D14" s="409">
        <f>+(Tabla23[[#This Row],[Total Casos de Accid. Laborales y Enf. Prof.]]/Tabla23[[#This Row],[Afiliación al SRL]])*100000</f>
        <v>2044.1596424186405</v>
      </c>
      <c r="E14" s="709">
        <f t="shared" si="0"/>
        <v>2.0441596424186404E-2</v>
      </c>
      <c r="P14" s="205"/>
      <c r="Q14" s="205"/>
      <c r="R14" s="205"/>
      <c r="S14" s="205"/>
      <c r="T14" s="205"/>
    </row>
    <row r="15" spans="1:20" ht="27" customHeight="1">
      <c r="A15" s="333" t="s">
        <v>625</v>
      </c>
      <c r="B15" s="408">
        <f>+'3.SRL'!J17</f>
        <v>2150960</v>
      </c>
      <c r="C15" s="408">
        <v>45470</v>
      </c>
      <c r="D15" s="409">
        <f>+(Tabla23[[#This Row],[Total Casos de Accid. Laborales y Enf. Prof.]]/Tabla23[[#This Row],[Afiliación al SRL]])*100000</f>
        <v>2113.9398222189161</v>
      </c>
      <c r="E15" s="709">
        <f t="shared" si="0"/>
        <v>2.1139398222189163E-2</v>
      </c>
      <c r="P15" s="205"/>
      <c r="Q15" s="205"/>
      <c r="R15" s="205"/>
      <c r="S15" s="205"/>
      <c r="T15" s="205"/>
    </row>
    <row r="16" spans="1:20" ht="27" customHeight="1">
      <c r="A16" s="333" t="s">
        <v>626</v>
      </c>
      <c r="B16" s="408">
        <f>+'3.SRL'!J18</f>
        <v>2234794</v>
      </c>
      <c r="C16" s="408">
        <v>49148</v>
      </c>
      <c r="D16" s="409">
        <f>+(Tabla23[[#This Row],[Total Casos de Accid. Laborales y Enf. Prof.]]/Tabla23[[#This Row],[Afiliación al SRL]])*100000</f>
        <v>2199.2183619608786</v>
      </c>
      <c r="E16" s="709">
        <f t="shared" si="0"/>
        <v>2.1992183619608786E-2</v>
      </c>
      <c r="P16" s="205"/>
      <c r="Q16" s="205"/>
      <c r="R16" s="205"/>
      <c r="S16" s="205"/>
      <c r="T16" s="205"/>
    </row>
    <row r="17" spans="1:20" ht="27" customHeight="1">
      <c r="A17" s="333" t="s">
        <v>512</v>
      </c>
      <c r="B17" s="408">
        <f>+'3.SRL'!J19</f>
        <v>2051483</v>
      </c>
      <c r="C17" s="408">
        <v>40145</v>
      </c>
      <c r="D17" s="409">
        <f>+(Tabla23[[#This Row],[Total Casos de Accid. Laborales y Enf. Prof.]]/Tabla23[[#This Row],[Afiliación al SRL]])*100000</f>
        <v>1956.8770494320452</v>
      </c>
      <c r="E17" s="709">
        <f t="shared" si="0"/>
        <v>1.9568770494320452E-2</v>
      </c>
      <c r="P17" s="205"/>
      <c r="Q17" s="205"/>
      <c r="R17" s="205"/>
      <c r="S17" s="205"/>
      <c r="T17" s="205"/>
    </row>
    <row r="18" spans="1:20" ht="27" customHeight="1">
      <c r="A18" s="333" t="s">
        <v>627</v>
      </c>
      <c r="B18" s="408">
        <f>+'3.SRL'!J20</f>
        <v>2319511</v>
      </c>
      <c r="C18" s="408">
        <v>47450</v>
      </c>
      <c r="D18" s="409">
        <f>+(Tabla23[[#This Row],[Total Casos de Accid. Laborales y Enf. Prof.]]/Tabla23[[#This Row],[Afiliación al SRL]])*100000</f>
        <v>2045.6898027213492</v>
      </c>
      <c r="E18" s="709">
        <f t="shared" si="0"/>
        <v>2.0456898027213493E-2</v>
      </c>
      <c r="P18" s="205"/>
      <c r="Q18" s="205"/>
      <c r="R18" s="205"/>
      <c r="S18" s="205"/>
      <c r="T18" s="205"/>
    </row>
    <row r="19" spans="1:20" ht="27" customHeight="1">
      <c r="A19" s="410" t="s">
        <v>554</v>
      </c>
      <c r="B19" s="408">
        <f>+'3.SRL'!J21</f>
        <v>2376178</v>
      </c>
      <c r="C19" s="408">
        <v>49595</v>
      </c>
      <c r="D19" s="409">
        <f>+(Tabla23[[#This Row],[Total Casos de Accid. Laborales y Enf. Prof.]]/Tabla23[[#This Row],[Afiliación al SRL]])*100000</f>
        <v>2087.1752873732526</v>
      </c>
      <c r="E19" s="709">
        <f t="shared" si="0"/>
        <v>2.0871752873732524E-2</v>
      </c>
      <c r="P19" s="205"/>
      <c r="Q19" s="205"/>
      <c r="R19" s="205"/>
      <c r="S19" s="205"/>
      <c r="T19" s="205"/>
    </row>
    <row r="20" spans="1:20" ht="27" customHeight="1">
      <c r="A20" s="410" t="s">
        <v>555</v>
      </c>
      <c r="B20" s="408">
        <f>+'3.SRL'!J22</f>
        <v>2414753</v>
      </c>
      <c r="C20" s="408">
        <v>46797</v>
      </c>
      <c r="D20" s="409">
        <f>+(Tabla23[[#This Row],[Total Casos de Accid. Laborales y Enf. Prof.]]/Tabla23[[#This Row],[Afiliación al SRL]])*100000</f>
        <v>1937.9621849522498</v>
      </c>
      <c r="E20" s="709">
        <f t="shared" si="0"/>
        <v>1.9379621849522497E-2</v>
      </c>
      <c r="P20" s="205"/>
      <c r="Q20" s="205"/>
      <c r="R20" s="205"/>
      <c r="S20" s="205"/>
      <c r="T20" s="205"/>
    </row>
    <row r="21" spans="1:20" ht="27" customHeight="1">
      <c r="A21" s="591" t="s">
        <v>380</v>
      </c>
      <c r="B21" s="408">
        <f>+'3.SRL'!J23</f>
        <v>2515541</v>
      </c>
      <c r="C21" s="408">
        <v>50232</v>
      </c>
      <c r="D21" s="409">
        <v>1996.8666779829866</v>
      </c>
      <c r="E21" s="709">
        <f t="shared" si="0"/>
        <v>1.9968666779829867E-2</v>
      </c>
      <c r="P21" s="205"/>
      <c r="Q21" s="205"/>
      <c r="R21" s="205"/>
      <c r="S21" s="205"/>
      <c r="T21" s="205"/>
    </row>
    <row r="22" spans="1:20" ht="27" customHeight="1">
      <c r="A22" s="1149" t="s">
        <v>381</v>
      </c>
      <c r="B22" s="408">
        <f>+'3.SRL'!J24</f>
        <v>2570275</v>
      </c>
      <c r="C22" s="1150">
        <v>52012</v>
      </c>
      <c r="D22" s="1151">
        <v>2023.5966968515042</v>
      </c>
      <c r="E22" s="709">
        <v>2.0235966968515044E-2</v>
      </c>
      <c r="P22" s="205"/>
      <c r="Q22" s="205"/>
      <c r="R22" s="205"/>
      <c r="S22" s="205"/>
      <c r="T22" s="205"/>
    </row>
    <row r="23" spans="1:20" ht="27" customHeight="1">
      <c r="A23" s="1149" t="s">
        <v>908</v>
      </c>
      <c r="B23" s="1150">
        <f>+'3.SRL'!J25</f>
        <v>2574839</v>
      </c>
      <c r="C23" s="1150">
        <f>+'Resumen '!D7</f>
        <v>3951</v>
      </c>
      <c r="D23" s="1151">
        <f>+(Tabla23[[#This Row],[Total Casos de Accid. Laborales y Enf. Prof.]]/Tabla23[[#This Row],[Afiliación al SRL]])*100000</f>
        <v>153.44648733377116</v>
      </c>
      <c r="E23" s="1209">
        <f t="shared" si="0"/>
        <v>1.5344648733377115E-3</v>
      </c>
      <c r="P23" s="205"/>
      <c r="Q23" s="208"/>
      <c r="R23" s="205"/>
      <c r="S23" s="205"/>
      <c r="T23" s="205"/>
    </row>
    <row r="24" spans="1:20" ht="27" customHeight="1">
      <c r="A24" s="411" t="s">
        <v>628</v>
      </c>
      <c r="B24" s="494"/>
      <c r="C24" s="326"/>
      <c r="D24" s="326">
        <f>AVERAGE(D5:D23)</f>
        <v>1759.1797327539418</v>
      </c>
      <c r="E24" s="495">
        <f>AVERAGE(E5:E23)</f>
        <v>1.7591797327539418E-2</v>
      </c>
      <c r="P24" s="205"/>
      <c r="Q24" s="205"/>
      <c r="R24" s="205"/>
      <c r="S24" s="205"/>
      <c r="T24" s="205"/>
    </row>
    <row r="25" spans="1:20" ht="27.75" customHeight="1">
      <c r="A25" s="484" t="s">
        <v>629</v>
      </c>
      <c r="P25" s="205"/>
      <c r="Q25" s="205"/>
      <c r="R25" s="205"/>
      <c r="S25" s="205"/>
      <c r="T25" s="205"/>
    </row>
    <row r="26" spans="1:20">
      <c r="P26" s="202"/>
      <c r="Q26" s="205"/>
    </row>
    <row r="27" spans="1:20">
      <c r="P27" s="202"/>
      <c r="Q27" s="205"/>
    </row>
    <row r="28" spans="1:20">
      <c r="P28" s="202"/>
      <c r="Q28" s="202"/>
    </row>
    <row r="29" spans="1:20" ht="15">
      <c r="A29" s="209">
        <v>100000</v>
      </c>
      <c r="P29" s="202"/>
      <c r="Q29" s="202"/>
    </row>
    <row r="30" spans="1:20">
      <c r="P30" s="202"/>
      <c r="Q30" s="202"/>
    </row>
    <row r="31" spans="1:20">
      <c r="P31" s="202"/>
      <c r="Q31" s="202"/>
    </row>
    <row r="32" spans="1:20" ht="69" customHeight="1">
      <c r="P32" s="202"/>
      <c r="Q32" s="202"/>
      <c r="R32" s="201"/>
    </row>
    <row r="33" spans="16:17">
      <c r="P33" s="202"/>
      <c r="Q33" s="202"/>
    </row>
    <row r="34" spans="16:17">
      <c r="P34" s="202"/>
      <c r="Q34" s="202"/>
    </row>
    <row r="35" spans="16:17">
      <c r="P35" s="202"/>
      <c r="Q35" s="202"/>
    </row>
    <row r="36" spans="16:17" ht="52.5" customHeight="1">
      <c r="P36" s="202"/>
      <c r="Q36" s="202"/>
    </row>
    <row r="37" spans="16:17" ht="101.25" customHeight="1">
      <c r="P37" s="202"/>
      <c r="Q37" s="202"/>
    </row>
    <row r="38" spans="16:17">
      <c r="P38" s="202"/>
      <c r="Q38" s="202"/>
    </row>
    <row r="39" spans="16:17">
      <c r="P39" s="202"/>
      <c r="Q39" s="202"/>
    </row>
    <row r="42" spans="16:17" ht="67.5" customHeight="1"/>
  </sheetData>
  <mergeCells count="3">
    <mergeCell ref="A1:O1"/>
    <mergeCell ref="A3:O3"/>
    <mergeCell ref="A2:O2"/>
  </mergeCells>
  <conditionalFormatting sqref="C15:C23">
    <cfRule type="cellIs" dxfId="19" priority="1" operator="equal">
      <formula>0</formula>
    </cfRule>
  </conditionalFormatting>
  <conditionalFormatting sqref="E5:E23">
    <cfRule type="cellIs" dxfId="18" priority="3" operator="equal">
      <formula>0</formula>
    </cfRule>
  </conditionalFormatting>
  <pageMargins left="0.70866141732283472" right="0.70866141732283472" top="0.74803149606299213" bottom="0.74803149606299213" header="0.31496062992125984" footer="0.31496062992125984"/>
  <pageSetup paperSize="119" scale="33" orientation="landscape" r:id="rId1"/>
  <drawing r:id="rId2"/>
  <tableParts count="1">
    <tablePart r:id="rId3"/>
  </tableParts>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70">
    <tabColor rgb="FF0070C0"/>
    <pageSetUpPr fitToPage="1"/>
  </sheetPr>
  <dimension ref="A1:R52"/>
  <sheetViews>
    <sheetView showGridLines="0" view="pageBreakPreview" zoomScale="40" zoomScaleNormal="100" zoomScaleSheetLayoutView="40" zoomScalePageLayoutView="40" workbookViewId="0">
      <selection activeCell="A5" sqref="A5"/>
    </sheetView>
  </sheetViews>
  <sheetFormatPr baseColWidth="10" defaultColWidth="11.42578125" defaultRowHeight="14.25"/>
  <cols>
    <col min="1" max="1" width="26.28515625" style="188" customWidth="1"/>
    <col min="2" max="2" width="36.5703125" style="188" customWidth="1"/>
    <col min="3" max="3" width="30.140625" style="188" customWidth="1"/>
    <col min="4" max="4" width="38.42578125" style="188" customWidth="1"/>
    <col min="5" max="5" width="25.85546875" style="188" customWidth="1"/>
    <col min="6" max="15" width="33.85546875" style="188" customWidth="1"/>
    <col min="16" max="16" width="24.140625" style="188" hidden="1" customWidth="1"/>
    <col min="17" max="17" width="23.85546875" style="188" hidden="1" customWidth="1"/>
    <col min="18" max="18" width="0" style="188" hidden="1" customWidth="1"/>
    <col min="19" max="19" width="11.42578125" style="188"/>
    <col min="20" max="20" width="21.42578125" style="188" bestFit="1" customWidth="1"/>
    <col min="21" max="21" width="2.42578125" style="188" bestFit="1" customWidth="1"/>
    <col min="22" max="22" width="8.7109375" style="188" bestFit="1" customWidth="1"/>
    <col min="23" max="16384" width="11.42578125" style="188"/>
  </cols>
  <sheetData>
    <row r="1" spans="1:18" s="266" customFormat="1" ht="74.25" customHeight="1">
      <c r="A1" s="1365" t="s">
        <v>630</v>
      </c>
      <c r="B1" s="1365"/>
      <c r="C1" s="1365"/>
      <c r="D1" s="1365"/>
      <c r="E1" s="1365"/>
      <c r="F1" s="1365"/>
      <c r="G1" s="1365"/>
      <c r="H1" s="1365"/>
      <c r="I1" s="1365"/>
      <c r="J1" s="1365"/>
      <c r="K1" s="1365"/>
      <c r="L1" s="1365"/>
      <c r="M1" s="1365"/>
      <c r="N1" s="1365"/>
      <c r="O1" s="1365"/>
      <c r="P1" s="1365"/>
      <c r="Q1" s="1365"/>
      <c r="R1" s="1365"/>
    </row>
    <row r="2" spans="1:18" s="266" customFormat="1" ht="42" customHeight="1">
      <c r="A2" s="1364" t="str">
        <f>+'Resumen '!O4</f>
        <v>Período:  Diciembre 2008 - Enero 2026</v>
      </c>
      <c r="B2" s="1364"/>
      <c r="C2" s="1364"/>
      <c r="D2" s="1364"/>
      <c r="E2" s="1364"/>
      <c r="F2" s="1364"/>
      <c r="G2" s="1364"/>
      <c r="H2" s="1364"/>
      <c r="I2" s="1364"/>
      <c r="J2" s="1364"/>
      <c r="K2" s="1364"/>
      <c r="L2" s="1364"/>
      <c r="M2" s="1364"/>
      <c r="N2" s="1364"/>
      <c r="O2" s="1364"/>
      <c r="P2" s="1364"/>
      <c r="Q2" s="1364"/>
      <c r="R2" s="1364"/>
    </row>
    <row r="3" spans="1:18" s="173" customFormat="1" ht="7.5" customHeight="1"/>
    <row r="4" spans="1:18" s="173" customFormat="1" ht="354.75" customHeight="1">
      <c r="A4" s="1369" t="s">
        <v>954</v>
      </c>
      <c r="B4" s="1370"/>
      <c r="C4" s="1370"/>
      <c r="D4" s="1370"/>
      <c r="E4" s="1370"/>
      <c r="F4" s="1370"/>
      <c r="G4" s="1370"/>
      <c r="H4" s="1370"/>
      <c r="I4" s="1370"/>
      <c r="J4" s="1370"/>
      <c r="K4" s="1370"/>
      <c r="L4" s="1370"/>
      <c r="M4" s="1370"/>
      <c r="N4" s="1370"/>
      <c r="O4" s="1370"/>
    </row>
    <row r="5" spans="1:18" s="173" customFormat="1" ht="15.75" customHeight="1"/>
    <row r="6" spans="1:18" s="173" customFormat="1" ht="60" customHeight="1">
      <c r="A6" s="1098" t="s">
        <v>334</v>
      </c>
      <c r="B6" s="1099" t="s">
        <v>631</v>
      </c>
      <c r="C6" s="1100" t="s">
        <v>632</v>
      </c>
      <c r="D6" s="1099" t="s">
        <v>633</v>
      </c>
      <c r="E6" s="202"/>
      <c r="F6" s="202"/>
      <c r="G6" s="202"/>
      <c r="H6" s="202"/>
      <c r="I6" s="202"/>
      <c r="J6" s="202"/>
      <c r="K6" s="202"/>
      <c r="L6" s="202"/>
      <c r="M6" s="202"/>
      <c r="N6" s="202"/>
      <c r="O6" s="202"/>
    </row>
    <row r="7" spans="1:18" s="173" customFormat="1" ht="27.75" customHeight="1">
      <c r="A7" s="362" t="s">
        <v>502</v>
      </c>
      <c r="B7" s="1101">
        <v>1566047</v>
      </c>
      <c r="C7" s="469">
        <f>+'4.SRL'!B5</f>
        <v>1177591</v>
      </c>
      <c r="D7" s="471"/>
      <c r="E7" s="202"/>
      <c r="F7" s="202"/>
      <c r="G7" s="202"/>
      <c r="H7" s="202"/>
      <c r="I7" s="202"/>
      <c r="J7" s="202"/>
      <c r="K7" s="202"/>
      <c r="L7" s="202"/>
      <c r="M7" s="202"/>
      <c r="N7" s="202"/>
      <c r="O7" s="202"/>
      <c r="P7" s="202"/>
      <c r="Q7" s="203"/>
      <c r="R7" s="203"/>
    </row>
    <row r="8" spans="1:18" s="173" customFormat="1" ht="27.75" customHeight="1">
      <c r="A8" s="362" t="s">
        <v>503</v>
      </c>
      <c r="B8" s="1101">
        <v>1560994</v>
      </c>
      <c r="C8" s="469">
        <f>+'4.SRL'!B6</f>
        <v>1227688</v>
      </c>
      <c r="D8" s="1102">
        <f>C8/C7-1</f>
        <v>4.2541935188023627E-2</v>
      </c>
      <c r="E8" s="201"/>
      <c r="F8" s="201"/>
      <c r="G8" s="201"/>
      <c r="H8" s="201"/>
      <c r="I8" s="201"/>
      <c r="J8" s="201"/>
      <c r="K8" s="201"/>
      <c r="L8" s="201"/>
      <c r="M8" s="201"/>
      <c r="N8" s="201"/>
      <c r="O8" s="201"/>
      <c r="Q8" s="203"/>
      <c r="R8" s="203"/>
    </row>
    <row r="9" spans="1:18" s="173" customFormat="1" ht="27.75" customHeight="1">
      <c r="A9" s="362" t="s">
        <v>504</v>
      </c>
      <c r="B9" s="1101">
        <v>1631129</v>
      </c>
      <c r="C9" s="469">
        <f>+'4.SRL'!B7</f>
        <v>1299075</v>
      </c>
      <c r="D9" s="1102">
        <f t="shared" ref="D9:D24" si="0">C9/C8-1</f>
        <v>5.8147509790761109E-2</v>
      </c>
      <c r="E9" s="202"/>
      <c r="Q9" s="203"/>
      <c r="R9" s="203"/>
    </row>
    <row r="10" spans="1:18" s="173" customFormat="1" ht="27.75" customHeight="1">
      <c r="A10" s="362" t="s">
        <v>505</v>
      </c>
      <c r="B10" s="1101">
        <v>1686216</v>
      </c>
      <c r="C10" s="469">
        <f>+'4.SRL'!B8</f>
        <v>1354112</v>
      </c>
      <c r="D10" s="1102">
        <f t="shared" si="0"/>
        <v>4.2366299097434723E-2</v>
      </c>
      <c r="P10" s="204"/>
      <c r="Q10" s="203"/>
      <c r="R10" s="203"/>
    </row>
    <row r="11" spans="1:18" s="173" customFormat="1" ht="27.75" customHeight="1">
      <c r="A11" s="362" t="s">
        <v>506</v>
      </c>
      <c r="B11" s="1101">
        <v>1716228</v>
      </c>
      <c r="C11" s="469">
        <f>+'4.SRL'!B9</f>
        <v>1414943</v>
      </c>
      <c r="D11" s="1102">
        <f t="shared" si="0"/>
        <v>4.4923167359863792E-2</v>
      </c>
      <c r="P11" s="182"/>
      <c r="Q11" s="203"/>
      <c r="R11" s="203"/>
    </row>
    <row r="12" spans="1:18" s="173" customFormat="1" ht="27.75" customHeight="1">
      <c r="A12" s="362" t="s">
        <v>507</v>
      </c>
      <c r="B12" s="1101">
        <v>1769801</v>
      </c>
      <c r="C12" s="469">
        <f>+'4.SRL'!B10</f>
        <v>1513194</v>
      </c>
      <c r="D12" s="1102">
        <f t="shared" si="0"/>
        <v>6.9438132843513856E-2</v>
      </c>
      <c r="E12" s="202"/>
      <c r="F12" s="202"/>
      <c r="G12" s="202"/>
      <c r="H12" s="202"/>
      <c r="I12" s="202"/>
      <c r="J12" s="202"/>
      <c r="K12" s="202"/>
      <c r="L12" s="202"/>
      <c r="M12" s="202"/>
      <c r="N12" s="202"/>
      <c r="O12" s="202"/>
      <c r="P12" s="182"/>
      <c r="Q12" s="203"/>
      <c r="R12" s="203"/>
    </row>
    <row r="13" spans="1:18" s="173" customFormat="1" ht="27.75" customHeight="1">
      <c r="A13" s="362" t="s">
        <v>508</v>
      </c>
      <c r="B13" s="1101">
        <v>1853784.4208326</v>
      </c>
      <c r="C13" s="469">
        <f>+'4.SRL'!B11</f>
        <v>1636617</v>
      </c>
      <c r="D13" s="1102">
        <f t="shared" si="0"/>
        <v>8.1564558146542954E-2</v>
      </c>
      <c r="E13" s="202"/>
      <c r="F13" s="202"/>
      <c r="G13" s="202"/>
      <c r="H13" s="202"/>
      <c r="I13" s="202"/>
      <c r="J13" s="202"/>
      <c r="K13" s="202"/>
      <c r="L13" s="202"/>
      <c r="M13" s="202"/>
      <c r="N13" s="202"/>
      <c r="O13" s="202"/>
      <c r="P13" s="204"/>
      <c r="Q13" s="203"/>
      <c r="R13" s="203"/>
    </row>
    <row r="14" spans="1:18" s="173" customFormat="1" ht="27.75" customHeight="1">
      <c r="A14" s="362" t="s">
        <v>509</v>
      </c>
      <c r="B14" s="1101">
        <v>1939410.7036625701</v>
      </c>
      <c r="C14" s="469">
        <f>+'4.SRL'!B12</f>
        <v>1750959</v>
      </c>
      <c r="D14" s="1102">
        <f t="shared" si="0"/>
        <v>6.9864849259173134E-2</v>
      </c>
      <c r="E14" s="202"/>
      <c r="F14" s="202"/>
      <c r="G14" s="202"/>
      <c r="H14" s="202"/>
      <c r="I14" s="202"/>
      <c r="J14" s="202"/>
      <c r="K14" s="202"/>
      <c r="L14" s="202"/>
      <c r="M14" s="202"/>
      <c r="N14" s="202"/>
      <c r="O14" s="202"/>
      <c r="P14" s="204"/>
      <c r="Q14" s="203"/>
      <c r="R14" s="203"/>
    </row>
    <row r="15" spans="1:18" s="173" customFormat="1" ht="27.75" customHeight="1">
      <c r="A15" s="362" t="s">
        <v>510</v>
      </c>
      <c r="B15" s="1101">
        <v>2012995.43601726</v>
      </c>
      <c r="C15" s="469">
        <f>+'4.SRL'!B13</f>
        <v>1870702</v>
      </c>
      <c r="D15" s="1102">
        <f t="shared" si="0"/>
        <v>6.8387095300346923E-2</v>
      </c>
      <c r="E15" s="202"/>
      <c r="F15" s="202"/>
      <c r="G15" s="202"/>
      <c r="H15" s="202"/>
      <c r="I15" s="202"/>
      <c r="J15" s="202"/>
      <c r="K15" s="202"/>
      <c r="L15" s="202"/>
      <c r="M15" s="202"/>
      <c r="N15" s="202"/>
      <c r="O15" s="202"/>
      <c r="P15" s="204"/>
      <c r="Q15" s="203"/>
      <c r="R15" s="203"/>
    </row>
    <row r="16" spans="1:18" s="173" customFormat="1" ht="27.75" customHeight="1">
      <c r="A16" s="362" t="s">
        <v>511</v>
      </c>
      <c r="B16" s="1101">
        <v>2050906.62490762</v>
      </c>
      <c r="C16" s="469">
        <f>+'4.SRL'!B14</f>
        <v>2029636</v>
      </c>
      <c r="D16" s="1102">
        <f t="shared" si="0"/>
        <v>8.4959549944352508E-2</v>
      </c>
      <c r="E16" s="202"/>
      <c r="F16" s="202"/>
      <c r="G16" s="202"/>
      <c r="H16" s="202"/>
      <c r="I16" s="202"/>
      <c r="J16" s="202"/>
      <c r="K16" s="202"/>
      <c r="L16" s="202"/>
      <c r="M16" s="202"/>
      <c r="N16" s="202"/>
      <c r="O16" s="202"/>
      <c r="P16" s="204"/>
      <c r="Q16" s="203"/>
      <c r="R16" s="203"/>
    </row>
    <row r="17" spans="1:18" s="173" customFormat="1" ht="27.75" customHeight="1">
      <c r="A17" s="362" t="s">
        <v>374</v>
      </c>
      <c r="B17" s="1101">
        <v>2202518.1965998798</v>
      </c>
      <c r="C17" s="469">
        <f>+'4.SRL'!B15</f>
        <v>2150960</v>
      </c>
      <c r="D17" s="1102">
        <f t="shared" si="0"/>
        <v>5.977623573882207E-2</v>
      </c>
      <c r="E17" s="202"/>
      <c r="F17" s="202"/>
      <c r="G17" s="202"/>
      <c r="H17" s="202"/>
      <c r="I17" s="202"/>
      <c r="J17" s="202"/>
      <c r="K17" s="202"/>
      <c r="L17" s="202"/>
      <c r="M17" s="202"/>
      <c r="N17" s="202"/>
      <c r="O17" s="202"/>
      <c r="P17" s="202"/>
      <c r="Q17" s="203"/>
      <c r="R17" s="203"/>
    </row>
    <row r="18" spans="1:18" s="173" customFormat="1" ht="27.75" customHeight="1">
      <c r="A18" s="362" t="s">
        <v>375</v>
      </c>
      <c r="B18" s="1101">
        <v>2299463.3115164302</v>
      </c>
      <c r="C18" s="469">
        <f>+'4.SRL'!B16</f>
        <v>2234794</v>
      </c>
      <c r="D18" s="1102">
        <f t="shared" si="0"/>
        <v>3.8975155279503015E-2</v>
      </c>
      <c r="E18" s="202"/>
      <c r="F18" s="202"/>
      <c r="G18" s="202"/>
      <c r="H18" s="202"/>
      <c r="I18" s="202"/>
      <c r="J18" s="202"/>
      <c r="K18" s="202"/>
      <c r="L18" s="202"/>
      <c r="M18" s="202"/>
      <c r="N18" s="202"/>
      <c r="O18" s="202"/>
      <c r="P18" s="202"/>
      <c r="Q18" s="203"/>
      <c r="R18" s="203"/>
    </row>
    <row r="19" spans="1:18" s="173" customFormat="1" ht="27.75" customHeight="1">
      <c r="A19" s="362" t="s">
        <v>376</v>
      </c>
      <c r="B19" s="1101">
        <v>2045876.3979077199</v>
      </c>
      <c r="C19" s="469">
        <f>+'4.SRL'!B17</f>
        <v>2051483</v>
      </c>
      <c r="D19" s="1102">
        <f t="shared" si="0"/>
        <v>-8.2025904848500586E-2</v>
      </c>
      <c r="E19" s="202"/>
      <c r="F19" s="202"/>
      <c r="G19" s="202"/>
      <c r="H19" s="202"/>
      <c r="I19" s="202"/>
      <c r="J19" s="202"/>
      <c r="K19" s="202"/>
      <c r="L19" s="202"/>
      <c r="M19" s="202"/>
      <c r="N19" s="202"/>
      <c r="O19" s="202"/>
      <c r="P19" s="202"/>
      <c r="Q19" s="203"/>
      <c r="R19" s="203"/>
    </row>
    <row r="20" spans="1:18" s="173" customFormat="1" ht="27.75" customHeight="1">
      <c r="A20" s="362" t="s">
        <v>377</v>
      </c>
      <c r="B20" s="1101">
        <v>2170910.4636014798</v>
      </c>
      <c r="C20" s="469">
        <f>+'4.SRL'!B18</f>
        <v>2319511</v>
      </c>
      <c r="D20" s="1102">
        <f t="shared" si="0"/>
        <v>0.13065085111599761</v>
      </c>
      <c r="E20" s="202"/>
      <c r="F20" s="202"/>
      <c r="G20" s="202"/>
      <c r="H20" s="202"/>
      <c r="I20" s="202"/>
      <c r="J20" s="202"/>
      <c r="K20" s="202"/>
      <c r="L20" s="202"/>
      <c r="M20" s="202"/>
      <c r="N20" s="202"/>
      <c r="O20" s="202"/>
      <c r="P20" s="202"/>
      <c r="Q20" s="203"/>
      <c r="R20" s="203"/>
    </row>
    <row r="21" spans="1:18" s="173" customFormat="1" ht="27.75" customHeight="1">
      <c r="A21" s="1103" t="s">
        <v>378</v>
      </c>
      <c r="B21" s="1101">
        <v>2253696.5098291901</v>
      </c>
      <c r="C21" s="469">
        <f>+'4.SRL'!B19</f>
        <v>2376178</v>
      </c>
      <c r="D21" s="1102">
        <f t="shared" si="0"/>
        <v>2.4430580411129776E-2</v>
      </c>
      <c r="E21" s="202"/>
      <c r="F21" s="202"/>
      <c r="G21" s="202"/>
      <c r="H21" s="202"/>
      <c r="I21" s="202"/>
      <c r="J21" s="202"/>
      <c r="K21" s="202"/>
      <c r="L21" s="202"/>
      <c r="M21" s="202"/>
      <c r="N21" s="202"/>
      <c r="O21" s="202"/>
      <c r="P21" s="202"/>
      <c r="Q21" s="203"/>
      <c r="R21" s="203"/>
    </row>
    <row r="22" spans="1:18" s="173" customFormat="1" ht="27.75" customHeight="1">
      <c r="A22" s="1103" t="s">
        <v>379</v>
      </c>
      <c r="B22" s="1101">
        <v>2308209.4335936001</v>
      </c>
      <c r="C22" s="469">
        <f>+'4.SRL'!B20</f>
        <v>2414753</v>
      </c>
      <c r="D22" s="1102">
        <f t="shared" si="0"/>
        <v>1.6234053172784257E-2</v>
      </c>
      <c r="E22" s="202"/>
      <c r="F22" s="202"/>
      <c r="G22" s="202"/>
      <c r="H22" s="202"/>
      <c r="I22" s="202"/>
      <c r="J22" s="202"/>
      <c r="K22" s="202"/>
      <c r="L22" s="202"/>
      <c r="M22" s="202"/>
      <c r="N22" s="202"/>
      <c r="O22" s="202"/>
      <c r="P22" s="202"/>
      <c r="Q22" s="203"/>
      <c r="R22" s="203"/>
    </row>
    <row r="23" spans="1:18" s="173" customFormat="1" ht="27.75" customHeight="1">
      <c r="A23" s="1103" t="s">
        <v>380</v>
      </c>
      <c r="B23" s="1101">
        <v>2445484</v>
      </c>
      <c r="C23" s="469">
        <f>+'4.SRL'!B21</f>
        <v>2515541</v>
      </c>
      <c r="D23" s="1102">
        <f t="shared" si="0"/>
        <v>4.1738430390188874E-2</v>
      </c>
      <c r="E23" s="202"/>
      <c r="F23" s="202"/>
      <c r="G23" s="202"/>
      <c r="H23" s="202"/>
      <c r="I23" s="202"/>
      <c r="J23" s="202"/>
      <c r="K23" s="202"/>
      <c r="L23" s="202"/>
      <c r="M23" s="202"/>
      <c r="N23" s="202"/>
      <c r="O23" s="202"/>
      <c r="P23" s="202"/>
      <c r="Q23" s="203"/>
      <c r="R23" s="203"/>
    </row>
    <row r="24" spans="1:18" s="173" customFormat="1" ht="27.75" customHeight="1">
      <c r="A24" s="362" t="s">
        <v>381</v>
      </c>
      <c r="B24" s="469">
        <v>2546027.3756388999</v>
      </c>
      <c r="C24" s="469">
        <f>+'4.SRL'!B22</f>
        <v>2570275</v>
      </c>
      <c r="D24" s="1102">
        <f t="shared" si="0"/>
        <v>2.1758341446233675E-2</v>
      </c>
      <c r="E24" s="202"/>
      <c r="F24" s="202"/>
      <c r="G24" s="202"/>
      <c r="H24" s="202"/>
      <c r="I24" s="202"/>
      <c r="J24" s="202"/>
      <c r="K24" s="202"/>
      <c r="L24" s="202"/>
      <c r="M24" s="202"/>
      <c r="N24" s="202"/>
      <c r="O24" s="202"/>
      <c r="P24" s="202"/>
      <c r="Q24" s="203"/>
      <c r="R24" s="203"/>
    </row>
    <row r="25" spans="1:18" s="173" customFormat="1" ht="27.75" customHeight="1">
      <c r="A25" s="1103" t="s">
        <v>908</v>
      </c>
      <c r="B25" s="1211">
        <f>+'Resumen '!B68</f>
        <v>2546027</v>
      </c>
      <c r="C25" s="469">
        <f>+'4.SRL'!B23</f>
        <v>2574839</v>
      </c>
      <c r="D25" s="1102">
        <f>C25/C24-1</f>
        <v>1.7756854811254996E-3</v>
      </c>
      <c r="E25" s="202"/>
      <c r="F25" s="202"/>
      <c r="G25" s="202"/>
      <c r="H25" s="202"/>
      <c r="I25" s="202"/>
      <c r="J25" s="202"/>
      <c r="K25" s="202"/>
      <c r="L25" s="202"/>
      <c r="M25" s="202"/>
      <c r="N25" s="202"/>
      <c r="O25" s="202"/>
      <c r="P25" s="202"/>
      <c r="Q25" s="203"/>
      <c r="R25" s="203"/>
    </row>
    <row r="26" spans="1:18" s="173" customFormat="1" ht="90.75" customHeight="1">
      <c r="A26" s="1366" t="s">
        <v>931</v>
      </c>
      <c r="B26" s="1367"/>
      <c r="C26" s="1367"/>
      <c r="D26" s="1367"/>
      <c r="E26" s="202"/>
      <c r="F26" s="202"/>
      <c r="G26" s="202"/>
      <c r="H26" s="202"/>
      <c r="I26" s="202"/>
      <c r="J26" s="202"/>
      <c r="K26" s="202"/>
      <c r="L26" s="202"/>
      <c r="M26" s="202"/>
      <c r="N26" s="202"/>
      <c r="O26" s="202"/>
      <c r="P26" s="202"/>
      <c r="Q26" s="203"/>
      <c r="R26" s="203"/>
    </row>
    <row r="27" spans="1:18" s="173" customFormat="1" ht="18">
      <c r="A27" s="1368"/>
      <c r="B27" s="1368"/>
      <c r="C27" s="1368"/>
      <c r="D27" s="1368"/>
      <c r="E27" s="202"/>
      <c r="F27" s="202"/>
      <c r="G27" s="202"/>
      <c r="H27" s="202"/>
      <c r="I27" s="202"/>
      <c r="J27" s="202"/>
      <c r="K27" s="202"/>
      <c r="L27" s="202"/>
      <c r="M27" s="202"/>
      <c r="N27" s="202"/>
      <c r="O27" s="202"/>
      <c r="P27" s="202"/>
      <c r="R27" s="202"/>
    </row>
    <row r="28" spans="1:18" s="173" customFormat="1">
      <c r="B28" s="202"/>
      <c r="C28" s="202"/>
      <c r="D28" s="202"/>
      <c r="E28" s="202"/>
      <c r="F28" s="202"/>
      <c r="G28" s="202"/>
      <c r="H28" s="202"/>
      <c r="I28" s="202"/>
      <c r="J28" s="202"/>
      <c r="K28" s="202"/>
      <c r="L28" s="202"/>
      <c r="M28" s="202"/>
      <c r="N28" s="202"/>
      <c r="O28" s="202"/>
      <c r="P28" s="202"/>
      <c r="Q28" s="202"/>
      <c r="R28" s="202"/>
    </row>
    <row r="29" spans="1:18" s="173" customFormat="1">
      <c r="B29" s="202"/>
      <c r="C29" s="202"/>
      <c r="D29" s="202"/>
      <c r="E29" s="202"/>
      <c r="F29" s="202"/>
      <c r="G29" s="202"/>
      <c r="H29" s="202"/>
      <c r="I29" s="202"/>
      <c r="J29" s="202"/>
      <c r="K29" s="202"/>
      <c r="L29" s="202"/>
      <c r="M29" s="202"/>
      <c r="N29" s="202"/>
      <c r="O29" s="202"/>
      <c r="P29" s="202"/>
      <c r="Q29" s="202"/>
      <c r="R29" s="202"/>
    </row>
    <row r="30" spans="1:18" s="173" customFormat="1">
      <c r="B30" s="202"/>
      <c r="C30" s="202"/>
      <c r="D30" s="202"/>
      <c r="E30" s="202"/>
      <c r="F30" s="202"/>
      <c r="G30" s="202"/>
      <c r="H30" s="202"/>
      <c r="I30" s="202"/>
      <c r="J30" s="202"/>
      <c r="K30" s="202"/>
      <c r="L30" s="202"/>
      <c r="M30" s="202"/>
      <c r="N30" s="202"/>
      <c r="O30" s="202"/>
      <c r="P30" s="202"/>
      <c r="Q30" s="202"/>
      <c r="R30" s="202"/>
    </row>
    <row r="31" spans="1:18" s="173" customFormat="1">
      <c r="B31" s="202"/>
      <c r="C31" s="202"/>
      <c r="D31" s="202"/>
      <c r="E31" s="202"/>
      <c r="F31" s="202"/>
      <c r="G31" s="202"/>
      <c r="H31" s="202"/>
      <c r="I31" s="202"/>
      <c r="J31" s="202"/>
      <c r="K31" s="202"/>
      <c r="L31" s="202"/>
      <c r="M31" s="202"/>
      <c r="N31" s="202"/>
      <c r="O31" s="202"/>
      <c r="P31" s="202"/>
      <c r="Q31" s="202"/>
      <c r="R31" s="202"/>
    </row>
    <row r="32" spans="1:18" s="173" customFormat="1">
      <c r="B32" s="202"/>
      <c r="C32" s="202"/>
      <c r="D32" s="202"/>
      <c r="E32" s="202"/>
      <c r="F32" s="202"/>
      <c r="G32" s="202"/>
      <c r="H32" s="202"/>
      <c r="I32" s="202"/>
      <c r="J32" s="202"/>
      <c r="K32" s="202"/>
      <c r="L32" s="202"/>
      <c r="M32" s="202"/>
      <c r="N32" s="202"/>
      <c r="O32" s="202"/>
      <c r="P32" s="202"/>
      <c r="Q32" s="202"/>
      <c r="R32" s="202"/>
    </row>
    <row r="33" spans="2:18" s="173" customFormat="1">
      <c r="B33" s="202"/>
      <c r="C33" s="202"/>
      <c r="D33" s="202"/>
      <c r="E33" s="202"/>
      <c r="F33" s="202"/>
      <c r="G33" s="202"/>
      <c r="H33" s="202"/>
      <c r="I33" s="202"/>
      <c r="J33" s="202"/>
      <c r="K33" s="202"/>
      <c r="L33" s="202"/>
      <c r="M33" s="202"/>
      <c r="N33" s="202"/>
      <c r="O33" s="202"/>
      <c r="P33" s="202"/>
      <c r="Q33" s="202"/>
      <c r="R33" s="202"/>
    </row>
    <row r="34" spans="2:18" s="173" customFormat="1">
      <c r="B34" s="202"/>
      <c r="C34" s="202"/>
      <c r="D34" s="202"/>
      <c r="E34" s="202"/>
      <c r="F34" s="202"/>
      <c r="G34" s="202"/>
      <c r="H34" s="202"/>
      <c r="I34" s="202"/>
      <c r="J34" s="202"/>
      <c r="K34" s="202"/>
      <c r="L34" s="202"/>
      <c r="M34" s="202"/>
      <c r="N34" s="202"/>
      <c r="O34" s="202"/>
      <c r="P34" s="202"/>
      <c r="Q34" s="202"/>
      <c r="R34" s="202"/>
    </row>
    <row r="35" spans="2:18" s="173" customFormat="1">
      <c r="B35" s="202"/>
      <c r="C35" s="202"/>
      <c r="D35" s="202"/>
      <c r="E35" s="202"/>
      <c r="F35" s="202"/>
      <c r="G35" s="202"/>
      <c r="H35" s="202"/>
      <c r="I35" s="202"/>
      <c r="J35" s="202"/>
      <c r="K35" s="202"/>
      <c r="L35" s="202"/>
      <c r="M35" s="202"/>
      <c r="N35" s="202"/>
      <c r="O35" s="202"/>
      <c r="P35" s="202"/>
      <c r="Q35" s="202"/>
      <c r="R35" s="202"/>
    </row>
    <row r="36" spans="2:18" s="173" customFormat="1">
      <c r="B36" s="202"/>
      <c r="C36" s="202"/>
      <c r="D36" s="202"/>
      <c r="E36" s="202"/>
      <c r="F36" s="202"/>
      <c r="G36" s="202"/>
      <c r="H36" s="202"/>
      <c r="I36" s="202"/>
      <c r="J36" s="202"/>
      <c r="K36" s="202"/>
      <c r="L36" s="202"/>
      <c r="M36" s="202"/>
      <c r="N36" s="202"/>
      <c r="O36" s="202"/>
      <c r="P36" s="202"/>
      <c r="Q36" s="202"/>
      <c r="R36" s="202"/>
    </row>
    <row r="37" spans="2:18" s="173" customFormat="1">
      <c r="B37" s="202"/>
      <c r="C37" s="202"/>
      <c r="D37" s="202"/>
      <c r="E37" s="202"/>
      <c r="F37" s="202"/>
      <c r="G37" s="202"/>
      <c r="H37" s="202"/>
      <c r="I37" s="202"/>
      <c r="J37" s="202"/>
      <c r="K37" s="202"/>
      <c r="L37" s="202"/>
      <c r="M37" s="202"/>
      <c r="N37" s="202"/>
      <c r="O37" s="202"/>
      <c r="P37" s="202"/>
      <c r="Q37" s="202"/>
      <c r="R37" s="202"/>
    </row>
    <row r="38" spans="2:18" s="173" customFormat="1">
      <c r="B38" s="202"/>
      <c r="C38" s="202"/>
      <c r="D38" s="202"/>
      <c r="E38" s="202"/>
      <c r="F38" s="202"/>
      <c r="G38" s="202"/>
      <c r="H38" s="202"/>
      <c r="I38" s="202"/>
      <c r="J38" s="202"/>
      <c r="K38" s="202"/>
      <c r="L38" s="202"/>
      <c r="M38" s="202"/>
      <c r="N38" s="202"/>
      <c r="O38" s="202"/>
      <c r="P38" s="202"/>
      <c r="Q38" s="202"/>
      <c r="R38" s="202"/>
    </row>
    <row r="39" spans="2:18" s="173" customFormat="1">
      <c r="B39" s="202"/>
      <c r="C39" s="202"/>
      <c r="D39" s="202"/>
      <c r="E39" s="202"/>
      <c r="F39" s="202"/>
      <c r="G39" s="202"/>
      <c r="H39" s="202"/>
      <c r="I39" s="202"/>
      <c r="J39" s="202"/>
      <c r="K39" s="202"/>
      <c r="L39" s="202"/>
      <c r="M39" s="202"/>
      <c r="N39" s="202"/>
      <c r="O39" s="202"/>
      <c r="P39" s="202"/>
      <c r="Q39" s="202"/>
      <c r="R39" s="202"/>
    </row>
    <row r="40" spans="2:18" s="173" customFormat="1">
      <c r="B40" s="202"/>
      <c r="C40" s="202"/>
      <c r="D40" s="202"/>
      <c r="E40" s="202"/>
      <c r="F40" s="202"/>
      <c r="G40" s="202"/>
      <c r="H40" s="202"/>
      <c r="I40" s="202"/>
      <c r="J40" s="202"/>
      <c r="K40" s="202"/>
      <c r="L40" s="202"/>
      <c r="M40" s="202"/>
      <c r="N40" s="202"/>
      <c r="O40" s="202"/>
      <c r="P40" s="202"/>
      <c r="Q40" s="202"/>
      <c r="R40" s="202"/>
    </row>
    <row r="41" spans="2:18" s="173" customFormat="1">
      <c r="B41" s="202"/>
      <c r="C41" s="202"/>
      <c r="D41" s="202"/>
      <c r="E41" s="202"/>
      <c r="F41" s="202"/>
      <c r="G41" s="202"/>
      <c r="H41" s="202"/>
      <c r="I41" s="202"/>
      <c r="J41" s="202"/>
      <c r="K41" s="202"/>
      <c r="L41" s="202"/>
      <c r="M41" s="202"/>
      <c r="N41" s="202"/>
      <c r="O41" s="202"/>
      <c r="P41" s="202"/>
      <c r="Q41" s="202"/>
      <c r="R41" s="202"/>
    </row>
    <row r="42" spans="2:18" s="173" customFormat="1">
      <c r="B42" s="202"/>
      <c r="C42" s="202"/>
      <c r="D42" s="202"/>
      <c r="E42" s="202"/>
      <c r="F42" s="202"/>
      <c r="G42" s="202"/>
      <c r="H42" s="202"/>
      <c r="I42" s="202"/>
      <c r="J42" s="202"/>
      <c r="K42" s="202"/>
      <c r="L42" s="202"/>
      <c r="M42" s="202"/>
      <c r="N42" s="202"/>
      <c r="O42" s="202"/>
      <c r="P42" s="202"/>
      <c r="Q42" s="202"/>
      <c r="R42" s="202"/>
    </row>
    <row r="43" spans="2:18" s="173" customFormat="1">
      <c r="B43" s="202"/>
      <c r="C43" s="202"/>
      <c r="D43" s="202"/>
      <c r="E43" s="202"/>
      <c r="F43" s="202"/>
      <c r="G43" s="202"/>
      <c r="H43" s="202"/>
      <c r="I43" s="202"/>
      <c r="J43" s="202"/>
      <c r="K43" s="202"/>
      <c r="L43" s="202"/>
      <c r="M43" s="202"/>
      <c r="N43" s="202"/>
      <c r="O43" s="202"/>
      <c r="P43" s="202"/>
      <c r="Q43" s="202"/>
      <c r="R43" s="202"/>
    </row>
    <row r="44" spans="2:18" s="173" customFormat="1">
      <c r="B44" s="202"/>
      <c r="C44" s="202"/>
      <c r="D44" s="202"/>
    </row>
    <row r="45" spans="2:18" s="173" customFormat="1">
      <c r="B45" s="202"/>
      <c r="C45" s="202"/>
      <c r="D45" s="202"/>
    </row>
    <row r="46" spans="2:18" s="173" customFormat="1">
      <c r="B46" s="202"/>
      <c r="C46" s="202"/>
      <c r="D46" s="202"/>
    </row>
    <row r="47" spans="2:18" s="173" customFormat="1"/>
    <row r="48" spans="2:18" s="173" customFormat="1"/>
    <row r="49" spans="1:4" s="173" customFormat="1"/>
    <row r="50" spans="1:4">
      <c r="A50" s="173"/>
      <c r="B50" s="173"/>
      <c r="C50" s="173"/>
      <c r="D50" s="173"/>
    </row>
    <row r="51" spans="1:4">
      <c r="A51" s="173"/>
      <c r="B51" s="173"/>
      <c r="C51" s="173"/>
      <c r="D51" s="173"/>
    </row>
    <row r="52" spans="1:4" ht="57.75" customHeight="1">
      <c r="A52" s="173"/>
      <c r="B52" s="173"/>
      <c r="C52" s="173"/>
      <c r="D52" s="173"/>
    </row>
  </sheetData>
  <mergeCells count="5">
    <mergeCell ref="A1:R1"/>
    <mergeCell ref="A26:D26"/>
    <mergeCell ref="A27:D27"/>
    <mergeCell ref="A2:R2"/>
    <mergeCell ref="A4:O4"/>
  </mergeCells>
  <pageMargins left="0.70866141732283472" right="0.70866141732283472" top="0.74803149606299213" bottom="0.74803149606299213" header="0.31496062992125984" footer="0.31496062992125984"/>
  <pageSetup paperSize="119" scale="24" orientation="landscape" r:id="rId1"/>
  <drawing r:id="rId2"/>
  <tableParts count="1">
    <tablePart r:id="rId3"/>
  </tableParts>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71">
    <tabColor rgb="FF0070C0"/>
    <pageSetUpPr fitToPage="1"/>
  </sheetPr>
  <dimension ref="A1:Z62"/>
  <sheetViews>
    <sheetView showGridLines="0" view="pageBreakPreview" zoomScale="25" zoomScaleNormal="100" zoomScaleSheetLayoutView="25" workbookViewId="0">
      <selection activeCell="A7" sqref="A7"/>
    </sheetView>
  </sheetViews>
  <sheetFormatPr baseColWidth="10" defaultColWidth="11.5703125" defaultRowHeight="15"/>
  <cols>
    <col min="1" max="1" width="45.28515625" customWidth="1"/>
    <col min="2" max="2" width="59.28515625" customWidth="1"/>
    <col min="3" max="4" width="40.140625" customWidth="1"/>
    <col min="5" max="5" width="48.7109375" customWidth="1"/>
    <col min="6" max="6" width="40.140625" customWidth="1"/>
    <col min="7" max="7" width="49.28515625" customWidth="1"/>
    <col min="8" max="12" width="75.5703125" customWidth="1"/>
    <col min="13" max="13" width="23.28515625" customWidth="1"/>
    <col min="17" max="19" width="15.140625" customWidth="1"/>
    <col min="20" max="20" width="20.85546875" customWidth="1"/>
    <col min="23" max="26" width="0" hidden="1" customWidth="1"/>
  </cols>
  <sheetData>
    <row r="1" spans="1:26" s="265" customFormat="1" ht="142.5" customHeight="1">
      <c r="A1" s="1304" t="s">
        <v>634</v>
      </c>
      <c r="B1" s="1304"/>
      <c r="C1" s="1304"/>
      <c r="D1" s="1304"/>
      <c r="E1" s="1304"/>
      <c r="F1" s="1304"/>
      <c r="G1" s="1304"/>
      <c r="H1" s="1304"/>
      <c r="I1" s="1304"/>
      <c r="J1" s="1304"/>
      <c r="K1" s="1304"/>
      <c r="L1" s="1304"/>
    </row>
    <row r="2" spans="1:26" s="265" customFormat="1" ht="70.5" customHeight="1">
      <c r="A2" s="1304" t="str">
        <f>+'Resumen '!O3</f>
        <v>Período: Enero 2026</v>
      </c>
      <c r="B2" s="1304"/>
      <c r="C2" s="1304"/>
      <c r="D2" s="1304"/>
      <c r="E2" s="1304"/>
      <c r="F2" s="1304"/>
      <c r="G2" s="1304"/>
      <c r="H2" s="1304"/>
      <c r="I2" s="1304"/>
      <c r="J2" s="1304"/>
      <c r="K2" s="1304"/>
      <c r="L2" s="1304"/>
    </row>
    <row r="3" spans="1:26" ht="22.5" customHeight="1"/>
    <row r="4" spans="1:26" ht="22.5" customHeight="1"/>
    <row r="5" spans="1:26" ht="409.5" customHeight="1">
      <c r="A5" s="1373" t="s">
        <v>955</v>
      </c>
      <c r="B5" s="1373"/>
      <c r="C5" s="1373"/>
      <c r="D5" s="1373"/>
      <c r="E5" s="1373"/>
      <c r="F5" s="1373"/>
      <c r="G5" s="1373"/>
      <c r="H5" s="1373"/>
      <c r="I5" s="1373"/>
      <c r="J5" s="1373"/>
      <c r="K5" s="1373"/>
      <c r="L5" s="1373"/>
    </row>
    <row r="6" spans="1:26" ht="211.5" customHeight="1">
      <c r="A6" s="1373"/>
      <c r="B6" s="1373"/>
      <c r="C6" s="1373"/>
      <c r="D6" s="1373"/>
      <c r="E6" s="1373"/>
      <c r="F6" s="1373"/>
      <c r="G6" s="1373"/>
      <c r="H6" s="1373"/>
      <c r="I6" s="1373"/>
      <c r="J6" s="1373"/>
      <c r="K6" s="1373"/>
      <c r="L6" s="1373"/>
    </row>
    <row r="7" spans="1:26" ht="133.5" customHeight="1">
      <c r="A7" s="423" t="s">
        <v>402</v>
      </c>
      <c r="B7" s="729" t="s">
        <v>529</v>
      </c>
      <c r="C7" s="729" t="s">
        <v>143</v>
      </c>
      <c r="D7" s="729" t="s">
        <v>113</v>
      </c>
      <c r="E7" s="729" t="s">
        <v>404</v>
      </c>
      <c r="F7" s="729" t="s">
        <v>114</v>
      </c>
      <c r="G7" s="730" t="s">
        <v>405</v>
      </c>
      <c r="H7" s="8"/>
      <c r="I7" s="8"/>
      <c r="J7" s="8"/>
      <c r="K7" s="8"/>
      <c r="L7" s="8"/>
      <c r="M7" s="62"/>
    </row>
    <row r="8" spans="1:26" s="33" customFormat="1" ht="46.5" customHeight="1">
      <c r="A8" s="424" t="s">
        <v>316</v>
      </c>
      <c r="B8" s="425">
        <f>+D8+F8</f>
        <v>43282</v>
      </c>
      <c r="C8" s="426">
        <f t="shared" ref="C8:C23" si="0">+B8/$B$24</f>
        <v>1.6809594696988821E-2</v>
      </c>
      <c r="D8" s="427">
        <f>+'Resumen '!F51</f>
        <v>25802</v>
      </c>
      <c r="E8" s="428">
        <f>D8/B8</f>
        <v>0.59613696224758561</v>
      </c>
      <c r="F8" s="427">
        <f>+'Resumen '!G51</f>
        <v>17480</v>
      </c>
      <c r="G8" s="429">
        <f>+F8/B8</f>
        <v>0.40386303775241439</v>
      </c>
      <c r="H8" s="44"/>
      <c r="I8" s="44"/>
      <c r="J8" s="44"/>
      <c r="K8" s="44"/>
      <c r="L8" s="44"/>
      <c r="M8" s="63"/>
      <c r="W8" s="1371" t="s">
        <v>530</v>
      </c>
      <c r="X8" s="1372"/>
      <c r="Y8" s="1372"/>
    </row>
    <row r="9" spans="1:26" s="33" customFormat="1" ht="46.5" customHeight="1">
      <c r="A9" s="424" t="s">
        <v>145</v>
      </c>
      <c r="B9" s="425">
        <f t="shared" ref="B9:B23" si="1">+D9+F9</f>
        <v>291137</v>
      </c>
      <c r="C9" s="426">
        <f t="shared" si="0"/>
        <v>0.11306998223966624</v>
      </c>
      <c r="D9" s="427">
        <f>+'Resumen '!F52</f>
        <v>156382</v>
      </c>
      <c r="E9" s="428">
        <f t="shared" ref="E9:E24" si="2">D9/B9</f>
        <v>0.53714230757341042</v>
      </c>
      <c r="F9" s="427">
        <f>+'Resumen '!G52</f>
        <v>134755</v>
      </c>
      <c r="G9" s="429">
        <f t="shared" ref="G9:G24" si="3">+F9/B9</f>
        <v>0.46285769242658953</v>
      </c>
      <c r="H9" s="44"/>
      <c r="I9" s="44"/>
      <c r="J9" s="44"/>
      <c r="K9" s="44"/>
      <c r="L9" s="44"/>
      <c r="M9" s="430"/>
      <c r="W9" s="25" t="s">
        <v>407</v>
      </c>
      <c r="X9" s="25" t="s">
        <v>113</v>
      </c>
      <c r="Y9" s="25" t="s">
        <v>114</v>
      </c>
    </row>
    <row r="10" spans="1:26" s="33" customFormat="1" ht="46.5" customHeight="1">
      <c r="A10" s="424" t="s">
        <v>146</v>
      </c>
      <c r="B10" s="425">
        <f t="shared" si="1"/>
        <v>377544</v>
      </c>
      <c r="C10" s="426">
        <f t="shared" si="0"/>
        <v>0.14662819694745963</v>
      </c>
      <c r="D10" s="427">
        <f>+'Resumen '!F53</f>
        <v>191145</v>
      </c>
      <c r="E10" s="428">
        <f t="shared" si="2"/>
        <v>0.50628536011696645</v>
      </c>
      <c r="F10" s="427">
        <f>+'Resumen '!G53</f>
        <v>186399</v>
      </c>
      <c r="G10" s="429">
        <f t="shared" si="3"/>
        <v>0.49371463988303349</v>
      </c>
      <c r="H10" s="44"/>
      <c r="I10" s="44"/>
      <c r="J10" s="44"/>
      <c r="K10" s="44"/>
      <c r="L10" s="44"/>
      <c r="M10" s="431"/>
      <c r="W10" s="432" t="s">
        <v>316</v>
      </c>
      <c r="X10" s="433">
        <v>13968</v>
      </c>
      <c r="Y10" s="433">
        <f>8829*-1</f>
        <v>-8829</v>
      </c>
    </row>
    <row r="11" spans="1:26" s="33" customFormat="1" ht="46.5" customHeight="1">
      <c r="A11" s="424" t="s">
        <v>148</v>
      </c>
      <c r="B11" s="425">
        <f t="shared" si="1"/>
        <v>393016</v>
      </c>
      <c r="C11" s="426">
        <f t="shared" si="0"/>
        <v>0.15263711634008961</v>
      </c>
      <c r="D11" s="427">
        <f>+'Resumen '!F54</f>
        <v>196942</v>
      </c>
      <c r="E11" s="428">
        <f t="shared" si="2"/>
        <v>0.50110428074175095</v>
      </c>
      <c r="F11" s="427">
        <f>+'Resumen '!G54</f>
        <v>196074</v>
      </c>
      <c r="G11" s="429">
        <f t="shared" si="3"/>
        <v>0.49889571925824905</v>
      </c>
      <c r="H11" s="44"/>
      <c r="I11" s="44"/>
      <c r="J11" s="44"/>
      <c r="K11" s="44"/>
      <c r="L11" s="44"/>
      <c r="M11" s="418"/>
      <c r="W11" s="432" t="s">
        <v>145</v>
      </c>
      <c r="X11" s="433">
        <v>94691</v>
      </c>
      <c r="Y11" s="433">
        <f>65301*-1</f>
        <v>-65301</v>
      </c>
    </row>
    <row r="12" spans="1:26" s="33" customFormat="1" ht="46.5" customHeight="1">
      <c r="A12" s="424" t="s">
        <v>149</v>
      </c>
      <c r="B12" s="425">
        <f t="shared" si="1"/>
        <v>346006</v>
      </c>
      <c r="C12" s="426">
        <f t="shared" si="0"/>
        <v>0.13437966412657257</v>
      </c>
      <c r="D12" s="427">
        <f>+'Resumen '!F55</f>
        <v>174355</v>
      </c>
      <c r="E12" s="428">
        <f t="shared" si="2"/>
        <v>0.50390744669167586</v>
      </c>
      <c r="F12" s="427">
        <f>+'Resumen '!G55</f>
        <v>171651</v>
      </c>
      <c r="G12" s="429">
        <f t="shared" si="3"/>
        <v>0.49609255330832414</v>
      </c>
      <c r="H12" s="44"/>
      <c r="I12" s="44"/>
      <c r="J12" s="44"/>
      <c r="K12" s="44"/>
      <c r="L12" s="44"/>
      <c r="M12" s="63"/>
      <c r="W12" s="432" t="s">
        <v>146</v>
      </c>
      <c r="X12" s="433">
        <v>114856</v>
      </c>
      <c r="Y12" s="433">
        <v>-87226</v>
      </c>
      <c r="Z12" s="433" t="e">
        <f t="shared" ref="Z12:Z24" si="4">Y12*$C$37</f>
        <v>#VALUE!</v>
      </c>
    </row>
    <row r="13" spans="1:26" s="33" customFormat="1" ht="46.5" customHeight="1">
      <c r="A13" s="424" t="s">
        <v>150</v>
      </c>
      <c r="B13" s="425">
        <f t="shared" si="1"/>
        <v>290019</v>
      </c>
      <c r="C13" s="426">
        <f t="shared" si="0"/>
        <v>0.11263578033422672</v>
      </c>
      <c r="D13" s="427">
        <f>+'Resumen '!F56</f>
        <v>147461</v>
      </c>
      <c r="E13" s="428">
        <f t="shared" si="2"/>
        <v>0.50845289446553499</v>
      </c>
      <c r="F13" s="427">
        <f>+'Resumen '!G56</f>
        <v>142558</v>
      </c>
      <c r="G13" s="429">
        <f t="shared" si="3"/>
        <v>0.49154710553446496</v>
      </c>
      <c r="H13" s="44"/>
      <c r="I13" s="44"/>
      <c r="J13" s="44"/>
      <c r="K13" s="44"/>
      <c r="L13" s="44"/>
      <c r="M13" s="418"/>
      <c r="W13" s="432" t="s">
        <v>148</v>
      </c>
      <c r="X13" s="433">
        <v>110599</v>
      </c>
      <c r="Y13" s="433">
        <v>-88163</v>
      </c>
      <c r="Z13" s="433" t="e">
        <f t="shared" si="4"/>
        <v>#VALUE!</v>
      </c>
    </row>
    <row r="14" spans="1:26" s="33" customFormat="1" ht="46.5" customHeight="1">
      <c r="A14" s="424" t="s">
        <v>151</v>
      </c>
      <c r="B14" s="425">
        <f t="shared" si="1"/>
        <v>252576</v>
      </c>
      <c r="C14" s="426">
        <f t="shared" si="0"/>
        <v>9.8093900239976176E-2</v>
      </c>
      <c r="D14" s="427">
        <f>+'Resumen '!F57</f>
        <v>132487</v>
      </c>
      <c r="E14" s="428">
        <f t="shared" si="2"/>
        <v>0.52454310781705304</v>
      </c>
      <c r="F14" s="427">
        <f>+'Resumen '!G57</f>
        <v>120089</v>
      </c>
      <c r="G14" s="429">
        <f t="shared" si="3"/>
        <v>0.4754568921829469</v>
      </c>
      <c r="H14" s="44"/>
      <c r="I14" s="44"/>
      <c r="J14" s="44"/>
      <c r="K14" s="44"/>
      <c r="L14" s="44"/>
      <c r="M14" s="418"/>
      <c r="W14" s="432" t="s">
        <v>149</v>
      </c>
      <c r="X14" s="433">
        <v>94068</v>
      </c>
      <c r="Y14" s="433">
        <v>-78209</v>
      </c>
      <c r="Z14" s="433" t="e">
        <f t="shared" si="4"/>
        <v>#VALUE!</v>
      </c>
    </row>
    <row r="15" spans="1:26" s="33" customFormat="1" ht="46.5" customHeight="1">
      <c r="A15" s="424" t="s">
        <v>152</v>
      </c>
      <c r="B15" s="425">
        <f t="shared" si="1"/>
        <v>198620</v>
      </c>
      <c r="C15" s="426">
        <f t="shared" si="0"/>
        <v>7.7138803630052211E-2</v>
      </c>
      <c r="D15" s="427">
        <f>+'Resumen '!F58</f>
        <v>108006</v>
      </c>
      <c r="E15" s="428">
        <f t="shared" si="2"/>
        <v>0.54378209646561271</v>
      </c>
      <c r="F15" s="427">
        <f>+'Resumen '!G58</f>
        <v>90614</v>
      </c>
      <c r="G15" s="429">
        <f t="shared" si="3"/>
        <v>0.45621790353438729</v>
      </c>
      <c r="H15" s="44"/>
      <c r="I15" s="44"/>
      <c r="J15" s="44"/>
      <c r="K15" s="44"/>
      <c r="L15" s="44"/>
      <c r="M15" s="63"/>
      <c r="W15" s="432" t="s">
        <v>150</v>
      </c>
      <c r="X15" s="433">
        <v>82896</v>
      </c>
      <c r="Y15" s="433">
        <v>-70646</v>
      </c>
      <c r="Z15" s="433" t="e">
        <f t="shared" si="4"/>
        <v>#VALUE!</v>
      </c>
    </row>
    <row r="16" spans="1:26" s="33" customFormat="1" ht="46.5" customHeight="1">
      <c r="A16" s="424" t="s">
        <v>153</v>
      </c>
      <c r="B16" s="425">
        <f t="shared" si="1"/>
        <v>156682</v>
      </c>
      <c r="C16" s="426">
        <f t="shared" si="0"/>
        <v>6.0851183316704464E-2</v>
      </c>
      <c r="D16" s="427">
        <f>+'Resumen '!F59</f>
        <v>86691</v>
      </c>
      <c r="E16" s="428">
        <f t="shared" si="2"/>
        <v>0.55329265646340997</v>
      </c>
      <c r="F16" s="427">
        <f>+'Resumen '!G59</f>
        <v>69991</v>
      </c>
      <c r="G16" s="429">
        <f t="shared" si="3"/>
        <v>0.44670734353659003</v>
      </c>
      <c r="H16" s="44"/>
      <c r="I16" s="44"/>
      <c r="J16" s="44"/>
      <c r="K16" s="44"/>
      <c r="L16" s="44"/>
      <c r="M16" s="63"/>
      <c r="W16" s="432" t="s">
        <v>151</v>
      </c>
      <c r="X16" s="433">
        <v>68381</v>
      </c>
      <c r="Y16" s="433">
        <v>-56998</v>
      </c>
      <c r="Z16" s="433" t="e">
        <f t="shared" si="4"/>
        <v>#VALUE!</v>
      </c>
    </row>
    <row r="17" spans="1:26" s="33" customFormat="1" ht="46.5" customHeight="1">
      <c r="A17" s="424" t="s">
        <v>317</v>
      </c>
      <c r="B17" s="425">
        <f t="shared" si="1"/>
        <v>105491</v>
      </c>
      <c r="C17" s="426">
        <f t="shared" si="0"/>
        <v>4.0969940256458753E-2</v>
      </c>
      <c r="D17" s="427">
        <f>+'Resumen '!F60</f>
        <v>59982</v>
      </c>
      <c r="E17" s="428">
        <f t="shared" si="2"/>
        <v>0.56859826904664856</v>
      </c>
      <c r="F17" s="427">
        <f>+'Resumen '!G60</f>
        <v>45509</v>
      </c>
      <c r="G17" s="429">
        <f t="shared" si="3"/>
        <v>0.43140173095335149</v>
      </c>
      <c r="H17" s="44"/>
      <c r="I17" s="44"/>
      <c r="J17" s="44"/>
      <c r="K17" s="44"/>
      <c r="L17" s="44"/>
      <c r="M17" s="63"/>
      <c r="W17" s="432" t="s">
        <v>152</v>
      </c>
      <c r="X17" s="433">
        <v>53231</v>
      </c>
      <c r="Y17" s="433">
        <v>-40454</v>
      </c>
      <c r="Z17" s="433" t="e">
        <f t="shared" si="4"/>
        <v>#VALUE!</v>
      </c>
    </row>
    <row r="18" spans="1:26" s="33" customFormat="1" ht="46.5" customHeight="1">
      <c r="A18" s="424" t="s">
        <v>318</v>
      </c>
      <c r="B18" s="425">
        <f t="shared" si="1"/>
        <v>59089</v>
      </c>
      <c r="C18" s="426">
        <f t="shared" si="0"/>
        <v>2.2948619311731724E-2</v>
      </c>
      <c r="D18" s="427">
        <f>+'Resumen '!F61</f>
        <v>35435</v>
      </c>
      <c r="E18" s="428">
        <f t="shared" si="2"/>
        <v>0.59968860532417201</v>
      </c>
      <c r="F18" s="427">
        <f>+'Resumen '!G61</f>
        <v>23654</v>
      </c>
      <c r="G18" s="429">
        <f t="shared" si="3"/>
        <v>0.40031139467582799</v>
      </c>
      <c r="H18" s="44"/>
      <c r="I18" s="44"/>
      <c r="J18" s="44"/>
      <c r="K18" s="44"/>
      <c r="L18" s="44"/>
      <c r="M18" s="63"/>
      <c r="W18" s="432" t="s">
        <v>153</v>
      </c>
      <c r="X18" s="433">
        <v>39299</v>
      </c>
      <c r="Y18" s="433">
        <v>-25509</v>
      </c>
      <c r="Z18" s="433" t="e">
        <f t="shared" si="4"/>
        <v>#VALUE!</v>
      </c>
    </row>
    <row r="19" spans="1:26" s="33" customFormat="1" ht="46.5" customHeight="1">
      <c r="A19" s="424" t="s">
        <v>319</v>
      </c>
      <c r="B19" s="425">
        <f t="shared" si="1"/>
        <v>33419</v>
      </c>
      <c r="C19" s="426">
        <f t="shared" si="0"/>
        <v>1.2979063933706146E-2</v>
      </c>
      <c r="D19" s="427">
        <f>+'Resumen '!F62</f>
        <v>20447</v>
      </c>
      <c r="E19" s="428">
        <f t="shared" si="2"/>
        <v>0.61183757742601519</v>
      </c>
      <c r="F19" s="427">
        <f>+'Resumen '!G62</f>
        <v>12972</v>
      </c>
      <c r="G19" s="429">
        <f t="shared" si="3"/>
        <v>0.38816242257398487</v>
      </c>
      <c r="H19" s="44"/>
      <c r="I19" s="44"/>
      <c r="J19" s="44"/>
      <c r="K19" s="44"/>
      <c r="L19" s="44"/>
      <c r="M19" s="63"/>
      <c r="W19" s="432" t="s">
        <v>317</v>
      </c>
      <c r="X19" s="433">
        <v>25049</v>
      </c>
      <c r="Y19" s="433">
        <v>-13161</v>
      </c>
      <c r="Z19" s="433" t="e">
        <f t="shared" si="4"/>
        <v>#VALUE!</v>
      </c>
    </row>
    <row r="20" spans="1:26" s="33" customFormat="1" ht="46.5" customHeight="1">
      <c r="A20" s="424" t="s">
        <v>320</v>
      </c>
      <c r="B20" s="425">
        <f t="shared" si="1"/>
        <v>16551</v>
      </c>
      <c r="C20" s="426">
        <f t="shared" si="0"/>
        <v>6.4279747199727831E-3</v>
      </c>
      <c r="D20" s="427">
        <f>+'Resumen '!F63</f>
        <v>9801</v>
      </c>
      <c r="E20" s="428">
        <f t="shared" si="2"/>
        <v>0.59216965742251226</v>
      </c>
      <c r="F20" s="427">
        <f>+'Resumen '!G63</f>
        <v>6750</v>
      </c>
      <c r="G20" s="429">
        <f t="shared" si="3"/>
        <v>0.40783034257748779</v>
      </c>
      <c r="H20" s="44"/>
      <c r="I20" s="44"/>
      <c r="J20" s="44"/>
      <c r="K20" s="44"/>
      <c r="L20" s="44"/>
      <c r="M20" s="63"/>
      <c r="W20" s="432" t="s">
        <v>318</v>
      </c>
      <c r="X20" s="433">
        <v>13405</v>
      </c>
      <c r="Y20" s="433">
        <v>-5601</v>
      </c>
      <c r="Z20" s="433" t="e">
        <f t="shared" si="4"/>
        <v>#VALUE!</v>
      </c>
    </row>
    <row r="21" spans="1:26" s="33" customFormat="1" ht="46.5" customHeight="1">
      <c r="A21" s="424" t="s">
        <v>321</v>
      </c>
      <c r="B21" s="425">
        <f t="shared" si="1"/>
        <v>6812</v>
      </c>
      <c r="C21" s="426">
        <f t="shared" si="0"/>
        <v>2.6456023075617542E-3</v>
      </c>
      <c r="D21" s="427">
        <f>+'Resumen '!F64</f>
        <v>3921</v>
      </c>
      <c r="E21" s="428">
        <f t="shared" si="2"/>
        <v>0.57560187903699356</v>
      </c>
      <c r="F21" s="427">
        <f>+'Resumen '!G64</f>
        <v>2891</v>
      </c>
      <c r="G21" s="429">
        <f t="shared" si="3"/>
        <v>0.42439812096300644</v>
      </c>
      <c r="H21" s="44"/>
      <c r="I21" s="44"/>
      <c r="J21" s="44"/>
      <c r="K21" s="44"/>
      <c r="L21" s="44"/>
      <c r="M21" s="418"/>
      <c r="W21" s="432" t="s">
        <v>319</v>
      </c>
      <c r="X21" s="433">
        <v>7875</v>
      </c>
      <c r="Y21" s="433">
        <v>-2898</v>
      </c>
      <c r="Z21" s="433" t="e">
        <f t="shared" si="4"/>
        <v>#VALUE!</v>
      </c>
    </row>
    <row r="22" spans="1:26" s="33" customFormat="1" ht="46.5" customHeight="1">
      <c r="A22" s="424" t="s">
        <v>531</v>
      </c>
      <c r="B22" s="425">
        <f t="shared" si="1"/>
        <v>4593</v>
      </c>
      <c r="C22" s="426">
        <f t="shared" si="0"/>
        <v>1.7838008512376889E-3</v>
      </c>
      <c r="D22" s="427">
        <f>+'Resumen '!F65</f>
        <v>2499</v>
      </c>
      <c r="E22" s="428">
        <f t="shared" si="2"/>
        <v>0.5440888308295232</v>
      </c>
      <c r="F22" s="427">
        <f>+'Resumen '!G65</f>
        <v>2094</v>
      </c>
      <c r="G22" s="429">
        <f t="shared" si="3"/>
        <v>0.4559111691704768</v>
      </c>
      <c r="H22" s="44"/>
      <c r="I22" s="44"/>
      <c r="J22" s="44"/>
      <c r="K22" s="44"/>
      <c r="L22" s="44"/>
      <c r="M22" s="418"/>
      <c r="W22" s="432" t="s">
        <v>320</v>
      </c>
      <c r="X22" s="433">
        <v>3939</v>
      </c>
      <c r="Y22" s="433">
        <v>-1434</v>
      </c>
      <c r="Z22" s="433" t="e">
        <f t="shared" si="4"/>
        <v>#VALUE!</v>
      </c>
    </row>
    <row r="23" spans="1:26" s="33" customFormat="1" ht="46.5" customHeight="1">
      <c r="A23" s="424" t="s">
        <v>635</v>
      </c>
      <c r="B23" s="425">
        <f t="shared" si="1"/>
        <v>2</v>
      </c>
      <c r="C23" s="426">
        <f t="shared" si="0"/>
        <v>7.7674759470397954E-7</v>
      </c>
      <c r="D23" s="427">
        <f>+'Resumen '!F66</f>
        <v>2</v>
      </c>
      <c r="E23" s="428">
        <f t="shared" si="2"/>
        <v>1</v>
      </c>
      <c r="F23" s="590">
        <f>+'Resumen '!G66</f>
        <v>0</v>
      </c>
      <c r="G23" s="429">
        <f t="shared" si="3"/>
        <v>0</v>
      </c>
      <c r="H23" s="44"/>
      <c r="I23" s="44"/>
      <c r="J23" s="44"/>
      <c r="K23" s="44"/>
      <c r="L23" s="44"/>
      <c r="M23" s="63"/>
      <c r="W23" s="432" t="s">
        <v>321</v>
      </c>
      <c r="X23" s="433">
        <v>1841</v>
      </c>
      <c r="Y23" s="433">
        <v>-673</v>
      </c>
      <c r="Z23" s="433" t="e">
        <f t="shared" si="4"/>
        <v>#VALUE!</v>
      </c>
    </row>
    <row r="24" spans="1:26" s="33" customFormat="1" ht="37.5">
      <c r="A24" s="420" t="s">
        <v>94</v>
      </c>
      <c r="B24" s="421">
        <f>SUM(B8:B23)</f>
        <v>2574839</v>
      </c>
      <c r="C24" s="422">
        <f>SUM(C8:C22)</f>
        <v>0.99999922325240531</v>
      </c>
      <c r="D24" s="421">
        <f>SUM(D8:D23)</f>
        <v>1351358</v>
      </c>
      <c r="E24" s="434">
        <f t="shared" si="2"/>
        <v>0.52483203804199019</v>
      </c>
      <c r="F24" s="421">
        <f>SUM(F8:F23)</f>
        <v>1223481</v>
      </c>
      <c r="G24" s="435">
        <f t="shared" si="3"/>
        <v>0.47516796195800981</v>
      </c>
      <c r="H24" s="44"/>
      <c r="I24" s="44"/>
      <c r="J24" s="44"/>
      <c r="K24" s="44"/>
      <c r="L24" s="44"/>
      <c r="M24" s="436"/>
      <c r="W24" s="432" t="s">
        <v>531</v>
      </c>
      <c r="X24" s="433">
        <v>855</v>
      </c>
      <c r="Y24" s="433">
        <v>-303</v>
      </c>
      <c r="Z24" s="433" t="e">
        <f t="shared" si="4"/>
        <v>#VALUE!</v>
      </c>
    </row>
    <row r="25" spans="1:26" ht="25.5">
      <c r="A25" s="607"/>
      <c r="B25" s="708"/>
      <c r="C25" s="708"/>
      <c r="D25" s="708"/>
      <c r="E25" s="708"/>
      <c r="F25" s="708"/>
      <c r="G25" s="708"/>
      <c r="H25" s="8"/>
      <c r="I25" s="8"/>
      <c r="J25" s="8"/>
      <c r="K25" s="8"/>
      <c r="L25" s="8"/>
      <c r="M25" s="62"/>
      <c r="W25" s="26" t="s">
        <v>94</v>
      </c>
      <c r="X25" s="17">
        <f>SUM(X10:X24)</f>
        <v>724953</v>
      </c>
      <c r="Y25" s="17">
        <f>SUM(Y10:Y24)</f>
        <v>-545405</v>
      </c>
    </row>
    <row r="26" spans="1:26" ht="18.75">
      <c r="B26" s="8"/>
      <c r="C26" s="8"/>
      <c r="D26" s="8"/>
      <c r="E26" s="8"/>
      <c r="F26" s="8"/>
      <c r="G26" s="8"/>
      <c r="H26" s="8"/>
      <c r="I26" s="8"/>
      <c r="J26" s="8"/>
      <c r="K26" s="8"/>
      <c r="L26" s="8"/>
      <c r="M26" s="62"/>
    </row>
    <row r="27" spans="1:26" ht="18.75">
      <c r="B27" s="8"/>
      <c r="C27" s="8"/>
      <c r="D27" s="8"/>
      <c r="E27" s="8"/>
      <c r="F27" s="8"/>
      <c r="G27" s="8"/>
      <c r="H27" s="8"/>
      <c r="I27" s="8"/>
      <c r="J27" s="8"/>
      <c r="K27" s="8"/>
      <c r="L27" s="8"/>
      <c r="M27" s="62"/>
    </row>
    <row r="28" spans="1:26" ht="36">
      <c r="A28" s="781"/>
      <c r="B28" s="780"/>
      <c r="C28" s="780"/>
      <c r="D28" s="780"/>
      <c r="E28" s="780"/>
      <c r="F28" s="780"/>
      <c r="G28" s="780"/>
      <c r="H28" s="780"/>
      <c r="I28" s="780"/>
      <c r="J28" s="780"/>
      <c r="K28" s="780"/>
      <c r="L28" s="780"/>
      <c r="M28" s="62"/>
    </row>
    <row r="29" spans="1:26" ht="36">
      <c r="A29" s="781"/>
      <c r="B29" s="780"/>
      <c r="C29" s="780"/>
      <c r="D29" s="780"/>
      <c r="E29" s="780"/>
      <c r="F29" s="780"/>
      <c r="G29" s="780"/>
      <c r="H29" s="780"/>
      <c r="I29" s="780"/>
      <c r="J29" s="780"/>
      <c r="K29" s="780"/>
      <c r="L29" s="780"/>
      <c r="M29" s="62"/>
    </row>
    <row r="30" spans="1:26" ht="36">
      <c r="A30" s="781"/>
      <c r="B30" s="780"/>
      <c r="C30" s="780"/>
      <c r="D30" s="780"/>
      <c r="E30" s="780"/>
      <c r="F30" s="780"/>
      <c r="G30" s="780"/>
      <c r="H30" s="780"/>
      <c r="I30" s="780"/>
      <c r="J30" s="780"/>
      <c r="K30" s="780"/>
      <c r="L30" s="780"/>
      <c r="M30" s="62"/>
    </row>
    <row r="31" spans="1:26" ht="36">
      <c r="A31" s="781"/>
      <c r="B31" s="780"/>
      <c r="C31" s="780"/>
      <c r="D31" s="780"/>
      <c r="E31" s="780"/>
      <c r="F31" s="780"/>
      <c r="G31" s="780"/>
      <c r="H31" s="780"/>
      <c r="I31" s="780"/>
      <c r="J31" s="780"/>
      <c r="K31" s="780"/>
      <c r="L31" s="780"/>
      <c r="M31" s="62"/>
    </row>
    <row r="32" spans="1:26" ht="36">
      <c r="A32" s="781"/>
      <c r="B32" s="780"/>
      <c r="C32" s="780"/>
      <c r="D32" s="780"/>
      <c r="E32" s="780"/>
      <c r="F32" s="780"/>
      <c r="G32" s="780"/>
      <c r="H32" s="780"/>
      <c r="I32" s="780"/>
      <c r="J32" s="780"/>
      <c r="K32" s="780"/>
      <c r="L32" s="780"/>
      <c r="M32" s="62"/>
    </row>
    <row r="33" spans="1:19" ht="36">
      <c r="A33" s="781"/>
      <c r="B33" s="780"/>
      <c r="C33" s="781"/>
      <c r="D33" s="781"/>
      <c r="E33" s="781"/>
      <c r="F33" s="781"/>
      <c r="G33" s="780"/>
      <c r="H33" s="780"/>
      <c r="I33" s="780"/>
      <c r="J33" s="780"/>
      <c r="K33" s="780"/>
      <c r="L33" s="780"/>
      <c r="M33" s="62"/>
    </row>
    <row r="34" spans="1:19" ht="36">
      <c r="A34" s="781"/>
      <c r="B34" s="780"/>
      <c r="C34" s="1306" t="s">
        <v>407</v>
      </c>
      <c r="D34" s="781"/>
      <c r="E34" s="781"/>
      <c r="F34" s="781"/>
      <c r="G34" s="780"/>
      <c r="H34" s="780"/>
      <c r="I34" s="780"/>
      <c r="J34" s="780"/>
      <c r="K34" s="780"/>
      <c r="L34" s="780"/>
      <c r="M34" s="62"/>
    </row>
    <row r="35" spans="1:19" ht="36">
      <c r="A35" s="781"/>
      <c r="B35" s="780"/>
      <c r="C35" s="1306"/>
      <c r="D35" s="796" t="s">
        <v>114</v>
      </c>
      <c r="E35" s="793" t="s">
        <v>113</v>
      </c>
      <c r="F35" s="781"/>
      <c r="G35" s="780"/>
      <c r="H35" s="780"/>
      <c r="I35" s="780"/>
      <c r="J35" s="780"/>
      <c r="K35" s="780"/>
      <c r="L35" s="780"/>
      <c r="M35" s="62"/>
    </row>
    <row r="36" spans="1:19" ht="36">
      <c r="A36" s="781"/>
      <c r="B36" s="780"/>
      <c r="C36" s="794" t="s">
        <v>316</v>
      </c>
      <c r="D36" s="797">
        <f>F8*-1</f>
        <v>-17480</v>
      </c>
      <c r="E36" s="798">
        <f>+D8</f>
        <v>25802</v>
      </c>
      <c r="F36" s="781"/>
      <c r="G36" s="780"/>
      <c r="H36" s="780"/>
      <c r="I36" s="780"/>
      <c r="J36" s="780"/>
      <c r="K36" s="780"/>
      <c r="L36" s="780"/>
      <c r="M36" s="62"/>
    </row>
    <row r="37" spans="1:19" ht="36">
      <c r="A37" s="781"/>
      <c r="B37" s="780"/>
      <c r="C37" s="794" t="s">
        <v>145</v>
      </c>
      <c r="D37" s="797">
        <f t="shared" ref="D37:D42" si="5">F9*-1</f>
        <v>-134755</v>
      </c>
      <c r="E37" s="798">
        <f t="shared" ref="E37:E42" si="6">+D9</f>
        <v>156382</v>
      </c>
      <c r="F37" s="781"/>
      <c r="G37" s="780"/>
      <c r="H37" s="780"/>
      <c r="I37" s="780"/>
      <c r="J37" s="780"/>
      <c r="K37" s="780"/>
      <c r="L37" s="780"/>
      <c r="M37" s="62"/>
    </row>
    <row r="38" spans="1:19" ht="36">
      <c r="A38" s="781"/>
      <c r="B38" s="780"/>
      <c r="C38" s="794" t="s">
        <v>146</v>
      </c>
      <c r="D38" s="797">
        <f t="shared" si="5"/>
        <v>-186399</v>
      </c>
      <c r="E38" s="798">
        <f t="shared" si="6"/>
        <v>191145</v>
      </c>
      <c r="F38" s="781"/>
      <c r="G38" s="780"/>
      <c r="H38" s="780"/>
      <c r="I38" s="780"/>
      <c r="J38" s="780"/>
      <c r="K38" s="780"/>
      <c r="L38" s="780"/>
      <c r="M38" s="62"/>
    </row>
    <row r="39" spans="1:19" ht="36">
      <c r="A39" s="781"/>
      <c r="B39" s="780"/>
      <c r="C39" s="794" t="s">
        <v>148</v>
      </c>
      <c r="D39" s="797">
        <f t="shared" si="5"/>
        <v>-196074</v>
      </c>
      <c r="E39" s="798">
        <f t="shared" si="6"/>
        <v>196942</v>
      </c>
      <c r="F39" s="781"/>
      <c r="G39" s="780"/>
      <c r="H39" s="780"/>
      <c r="I39" s="780"/>
      <c r="J39" s="780"/>
      <c r="K39" s="780"/>
      <c r="L39" s="780"/>
      <c r="M39" s="95"/>
      <c r="N39" s="13"/>
      <c r="O39" s="13"/>
      <c r="P39" s="13"/>
      <c r="Q39" s="13"/>
      <c r="R39" s="9"/>
      <c r="S39" s="9"/>
    </row>
    <row r="40" spans="1:19" ht="36">
      <c r="A40" s="781"/>
      <c r="B40" s="780"/>
      <c r="C40" s="794" t="s">
        <v>149</v>
      </c>
      <c r="D40" s="797">
        <f t="shared" si="5"/>
        <v>-171651</v>
      </c>
      <c r="E40" s="798">
        <f t="shared" si="6"/>
        <v>174355</v>
      </c>
      <c r="F40" s="781"/>
      <c r="G40" s="780"/>
      <c r="H40" s="780"/>
      <c r="I40" s="780"/>
      <c r="J40" s="780"/>
      <c r="K40" s="780"/>
      <c r="L40" s="780"/>
      <c r="M40" s="95"/>
      <c r="N40" s="13"/>
      <c r="O40" s="13"/>
      <c r="P40" s="13"/>
      <c r="Q40" s="13"/>
      <c r="R40" s="9"/>
      <c r="S40" s="9"/>
    </row>
    <row r="41" spans="1:19" ht="36">
      <c r="A41" s="781"/>
      <c r="B41" s="780"/>
      <c r="C41" s="794" t="s">
        <v>150</v>
      </c>
      <c r="D41" s="797">
        <f t="shared" si="5"/>
        <v>-142558</v>
      </c>
      <c r="E41" s="798">
        <f t="shared" si="6"/>
        <v>147461</v>
      </c>
      <c r="F41" s="781"/>
      <c r="G41" s="780"/>
      <c r="H41" s="780"/>
      <c r="I41" s="780"/>
      <c r="J41" s="780"/>
      <c r="K41" s="780"/>
      <c r="L41" s="780"/>
      <c r="M41" s="95"/>
      <c r="N41" s="13"/>
      <c r="O41" s="13"/>
      <c r="P41" s="13"/>
      <c r="Q41" s="13"/>
      <c r="R41" s="9"/>
      <c r="S41" s="9"/>
    </row>
    <row r="42" spans="1:19" ht="36">
      <c r="A42" s="781"/>
      <c r="B42" s="780"/>
      <c r="C42" s="794" t="s">
        <v>151</v>
      </c>
      <c r="D42" s="797">
        <f t="shared" si="5"/>
        <v>-120089</v>
      </c>
      <c r="E42" s="798">
        <f t="shared" si="6"/>
        <v>132487</v>
      </c>
      <c r="F42" s="781"/>
      <c r="G42" s="780"/>
      <c r="H42" s="780"/>
      <c r="I42" s="780"/>
      <c r="J42" s="780"/>
      <c r="K42" s="780"/>
      <c r="L42" s="780"/>
      <c r="M42" s="95"/>
      <c r="N42" s="13"/>
      <c r="O42" s="13"/>
      <c r="P42" s="13"/>
      <c r="Q42" s="13"/>
      <c r="R42" s="9"/>
      <c r="S42" s="9"/>
    </row>
    <row r="43" spans="1:19" ht="97.5" customHeight="1">
      <c r="A43" s="781"/>
      <c r="B43" s="780"/>
      <c r="C43" s="794" t="s">
        <v>152</v>
      </c>
      <c r="D43" s="797">
        <f t="shared" ref="D43:D50" si="7">F15*-1</f>
        <v>-90614</v>
      </c>
      <c r="E43" s="798">
        <f t="shared" ref="E43:E50" si="8">+D15</f>
        <v>108006</v>
      </c>
      <c r="F43" s="781"/>
      <c r="G43" s="780"/>
      <c r="H43" s="780"/>
      <c r="I43" s="780"/>
      <c r="J43" s="780"/>
      <c r="K43" s="780"/>
      <c r="L43" s="780"/>
      <c r="M43" s="95"/>
      <c r="N43" s="13"/>
      <c r="O43" s="13"/>
      <c r="P43" s="13"/>
      <c r="Q43" s="13"/>
      <c r="R43" s="9"/>
      <c r="S43" s="9"/>
    </row>
    <row r="44" spans="1:19" ht="97.5" customHeight="1">
      <c r="A44" s="781"/>
      <c r="B44" s="780"/>
      <c r="C44" s="794" t="s">
        <v>153</v>
      </c>
      <c r="D44" s="797">
        <f t="shared" si="7"/>
        <v>-69991</v>
      </c>
      <c r="E44" s="798">
        <f t="shared" si="8"/>
        <v>86691</v>
      </c>
      <c r="F44" s="781"/>
      <c r="G44" s="780"/>
      <c r="H44" s="780"/>
      <c r="I44" s="780"/>
      <c r="J44" s="780"/>
      <c r="K44" s="780"/>
      <c r="L44" s="780"/>
      <c r="M44" s="95"/>
      <c r="N44" s="13"/>
      <c r="O44" s="13"/>
      <c r="P44" s="13"/>
      <c r="Q44" s="13"/>
      <c r="R44" s="9"/>
      <c r="S44" s="9"/>
    </row>
    <row r="45" spans="1:19" ht="97.5" customHeight="1">
      <c r="A45" s="781"/>
      <c r="B45" s="780"/>
      <c r="C45" s="794" t="s">
        <v>317</v>
      </c>
      <c r="D45" s="797">
        <f t="shared" si="7"/>
        <v>-45509</v>
      </c>
      <c r="E45" s="798">
        <f t="shared" si="8"/>
        <v>59982</v>
      </c>
      <c r="F45" s="781"/>
      <c r="G45" s="780"/>
      <c r="H45" s="780"/>
      <c r="I45" s="780"/>
      <c r="J45" s="780"/>
      <c r="K45" s="780"/>
      <c r="L45" s="780"/>
      <c r="M45" s="95"/>
      <c r="N45" s="13"/>
      <c r="O45" s="13"/>
      <c r="P45" s="13"/>
      <c r="Q45" s="13"/>
      <c r="R45" s="9"/>
      <c r="S45" s="9"/>
    </row>
    <row r="46" spans="1:19" ht="36">
      <c r="A46" s="781"/>
      <c r="B46" s="780"/>
      <c r="C46" s="794" t="s">
        <v>318</v>
      </c>
      <c r="D46" s="797">
        <f t="shared" si="7"/>
        <v>-23654</v>
      </c>
      <c r="E46" s="798">
        <f t="shared" si="8"/>
        <v>35435</v>
      </c>
      <c r="F46" s="781"/>
      <c r="G46" s="780"/>
      <c r="H46" s="780"/>
      <c r="I46" s="780"/>
      <c r="J46" s="780"/>
      <c r="K46" s="780"/>
      <c r="L46" s="780"/>
      <c r="M46" s="13"/>
      <c r="N46" s="13"/>
      <c r="O46" s="13"/>
      <c r="P46" s="13"/>
      <c r="Q46" s="13"/>
      <c r="R46" s="9"/>
      <c r="S46" s="9"/>
    </row>
    <row r="47" spans="1:19" ht="36">
      <c r="A47" s="781"/>
      <c r="B47" s="780"/>
      <c r="C47" s="794" t="s">
        <v>319</v>
      </c>
      <c r="D47" s="797">
        <f t="shared" si="7"/>
        <v>-12972</v>
      </c>
      <c r="E47" s="798">
        <f t="shared" si="8"/>
        <v>20447</v>
      </c>
      <c r="F47" s="781"/>
      <c r="G47" s="780"/>
      <c r="H47" s="780"/>
      <c r="I47" s="780"/>
      <c r="J47" s="780"/>
      <c r="K47" s="780"/>
      <c r="L47" s="780"/>
      <c r="M47" s="13"/>
      <c r="N47" s="13"/>
      <c r="O47" s="13"/>
      <c r="P47" s="13"/>
      <c r="Q47" s="13"/>
      <c r="R47" s="9"/>
      <c r="S47" s="9"/>
    </row>
    <row r="48" spans="1:19" ht="36">
      <c r="A48" s="781"/>
      <c r="B48" s="780"/>
      <c r="C48" s="794" t="s">
        <v>320</v>
      </c>
      <c r="D48" s="797">
        <f t="shared" si="7"/>
        <v>-6750</v>
      </c>
      <c r="E48" s="798">
        <f t="shared" si="8"/>
        <v>9801</v>
      </c>
      <c r="F48" s="781"/>
      <c r="G48" s="780"/>
      <c r="H48" s="780"/>
      <c r="I48" s="780"/>
      <c r="J48" s="780"/>
      <c r="K48" s="780"/>
      <c r="L48" s="780"/>
      <c r="M48" s="13"/>
      <c r="N48" s="13"/>
      <c r="O48" s="13"/>
      <c r="P48" s="13"/>
      <c r="Q48" s="13"/>
      <c r="R48" s="9"/>
      <c r="S48" s="9"/>
    </row>
    <row r="49" spans="1:19" ht="36">
      <c r="A49" s="781"/>
      <c r="B49" s="780"/>
      <c r="C49" s="794" t="s">
        <v>321</v>
      </c>
      <c r="D49" s="797">
        <f t="shared" si="7"/>
        <v>-2891</v>
      </c>
      <c r="E49" s="798">
        <f t="shared" si="8"/>
        <v>3921</v>
      </c>
      <c r="F49" s="781"/>
      <c r="G49" s="780"/>
      <c r="H49" s="780"/>
      <c r="I49" s="780"/>
      <c r="J49" s="780"/>
      <c r="K49" s="780"/>
      <c r="L49" s="780"/>
      <c r="M49" s="13"/>
      <c r="N49" s="13"/>
      <c r="O49" s="13"/>
      <c r="P49" s="13"/>
      <c r="Q49" s="13"/>
      <c r="R49" s="9"/>
      <c r="S49" s="9"/>
    </row>
    <row r="50" spans="1:19" ht="36">
      <c r="A50" s="781"/>
      <c r="B50" s="780"/>
      <c r="C50" s="794" t="s">
        <v>531</v>
      </c>
      <c r="D50" s="797">
        <f t="shared" si="7"/>
        <v>-2094</v>
      </c>
      <c r="E50" s="798">
        <f t="shared" si="8"/>
        <v>2499</v>
      </c>
      <c r="F50" s="781"/>
      <c r="G50" s="780"/>
      <c r="H50" s="780"/>
      <c r="I50" s="780"/>
      <c r="J50" s="780"/>
      <c r="K50" s="780"/>
      <c r="L50" s="780"/>
      <c r="M50" s="13"/>
      <c r="N50" s="13"/>
      <c r="O50" s="13"/>
      <c r="P50" s="13"/>
      <c r="Q50" s="13"/>
      <c r="R50" s="9"/>
      <c r="S50" s="9"/>
    </row>
    <row r="51" spans="1:19" ht="36">
      <c r="A51" s="781"/>
      <c r="B51" s="780"/>
      <c r="C51" s="781"/>
      <c r="D51" s="781"/>
      <c r="E51" s="781"/>
      <c r="F51" s="781"/>
      <c r="G51" s="780"/>
      <c r="H51" s="780"/>
      <c r="I51" s="780"/>
      <c r="J51" s="780"/>
      <c r="K51" s="780"/>
      <c r="L51" s="780"/>
      <c r="M51" s="13"/>
      <c r="N51" s="13"/>
      <c r="O51" s="13"/>
      <c r="P51" s="13"/>
      <c r="Q51" s="13"/>
      <c r="R51" s="9"/>
      <c r="S51" s="9"/>
    </row>
    <row r="52" spans="1:19" ht="36">
      <c r="A52" s="781"/>
      <c r="B52" s="781"/>
      <c r="C52" s="781"/>
      <c r="D52" s="781"/>
      <c r="E52" s="781"/>
      <c r="F52" s="781"/>
      <c r="G52" s="781"/>
      <c r="H52" s="781"/>
      <c r="I52" s="781"/>
      <c r="J52" s="781"/>
      <c r="K52" s="781"/>
      <c r="L52" s="781"/>
      <c r="M52" s="13"/>
      <c r="N52" s="13"/>
      <c r="O52" s="13"/>
      <c r="P52" s="13"/>
      <c r="Q52" s="13"/>
      <c r="R52" s="9"/>
      <c r="S52" s="35"/>
    </row>
    <row r="53" spans="1:19" ht="36">
      <c r="A53" s="781"/>
      <c r="B53" s="781"/>
      <c r="C53" s="781"/>
      <c r="D53" s="781"/>
      <c r="E53" s="781"/>
      <c r="F53" s="781"/>
      <c r="G53" s="781"/>
      <c r="H53" s="781"/>
      <c r="I53" s="781"/>
      <c r="J53" s="781"/>
      <c r="K53" s="781"/>
      <c r="L53" s="781"/>
      <c r="M53" s="13"/>
      <c r="N53" s="13"/>
      <c r="O53" s="13"/>
      <c r="P53" s="13"/>
      <c r="Q53" s="36"/>
      <c r="R53" s="9"/>
      <c r="S53" s="35"/>
    </row>
    <row r="54" spans="1:19" ht="36">
      <c r="A54" s="781"/>
      <c r="B54" s="781"/>
      <c r="C54" s="781"/>
      <c r="D54" s="781"/>
      <c r="E54" s="781"/>
      <c r="F54" s="781"/>
      <c r="G54" s="781"/>
      <c r="H54" s="781"/>
      <c r="I54" s="781"/>
      <c r="J54" s="781"/>
      <c r="K54" s="781"/>
      <c r="L54" s="781"/>
    </row>
    <row r="55" spans="1:19" ht="36">
      <c r="A55" s="781"/>
      <c r="B55" s="781"/>
      <c r="C55" s="781"/>
      <c r="D55" s="781"/>
      <c r="E55" s="781"/>
      <c r="F55" s="781"/>
      <c r="G55" s="781"/>
      <c r="H55" s="781"/>
      <c r="I55" s="781"/>
      <c r="J55" s="781"/>
      <c r="K55" s="781"/>
      <c r="L55" s="781"/>
    </row>
    <row r="56" spans="1:19" ht="36">
      <c r="A56" s="781"/>
      <c r="B56" s="781"/>
      <c r="C56" s="781"/>
      <c r="D56" s="781"/>
      <c r="E56" s="781"/>
      <c r="F56" s="781"/>
      <c r="G56" s="781"/>
      <c r="H56" s="781"/>
      <c r="I56" s="781"/>
      <c r="J56" s="781"/>
      <c r="K56" s="781"/>
      <c r="L56" s="781"/>
    </row>
    <row r="57" spans="1:19" ht="36">
      <c r="A57" s="781"/>
      <c r="B57" s="781"/>
      <c r="C57" s="781"/>
      <c r="D57" s="781"/>
      <c r="E57" s="781"/>
      <c r="F57" s="781"/>
      <c r="G57" s="781"/>
      <c r="H57" s="781"/>
      <c r="I57" s="781"/>
      <c r="J57" s="781"/>
      <c r="K57" s="781"/>
      <c r="L57" s="781"/>
    </row>
    <row r="58" spans="1:19" ht="36">
      <c r="A58" s="781"/>
      <c r="B58" s="781"/>
      <c r="C58" s="781"/>
      <c r="D58" s="781"/>
      <c r="E58" s="781"/>
      <c r="F58" s="781"/>
      <c r="G58" s="781"/>
      <c r="H58" s="781"/>
      <c r="I58" s="781"/>
      <c r="J58" s="781"/>
      <c r="K58" s="781"/>
      <c r="L58" s="781"/>
    </row>
    <row r="59" spans="1:19" ht="71.25" customHeight="1">
      <c r="A59" s="781"/>
      <c r="B59" s="781"/>
      <c r="C59" s="781"/>
      <c r="D59" s="781"/>
      <c r="E59" s="781"/>
      <c r="F59" s="781"/>
      <c r="G59" s="781"/>
      <c r="H59" s="781"/>
      <c r="I59" s="781"/>
      <c r="J59" s="781"/>
      <c r="K59" s="781"/>
      <c r="L59" s="781"/>
    </row>
    <row r="60" spans="1:19" ht="71.25" customHeight="1">
      <c r="A60" s="781"/>
      <c r="B60" s="781"/>
      <c r="C60" s="781"/>
      <c r="D60" s="781"/>
      <c r="E60" s="781"/>
      <c r="F60" s="781"/>
      <c r="G60" s="781"/>
      <c r="H60" s="781"/>
      <c r="I60" s="781"/>
      <c r="J60" s="781"/>
      <c r="K60" s="781"/>
      <c r="L60" s="781"/>
    </row>
    <row r="61" spans="1:19" ht="71.25" customHeight="1">
      <c r="A61" s="781"/>
      <c r="B61" s="781"/>
      <c r="C61" s="781"/>
      <c r="D61" s="781"/>
      <c r="E61" s="781"/>
      <c r="F61" s="781"/>
      <c r="G61" s="781"/>
      <c r="H61" s="781"/>
      <c r="I61" s="781"/>
      <c r="J61" s="781"/>
      <c r="K61" s="781"/>
      <c r="L61" s="781"/>
    </row>
    <row r="62" spans="1:19" ht="71.25" customHeight="1"/>
  </sheetData>
  <mergeCells count="5">
    <mergeCell ref="A1:L1"/>
    <mergeCell ref="C34:C35"/>
    <mergeCell ref="W8:Y8"/>
    <mergeCell ref="A2:L2"/>
    <mergeCell ref="A5:L6"/>
  </mergeCells>
  <conditionalFormatting sqref="B8:G8 B9:C22 E9:G22 D9:D23 B24:G24">
    <cfRule type="cellIs" dxfId="17" priority="1" operator="equal">
      <formula>0</formula>
    </cfRule>
  </conditionalFormatting>
  <pageMargins left="0.70866141732283472" right="0.70866141732283472" top="0.74803149606299213" bottom="0.74803149606299213" header="0.31496062992125984" footer="0.31496062992125984"/>
  <pageSetup scale="14" orientation="landscape" r:id="rId1"/>
  <drawing r:id="rId2"/>
  <tableParts count="1">
    <tablePart r:id="rId3"/>
  </tableParts>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50">
    <tabColor theme="1"/>
    <pageSetUpPr fitToPage="1"/>
  </sheetPr>
  <dimension ref="L1:M1"/>
  <sheetViews>
    <sheetView showGridLines="0" view="pageBreakPreview" zoomScale="70" zoomScaleNormal="100" zoomScaleSheetLayoutView="70" workbookViewId="0">
      <selection activeCell="Q44" sqref="Q44"/>
    </sheetView>
  </sheetViews>
  <sheetFormatPr baseColWidth="10" defaultColWidth="11.42578125" defaultRowHeight="15"/>
  <cols>
    <col min="7" max="7" width="35.7109375" customWidth="1"/>
    <col min="9" max="9" width="29" customWidth="1"/>
    <col min="11" max="11" width="11.28515625" customWidth="1"/>
    <col min="12" max="13" width="11.42578125" hidden="1" customWidth="1"/>
    <col min="15" max="15" width="17.140625" customWidth="1"/>
  </cols>
  <sheetData/>
  <pageMargins left="0.70866141732283472" right="0.70866141732283472" top="0.74803149606299213" bottom="0.74803149606299213" header="0.31496062992125984" footer="0.31496062992125984"/>
  <pageSetup paperSize="119" scale="58" orientation="landscape"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51">
    <tabColor theme="1"/>
    <pageSetUpPr fitToPage="1"/>
  </sheetPr>
  <dimension ref="A5:P46"/>
  <sheetViews>
    <sheetView showGridLines="0" view="pageBreakPreview" topLeftCell="A14" zoomScale="70" zoomScaleNormal="100" zoomScaleSheetLayoutView="70" workbookViewId="0">
      <selection activeCell="A6" sqref="A6:M46"/>
    </sheetView>
  </sheetViews>
  <sheetFormatPr baseColWidth="10" defaultColWidth="11.42578125" defaultRowHeight="15"/>
  <cols>
    <col min="1" max="3" width="14.85546875" customWidth="1"/>
    <col min="4" max="4" width="30" customWidth="1"/>
    <col min="5" max="5" width="24.7109375" customWidth="1"/>
    <col min="6" max="7" width="14.85546875" customWidth="1"/>
    <col min="8" max="8" width="40.5703125" customWidth="1"/>
    <col min="9" max="13" width="14.85546875" customWidth="1"/>
  </cols>
  <sheetData>
    <row r="5" spans="1:13" ht="34.5" customHeight="1"/>
    <row r="6" spans="1:13">
      <c r="A6" s="1374" t="s">
        <v>636</v>
      </c>
      <c r="B6" s="1375"/>
      <c r="C6" s="1375"/>
      <c r="D6" s="1375"/>
      <c r="E6" s="1375"/>
      <c r="F6" s="1375"/>
      <c r="G6" s="1375"/>
      <c r="H6" s="1375"/>
      <c r="I6" s="1375"/>
      <c r="J6" s="1375"/>
      <c r="K6" s="1375"/>
      <c r="L6" s="1375"/>
      <c r="M6" s="1375"/>
    </row>
    <row r="7" spans="1:13">
      <c r="A7" s="1375"/>
      <c r="B7" s="1375"/>
      <c r="C7" s="1375"/>
      <c r="D7" s="1375"/>
      <c r="E7" s="1375"/>
      <c r="F7" s="1375"/>
      <c r="G7" s="1375"/>
      <c r="H7" s="1375"/>
      <c r="I7" s="1375"/>
      <c r="J7" s="1375"/>
      <c r="K7" s="1375"/>
      <c r="L7" s="1375"/>
      <c r="M7" s="1375"/>
    </row>
    <row r="8" spans="1:13">
      <c r="A8" s="1375"/>
      <c r="B8" s="1375"/>
      <c r="C8" s="1375"/>
      <c r="D8" s="1375"/>
      <c r="E8" s="1375"/>
      <c r="F8" s="1375"/>
      <c r="G8" s="1375"/>
      <c r="H8" s="1375"/>
      <c r="I8" s="1375"/>
      <c r="J8" s="1375"/>
      <c r="K8" s="1375"/>
      <c r="L8" s="1375"/>
      <c r="M8" s="1375"/>
    </row>
    <row r="9" spans="1:13">
      <c r="A9" s="1375"/>
      <c r="B9" s="1375"/>
      <c r="C9" s="1375"/>
      <c r="D9" s="1375"/>
      <c r="E9" s="1375"/>
      <c r="F9" s="1375"/>
      <c r="G9" s="1375"/>
      <c r="H9" s="1375"/>
      <c r="I9" s="1375"/>
      <c r="J9" s="1375"/>
      <c r="K9" s="1375"/>
      <c r="L9" s="1375"/>
      <c r="M9" s="1375"/>
    </row>
    <row r="10" spans="1:13">
      <c r="A10" s="1375"/>
      <c r="B10" s="1375"/>
      <c r="C10" s="1375"/>
      <c r="D10" s="1375"/>
      <c r="E10" s="1375"/>
      <c r="F10" s="1375"/>
      <c r="G10" s="1375"/>
      <c r="H10" s="1375"/>
      <c r="I10" s="1375"/>
      <c r="J10" s="1375"/>
      <c r="K10" s="1375"/>
      <c r="L10" s="1375"/>
      <c r="M10" s="1375"/>
    </row>
    <row r="11" spans="1:13">
      <c r="A11" s="1375"/>
      <c r="B11" s="1375"/>
      <c r="C11" s="1375"/>
      <c r="D11" s="1375"/>
      <c r="E11" s="1375"/>
      <c r="F11" s="1375"/>
      <c r="G11" s="1375"/>
      <c r="H11" s="1375"/>
      <c r="I11" s="1375"/>
      <c r="J11" s="1375"/>
      <c r="K11" s="1375"/>
      <c r="L11" s="1375"/>
      <c r="M11" s="1375"/>
    </row>
    <row r="12" spans="1:13">
      <c r="A12" s="1375"/>
      <c r="B12" s="1375"/>
      <c r="C12" s="1375"/>
      <c r="D12" s="1375"/>
      <c r="E12" s="1375"/>
      <c r="F12" s="1375"/>
      <c r="G12" s="1375"/>
      <c r="H12" s="1375"/>
      <c r="I12" s="1375"/>
      <c r="J12" s="1375"/>
      <c r="K12" s="1375"/>
      <c r="L12" s="1375"/>
      <c r="M12" s="1375"/>
    </row>
    <row r="13" spans="1:13">
      <c r="A13" s="1375"/>
      <c r="B13" s="1375"/>
      <c r="C13" s="1375"/>
      <c r="D13" s="1375"/>
      <c r="E13" s="1375"/>
      <c r="F13" s="1375"/>
      <c r="G13" s="1375"/>
      <c r="H13" s="1375"/>
      <c r="I13" s="1375"/>
      <c r="J13" s="1375"/>
      <c r="K13" s="1375"/>
      <c r="L13" s="1375"/>
      <c r="M13" s="1375"/>
    </row>
    <row r="14" spans="1:13">
      <c r="A14" s="1375"/>
      <c r="B14" s="1375"/>
      <c r="C14" s="1375"/>
      <c r="D14" s="1375"/>
      <c r="E14" s="1375"/>
      <c r="F14" s="1375"/>
      <c r="G14" s="1375"/>
      <c r="H14" s="1375"/>
      <c r="I14" s="1375"/>
      <c r="J14" s="1375"/>
      <c r="K14" s="1375"/>
      <c r="L14" s="1375"/>
      <c r="M14" s="1375"/>
    </row>
    <row r="15" spans="1:13">
      <c r="A15" s="1375"/>
      <c r="B15" s="1375"/>
      <c r="C15" s="1375"/>
      <c r="D15" s="1375"/>
      <c r="E15" s="1375"/>
      <c r="F15" s="1375"/>
      <c r="G15" s="1375"/>
      <c r="H15" s="1375"/>
      <c r="I15" s="1375"/>
      <c r="J15" s="1375"/>
      <c r="K15" s="1375"/>
      <c r="L15" s="1375"/>
      <c r="M15" s="1375"/>
    </row>
    <row r="16" spans="1:13">
      <c r="A16" s="1375"/>
      <c r="B16" s="1375"/>
      <c r="C16" s="1375"/>
      <c r="D16" s="1375"/>
      <c r="E16" s="1375"/>
      <c r="F16" s="1375"/>
      <c r="G16" s="1375"/>
      <c r="H16" s="1375"/>
      <c r="I16" s="1375"/>
      <c r="J16" s="1375"/>
      <c r="K16" s="1375"/>
      <c r="L16" s="1375"/>
      <c r="M16" s="1375"/>
    </row>
    <row r="17" spans="1:16">
      <c r="A17" s="1375"/>
      <c r="B17" s="1375"/>
      <c r="C17" s="1375"/>
      <c r="D17" s="1375"/>
      <c r="E17" s="1375"/>
      <c r="F17" s="1375"/>
      <c r="G17" s="1375"/>
      <c r="H17" s="1375"/>
      <c r="I17" s="1375"/>
      <c r="J17" s="1375"/>
      <c r="K17" s="1375"/>
      <c r="L17" s="1375"/>
      <c r="M17" s="1375"/>
    </row>
    <row r="18" spans="1:16">
      <c r="A18" s="1375"/>
      <c r="B18" s="1375"/>
      <c r="C18" s="1375"/>
      <c r="D18" s="1375"/>
      <c r="E18" s="1375"/>
      <c r="F18" s="1375"/>
      <c r="G18" s="1375"/>
      <c r="H18" s="1375"/>
      <c r="I18" s="1375"/>
      <c r="J18" s="1375"/>
      <c r="K18" s="1375"/>
      <c r="L18" s="1375"/>
      <c r="M18" s="1375"/>
    </row>
    <row r="19" spans="1:16">
      <c r="A19" s="1375"/>
      <c r="B19" s="1375"/>
      <c r="C19" s="1375"/>
      <c r="D19" s="1375"/>
      <c r="E19" s="1375"/>
      <c r="F19" s="1375"/>
      <c r="G19" s="1375"/>
      <c r="H19" s="1375"/>
      <c r="I19" s="1375"/>
      <c r="J19" s="1375"/>
      <c r="K19" s="1375"/>
      <c r="L19" s="1375"/>
      <c r="M19" s="1375"/>
    </row>
    <row r="20" spans="1:16">
      <c r="A20" s="1375"/>
      <c r="B20" s="1375"/>
      <c r="C20" s="1375"/>
      <c r="D20" s="1375"/>
      <c r="E20" s="1375"/>
      <c r="F20" s="1375"/>
      <c r="G20" s="1375"/>
      <c r="H20" s="1375"/>
      <c r="I20" s="1375"/>
      <c r="J20" s="1375"/>
      <c r="K20" s="1375"/>
      <c r="L20" s="1375"/>
      <c r="M20" s="1375"/>
    </row>
    <row r="21" spans="1:16">
      <c r="A21" s="1375"/>
      <c r="B21" s="1375"/>
      <c r="C21" s="1375"/>
      <c r="D21" s="1375"/>
      <c r="E21" s="1375"/>
      <c r="F21" s="1375"/>
      <c r="G21" s="1375"/>
      <c r="H21" s="1375"/>
      <c r="I21" s="1375"/>
      <c r="J21" s="1375"/>
      <c r="K21" s="1375"/>
      <c r="L21" s="1375"/>
      <c r="M21" s="1375"/>
    </row>
    <row r="22" spans="1:16">
      <c r="A22" s="1375"/>
      <c r="B22" s="1375"/>
      <c r="C22" s="1375"/>
      <c r="D22" s="1375"/>
      <c r="E22" s="1375"/>
      <c r="F22" s="1375"/>
      <c r="G22" s="1375"/>
      <c r="H22" s="1375"/>
      <c r="I22" s="1375"/>
      <c r="J22" s="1375"/>
      <c r="K22" s="1375"/>
      <c r="L22" s="1375"/>
      <c r="M22" s="1375"/>
    </row>
    <row r="23" spans="1:16">
      <c r="A23" s="1375"/>
      <c r="B23" s="1375"/>
      <c r="C23" s="1375"/>
      <c r="D23" s="1375"/>
      <c r="E23" s="1375"/>
      <c r="F23" s="1375"/>
      <c r="G23" s="1375"/>
      <c r="H23" s="1375"/>
      <c r="I23" s="1375"/>
      <c r="J23" s="1375"/>
      <c r="K23" s="1375"/>
      <c r="L23" s="1375"/>
      <c r="M23" s="1375"/>
    </row>
    <row r="24" spans="1:16">
      <c r="A24" s="1375"/>
      <c r="B24" s="1375"/>
      <c r="C24" s="1375"/>
      <c r="D24" s="1375"/>
      <c r="E24" s="1375"/>
      <c r="F24" s="1375"/>
      <c r="G24" s="1375"/>
      <c r="H24" s="1375"/>
      <c r="I24" s="1375"/>
      <c r="J24" s="1375"/>
      <c r="K24" s="1375"/>
      <c r="L24" s="1375"/>
      <c r="M24" s="1375"/>
    </row>
    <row r="25" spans="1:16">
      <c r="A25" s="1375"/>
      <c r="B25" s="1375"/>
      <c r="C25" s="1375"/>
      <c r="D25" s="1375"/>
      <c r="E25" s="1375"/>
      <c r="F25" s="1375"/>
      <c r="G25" s="1375"/>
      <c r="H25" s="1375"/>
      <c r="I25" s="1375"/>
      <c r="J25" s="1375"/>
      <c r="K25" s="1375"/>
      <c r="L25" s="1375"/>
      <c r="M25" s="1375"/>
    </row>
    <row r="26" spans="1:16">
      <c r="A26" s="1375"/>
      <c r="B26" s="1375"/>
      <c r="C26" s="1375"/>
      <c r="D26" s="1375"/>
      <c r="E26" s="1375"/>
      <c r="F26" s="1375"/>
      <c r="G26" s="1375"/>
      <c r="H26" s="1375"/>
      <c r="I26" s="1375"/>
      <c r="J26" s="1375"/>
      <c r="K26" s="1375"/>
      <c r="L26" s="1375"/>
      <c r="M26" s="1375"/>
      <c r="P26" t="s">
        <v>637</v>
      </c>
    </row>
    <row r="27" spans="1:16">
      <c r="A27" s="1375"/>
      <c r="B27" s="1375"/>
      <c r="C27" s="1375"/>
      <c r="D27" s="1375"/>
      <c r="E27" s="1375"/>
      <c r="F27" s="1375"/>
      <c r="G27" s="1375"/>
      <c r="H27" s="1375"/>
      <c r="I27" s="1375"/>
      <c r="J27" s="1375"/>
      <c r="K27" s="1375"/>
      <c r="L27" s="1375"/>
      <c r="M27" s="1375"/>
    </row>
    <row r="28" spans="1:16">
      <c r="A28" s="1375"/>
      <c r="B28" s="1375"/>
      <c r="C28" s="1375"/>
      <c r="D28" s="1375"/>
      <c r="E28" s="1375"/>
      <c r="F28" s="1375"/>
      <c r="G28" s="1375"/>
      <c r="H28" s="1375"/>
      <c r="I28" s="1375"/>
      <c r="J28" s="1375"/>
      <c r="K28" s="1375"/>
      <c r="L28" s="1375"/>
      <c r="M28" s="1375"/>
    </row>
    <row r="29" spans="1:16">
      <c r="A29" s="1375"/>
      <c r="B29" s="1375"/>
      <c r="C29" s="1375"/>
      <c r="D29" s="1375"/>
      <c r="E29" s="1375"/>
      <c r="F29" s="1375"/>
      <c r="G29" s="1375"/>
      <c r="H29" s="1375"/>
      <c r="I29" s="1375"/>
      <c r="J29" s="1375"/>
      <c r="K29" s="1375"/>
      <c r="L29" s="1375"/>
      <c r="M29" s="1375"/>
    </row>
    <row r="30" spans="1:16">
      <c r="A30" s="1375"/>
      <c r="B30" s="1375"/>
      <c r="C30" s="1375"/>
      <c r="D30" s="1375"/>
      <c r="E30" s="1375"/>
      <c r="F30" s="1375"/>
      <c r="G30" s="1375"/>
      <c r="H30" s="1375"/>
      <c r="I30" s="1375"/>
      <c r="J30" s="1375"/>
      <c r="K30" s="1375"/>
      <c r="L30" s="1375"/>
      <c r="M30" s="1375"/>
    </row>
    <row r="31" spans="1:16">
      <c r="A31" s="1375"/>
      <c r="B31" s="1375"/>
      <c r="C31" s="1375"/>
      <c r="D31" s="1375"/>
      <c r="E31" s="1375"/>
      <c r="F31" s="1375"/>
      <c r="G31" s="1375"/>
      <c r="H31" s="1375"/>
      <c r="I31" s="1375"/>
      <c r="J31" s="1375"/>
      <c r="K31" s="1375"/>
      <c r="L31" s="1375"/>
      <c r="M31" s="1375"/>
    </row>
    <row r="32" spans="1:16">
      <c r="A32" s="1375"/>
      <c r="B32" s="1375"/>
      <c r="C32" s="1375"/>
      <c r="D32" s="1375"/>
      <c r="E32" s="1375"/>
      <c r="F32" s="1375"/>
      <c r="G32" s="1375"/>
      <c r="H32" s="1375"/>
      <c r="I32" s="1375"/>
      <c r="J32" s="1375"/>
      <c r="K32" s="1375"/>
      <c r="L32" s="1375"/>
      <c r="M32" s="1375"/>
    </row>
    <row r="33" spans="1:13">
      <c r="A33" s="1375"/>
      <c r="B33" s="1375"/>
      <c r="C33" s="1375"/>
      <c r="D33" s="1375"/>
      <c r="E33" s="1375"/>
      <c r="F33" s="1375"/>
      <c r="G33" s="1375"/>
      <c r="H33" s="1375"/>
      <c r="I33" s="1375"/>
      <c r="J33" s="1375"/>
      <c r="K33" s="1375"/>
      <c r="L33" s="1375"/>
      <c r="M33" s="1375"/>
    </row>
    <row r="34" spans="1:13">
      <c r="A34" s="1375"/>
      <c r="B34" s="1375"/>
      <c r="C34" s="1375"/>
      <c r="D34" s="1375"/>
      <c r="E34" s="1375"/>
      <c r="F34" s="1375"/>
      <c r="G34" s="1375"/>
      <c r="H34" s="1375"/>
      <c r="I34" s="1375"/>
      <c r="J34" s="1375"/>
      <c r="K34" s="1375"/>
      <c r="L34" s="1375"/>
      <c r="M34" s="1375"/>
    </row>
    <row r="35" spans="1:13">
      <c r="A35" s="1375"/>
      <c r="B35" s="1375"/>
      <c r="C35" s="1375"/>
      <c r="D35" s="1375"/>
      <c r="E35" s="1375"/>
      <c r="F35" s="1375"/>
      <c r="G35" s="1375"/>
      <c r="H35" s="1375"/>
      <c r="I35" s="1375"/>
      <c r="J35" s="1375"/>
      <c r="K35" s="1375"/>
      <c r="L35" s="1375"/>
      <c r="M35" s="1375"/>
    </row>
    <row r="36" spans="1:13">
      <c r="A36" s="1375"/>
      <c r="B36" s="1375"/>
      <c r="C36" s="1375"/>
      <c r="D36" s="1375"/>
      <c r="E36" s="1375"/>
      <c r="F36" s="1375"/>
      <c r="G36" s="1375"/>
      <c r="H36" s="1375"/>
      <c r="I36" s="1375"/>
      <c r="J36" s="1375"/>
      <c r="K36" s="1375"/>
      <c r="L36" s="1375"/>
      <c r="M36" s="1375"/>
    </row>
    <row r="37" spans="1:13">
      <c r="A37" s="1375"/>
      <c r="B37" s="1375"/>
      <c r="C37" s="1375"/>
      <c r="D37" s="1375"/>
      <c r="E37" s="1375"/>
      <c r="F37" s="1375"/>
      <c r="G37" s="1375"/>
      <c r="H37" s="1375"/>
      <c r="I37" s="1375"/>
      <c r="J37" s="1375"/>
      <c r="K37" s="1375"/>
      <c r="L37" s="1375"/>
      <c r="M37" s="1375"/>
    </row>
    <row r="38" spans="1:13">
      <c r="A38" s="1375"/>
      <c r="B38" s="1375"/>
      <c r="C38" s="1375"/>
      <c r="D38" s="1375"/>
      <c r="E38" s="1375"/>
      <c r="F38" s="1375"/>
      <c r="G38" s="1375"/>
      <c r="H38" s="1375"/>
      <c r="I38" s="1375"/>
      <c r="J38" s="1375"/>
      <c r="K38" s="1375"/>
      <c r="L38" s="1375"/>
      <c r="M38" s="1375"/>
    </row>
    <row r="39" spans="1:13">
      <c r="A39" s="1375"/>
      <c r="B39" s="1375"/>
      <c r="C39" s="1375"/>
      <c r="D39" s="1375"/>
      <c r="E39" s="1375"/>
      <c r="F39" s="1375"/>
      <c r="G39" s="1375"/>
      <c r="H39" s="1375"/>
      <c r="I39" s="1375"/>
      <c r="J39" s="1375"/>
      <c r="K39" s="1375"/>
      <c r="L39" s="1375"/>
      <c r="M39" s="1375"/>
    </row>
    <row r="40" spans="1:13">
      <c r="A40" s="1375"/>
      <c r="B40" s="1375"/>
      <c r="C40" s="1375"/>
      <c r="D40" s="1375"/>
      <c r="E40" s="1375"/>
      <c r="F40" s="1375"/>
      <c r="G40" s="1375"/>
      <c r="H40" s="1375"/>
      <c r="I40" s="1375"/>
      <c r="J40" s="1375"/>
      <c r="K40" s="1375"/>
      <c r="L40" s="1375"/>
      <c r="M40" s="1375"/>
    </row>
    <row r="41" spans="1:13">
      <c r="A41" s="1375"/>
      <c r="B41" s="1375"/>
      <c r="C41" s="1375"/>
      <c r="D41" s="1375"/>
      <c r="E41" s="1375"/>
      <c r="F41" s="1375"/>
      <c r="G41" s="1375"/>
      <c r="H41" s="1375"/>
      <c r="I41" s="1375"/>
      <c r="J41" s="1375"/>
      <c r="K41" s="1375"/>
      <c r="L41" s="1375"/>
      <c r="M41" s="1375"/>
    </row>
    <row r="42" spans="1:13">
      <c r="A42" s="1375"/>
      <c r="B42" s="1375"/>
      <c r="C42" s="1375"/>
      <c r="D42" s="1375"/>
      <c r="E42" s="1375"/>
      <c r="F42" s="1375"/>
      <c r="G42" s="1375"/>
      <c r="H42" s="1375"/>
      <c r="I42" s="1375"/>
      <c r="J42" s="1375"/>
      <c r="K42" s="1375"/>
      <c r="L42" s="1375"/>
      <c r="M42" s="1375"/>
    </row>
    <row r="43" spans="1:13" ht="48" customHeight="1">
      <c r="A43" s="1375"/>
      <c r="B43" s="1375"/>
      <c r="C43" s="1375"/>
      <c r="D43" s="1375"/>
      <c r="E43" s="1375"/>
      <c r="F43" s="1375"/>
      <c r="G43" s="1375"/>
      <c r="H43" s="1375"/>
      <c r="I43" s="1375"/>
      <c r="J43" s="1375"/>
      <c r="K43" s="1375"/>
      <c r="L43" s="1375"/>
      <c r="M43" s="1375"/>
    </row>
    <row r="44" spans="1:13" ht="162" customHeight="1">
      <c r="A44" s="1375"/>
      <c r="B44" s="1375"/>
      <c r="C44" s="1375"/>
      <c r="D44" s="1375"/>
      <c r="E44" s="1375"/>
      <c r="F44" s="1375"/>
      <c r="G44" s="1375"/>
      <c r="H44" s="1375"/>
      <c r="I44" s="1375"/>
      <c r="J44" s="1375"/>
      <c r="K44" s="1375"/>
      <c r="L44" s="1375"/>
      <c r="M44" s="1375"/>
    </row>
    <row r="45" spans="1:13">
      <c r="A45" s="1375"/>
      <c r="B45" s="1375"/>
      <c r="C45" s="1375"/>
      <c r="D45" s="1375"/>
      <c r="E45" s="1375"/>
      <c r="F45" s="1375"/>
      <c r="G45" s="1375"/>
      <c r="H45" s="1375"/>
      <c r="I45" s="1375"/>
      <c r="J45" s="1375"/>
      <c r="K45" s="1375"/>
      <c r="L45" s="1375"/>
      <c r="M45" s="1375"/>
    </row>
    <row r="46" spans="1:13" ht="63" customHeight="1">
      <c r="A46" s="1375"/>
      <c r="B46" s="1375"/>
      <c r="C46" s="1375"/>
      <c r="D46" s="1375"/>
      <c r="E46" s="1375"/>
      <c r="F46" s="1375"/>
      <c r="G46" s="1375"/>
      <c r="H46" s="1375"/>
      <c r="I46" s="1375"/>
      <c r="J46" s="1375"/>
      <c r="K46" s="1375"/>
      <c r="L46" s="1375"/>
      <c r="M46" s="1375"/>
    </row>
  </sheetData>
  <mergeCells count="1">
    <mergeCell ref="A6:M46"/>
  </mergeCells>
  <pageMargins left="0.70866141732283472" right="0.70866141732283472" top="0.74803149606299213" bottom="0.74803149606299213" header="0.31496062992125984" footer="0.31496062992125984"/>
  <pageSetup paperSize="119" scale="50" orientation="landscape"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53">
    <tabColor theme="6" tint="-0.249977111117893"/>
    <pageSetUpPr fitToPage="1"/>
  </sheetPr>
  <dimension ref="A1:M43"/>
  <sheetViews>
    <sheetView showGridLines="0" view="pageBreakPreview" topLeftCell="A2" zoomScale="55" zoomScaleNormal="100" zoomScaleSheetLayoutView="55" workbookViewId="0">
      <selection activeCell="A5" sqref="A5"/>
    </sheetView>
  </sheetViews>
  <sheetFormatPr baseColWidth="10" defaultColWidth="11.42578125" defaultRowHeight="14.25"/>
  <cols>
    <col min="1" max="1" width="30.140625" style="173" customWidth="1"/>
    <col min="2" max="2" width="29.28515625" style="173" customWidth="1"/>
    <col min="3" max="3" width="28.7109375" style="173" customWidth="1"/>
    <col min="4" max="4" width="26.140625" style="173" customWidth="1"/>
    <col min="5" max="5" width="49.85546875" style="173" customWidth="1"/>
    <col min="6" max="6" width="46.85546875" style="173" customWidth="1"/>
    <col min="7" max="7" width="54.5703125" style="173" customWidth="1"/>
    <col min="8" max="8" width="31.7109375" style="173" customWidth="1"/>
    <col min="9" max="9" width="45.42578125" style="173" customWidth="1"/>
    <col min="10" max="10" width="23.42578125" style="173" customWidth="1"/>
    <col min="11" max="11" width="22.5703125" style="173" customWidth="1"/>
    <col min="12" max="12" width="21" style="173" customWidth="1"/>
    <col min="13" max="13" width="6.85546875" style="173" customWidth="1"/>
    <col min="14" max="16384" width="11.42578125" style="173"/>
  </cols>
  <sheetData>
    <row r="1" spans="1:13" s="266" customFormat="1" ht="81.75" customHeight="1">
      <c r="A1" s="1364" t="s">
        <v>638</v>
      </c>
      <c r="B1" s="1364"/>
      <c r="C1" s="1364"/>
      <c r="D1" s="1364"/>
      <c r="E1" s="1364"/>
      <c r="F1" s="1364"/>
      <c r="G1" s="1364"/>
      <c r="H1" s="1364"/>
      <c r="I1" s="1364"/>
      <c r="J1" s="1364"/>
      <c r="K1" s="1364"/>
      <c r="L1" s="1364"/>
      <c r="M1" s="292"/>
    </row>
    <row r="2" spans="1:13" s="266" customFormat="1" ht="37.5" customHeight="1">
      <c r="A2" s="1379" t="str">
        <f>+'Resumen '!O4</f>
        <v>Período:  Diciembre 2008 - Enero 2026</v>
      </c>
      <c r="B2" s="1379"/>
      <c r="C2" s="1379"/>
      <c r="D2" s="1379"/>
      <c r="E2" s="1379"/>
      <c r="F2" s="1379"/>
      <c r="G2" s="1379"/>
      <c r="H2" s="1379"/>
      <c r="I2" s="1379"/>
      <c r="J2" s="1379"/>
      <c r="K2" s="1379"/>
      <c r="L2" s="1379"/>
      <c r="M2" s="292"/>
    </row>
    <row r="3" spans="1:13" ht="15.75" customHeight="1">
      <c r="A3" s="1376" t="s">
        <v>639</v>
      </c>
      <c r="B3" s="1376"/>
      <c r="C3" s="1376"/>
      <c r="D3" s="1376"/>
      <c r="E3" s="1376"/>
      <c r="F3" s="1376"/>
      <c r="G3" s="1376"/>
      <c r="H3" s="1376"/>
      <c r="I3" s="1376"/>
      <c r="J3" s="1376"/>
      <c r="K3" s="1376"/>
      <c r="L3" s="1376"/>
      <c r="M3" s="1376"/>
    </row>
    <row r="4" spans="1:13" ht="294" customHeight="1">
      <c r="A4" s="1380" t="s">
        <v>956</v>
      </c>
      <c r="B4" s="1380"/>
      <c r="C4" s="1380"/>
      <c r="D4" s="1380"/>
      <c r="E4" s="1380"/>
      <c r="F4" s="1380"/>
      <c r="G4" s="1380"/>
      <c r="H4" s="1380"/>
      <c r="I4" s="1380"/>
      <c r="J4" s="1380"/>
      <c r="K4" s="1380"/>
      <c r="L4" s="1380"/>
      <c r="M4" s="833"/>
    </row>
    <row r="5" spans="1:13" ht="12.75" customHeight="1">
      <c r="A5" s="833"/>
      <c r="B5" s="833"/>
      <c r="C5" s="833"/>
      <c r="D5" s="833"/>
      <c r="E5" s="833"/>
      <c r="F5" s="833"/>
      <c r="G5" s="833"/>
      <c r="H5" s="833"/>
      <c r="I5" s="833"/>
      <c r="J5" s="833"/>
      <c r="K5" s="833"/>
      <c r="L5" s="833"/>
      <c r="M5" s="833"/>
    </row>
    <row r="6" spans="1:13" ht="63" customHeight="1">
      <c r="A6" s="458" t="s">
        <v>100</v>
      </c>
      <c r="B6" s="459" t="s">
        <v>142</v>
      </c>
      <c r="C6" s="459" t="s">
        <v>640</v>
      </c>
      <c r="D6" s="460" t="s">
        <v>641</v>
      </c>
    </row>
    <row r="7" spans="1:13" ht="23.25">
      <c r="A7" s="461" t="s">
        <v>364</v>
      </c>
      <c r="B7" s="462">
        <v>929743</v>
      </c>
      <c r="C7" s="462">
        <v>1983720</v>
      </c>
      <c r="D7" s="720">
        <f t="shared" ref="D7:D20" si="0">B7/C7</f>
        <v>0.46868660899723752</v>
      </c>
    </row>
    <row r="8" spans="1:13" ht="23.25">
      <c r="A8" s="461" t="s">
        <v>365</v>
      </c>
      <c r="B8" s="462">
        <v>1118293</v>
      </c>
      <c r="C8" s="462">
        <v>2193890</v>
      </c>
      <c r="D8" s="720">
        <f t="shared" si="0"/>
        <v>0.50973066106322562</v>
      </c>
    </row>
    <row r="9" spans="1:13" ht="23.25">
      <c r="A9" s="461" t="s">
        <v>366</v>
      </c>
      <c r="B9" s="462">
        <v>1189601</v>
      </c>
      <c r="C9" s="462">
        <v>2374783</v>
      </c>
      <c r="D9" s="720">
        <f t="shared" si="0"/>
        <v>0.50093040079872564</v>
      </c>
    </row>
    <row r="10" spans="1:13" ht="23.25">
      <c r="A10" s="461" t="s">
        <v>367</v>
      </c>
      <c r="B10" s="462">
        <v>1242780</v>
      </c>
      <c r="C10" s="462">
        <v>2552974</v>
      </c>
      <c r="D10" s="720">
        <f t="shared" si="0"/>
        <v>0.4867969669883046</v>
      </c>
    </row>
    <row r="11" spans="1:13" ht="23.25">
      <c r="A11" s="461" t="s">
        <v>368</v>
      </c>
      <c r="B11" s="462">
        <v>1291137</v>
      </c>
      <c r="C11" s="462">
        <v>2714449</v>
      </c>
      <c r="D11" s="720">
        <f t="shared" si="0"/>
        <v>0.47565343832210516</v>
      </c>
    </row>
    <row r="12" spans="1:13" ht="23.25">
      <c r="A12" s="461" t="s">
        <v>369</v>
      </c>
      <c r="B12" s="462">
        <v>1376966</v>
      </c>
      <c r="C12" s="462">
        <v>2881130</v>
      </c>
      <c r="D12" s="720">
        <f t="shared" si="0"/>
        <v>0.47792567499557465</v>
      </c>
    </row>
    <row r="13" spans="1:13" ht="23.25">
      <c r="A13" s="461" t="s">
        <v>370</v>
      </c>
      <c r="B13" s="462">
        <v>1508392</v>
      </c>
      <c r="C13" s="462">
        <v>3069900</v>
      </c>
      <c r="D13" s="720">
        <f t="shared" si="0"/>
        <v>0.49134890387309033</v>
      </c>
    </row>
    <row r="14" spans="1:13" ht="23.25">
      <c r="A14" s="461" t="s">
        <v>371</v>
      </c>
      <c r="B14" s="462">
        <v>1617107</v>
      </c>
      <c r="C14" s="462">
        <v>3269757</v>
      </c>
      <c r="D14" s="720">
        <f t="shared" si="0"/>
        <v>0.49456488662613152</v>
      </c>
      <c r="E14" s="175"/>
    </row>
    <row r="15" spans="1:13" ht="23.25">
      <c r="A15" s="461" t="s">
        <v>372</v>
      </c>
      <c r="B15" s="462">
        <v>1725802</v>
      </c>
      <c r="C15" s="462">
        <v>3473894</v>
      </c>
      <c r="D15" s="720">
        <f t="shared" si="0"/>
        <v>0.49679178466585339</v>
      </c>
      <c r="E15" s="175"/>
    </row>
    <row r="16" spans="1:13" ht="23.25">
      <c r="A16" s="461" t="s">
        <v>373</v>
      </c>
      <c r="B16" s="462">
        <v>1837104</v>
      </c>
      <c r="C16" s="462">
        <v>3703355</v>
      </c>
      <c r="D16" s="720">
        <f t="shared" si="0"/>
        <v>0.49606478449946062</v>
      </c>
      <c r="E16" s="175"/>
    </row>
    <row r="17" spans="1:12" ht="23.25">
      <c r="A17" s="461" t="s">
        <v>625</v>
      </c>
      <c r="B17" s="462">
        <v>1935968</v>
      </c>
      <c r="C17" s="462">
        <v>3919943</v>
      </c>
      <c r="D17" s="720">
        <f t="shared" si="0"/>
        <v>0.49387656912358163</v>
      </c>
      <c r="E17" s="293"/>
    </row>
    <row r="18" spans="1:12" ht="23.25">
      <c r="A18" s="461" t="s">
        <v>626</v>
      </c>
      <c r="B18" s="462">
        <v>1924919</v>
      </c>
      <c r="C18" s="462">
        <v>4133143</v>
      </c>
      <c r="D18" s="720">
        <f t="shared" si="0"/>
        <v>0.46572765568479002</v>
      </c>
      <c r="E18" s="293"/>
      <c r="F18" s="293"/>
      <c r="G18" s="293"/>
      <c r="H18" s="293"/>
      <c r="I18" s="293"/>
      <c r="J18" s="293"/>
      <c r="K18" s="293"/>
      <c r="L18" s="293"/>
    </row>
    <row r="19" spans="1:12" ht="23.25">
      <c r="A19" s="461" t="s">
        <v>512</v>
      </c>
      <c r="B19" s="462">
        <v>1747440</v>
      </c>
      <c r="C19" s="462">
        <v>4295419</v>
      </c>
      <c r="D19" s="720">
        <f t="shared" si="0"/>
        <v>0.40681479501766882</v>
      </c>
      <c r="E19" s="293"/>
      <c r="F19" s="293"/>
      <c r="G19" s="293"/>
      <c r="H19" s="293"/>
      <c r="I19" s="293"/>
      <c r="J19" s="293"/>
      <c r="K19" s="293"/>
      <c r="L19" s="293"/>
    </row>
    <row r="20" spans="1:12" ht="23.25">
      <c r="A20" s="461" t="s">
        <v>377</v>
      </c>
      <c r="B20" s="462">
        <v>1972032</v>
      </c>
      <c r="C20" s="462">
        <v>4511974</v>
      </c>
      <c r="D20" s="720">
        <f t="shared" si="0"/>
        <v>0.43706634834331937</v>
      </c>
      <c r="E20" s="293"/>
      <c r="F20" s="293"/>
      <c r="G20" s="293"/>
      <c r="H20" s="293"/>
      <c r="I20" s="293"/>
      <c r="J20" s="293"/>
      <c r="K20" s="293"/>
      <c r="L20" s="293"/>
    </row>
    <row r="21" spans="1:12" ht="23.25">
      <c r="A21" s="461" t="s">
        <v>554</v>
      </c>
      <c r="B21" s="462">
        <v>2020997</v>
      </c>
      <c r="C21" s="462">
        <v>4788859</v>
      </c>
      <c r="D21" s="720">
        <v>0.42202056899148627</v>
      </c>
      <c r="E21" s="293"/>
      <c r="F21" s="175"/>
      <c r="G21" s="175"/>
      <c r="H21" s="175"/>
      <c r="I21" s="175"/>
      <c r="J21" s="175"/>
      <c r="K21" s="175"/>
      <c r="L21" s="293"/>
    </row>
    <row r="22" spans="1:12" ht="23.25">
      <c r="A22" s="461" t="s">
        <v>555</v>
      </c>
      <c r="B22" s="463">
        <v>2050266</v>
      </c>
      <c r="C22" s="463">
        <v>5038132</v>
      </c>
      <c r="D22" s="721">
        <f>B22/C22</f>
        <v>0.40694963927106315</v>
      </c>
      <c r="E22" s="293"/>
      <c r="F22" s="293"/>
      <c r="G22" s="293"/>
      <c r="H22" s="293"/>
      <c r="I22" s="293"/>
      <c r="J22" s="293"/>
      <c r="K22" s="293"/>
      <c r="L22" s="293"/>
    </row>
    <row r="23" spans="1:12" ht="23.25">
      <c r="A23" s="461" t="s">
        <v>380</v>
      </c>
      <c r="B23" s="463">
        <v>2219499</v>
      </c>
      <c r="C23" s="463">
        <v>5310546</v>
      </c>
      <c r="D23" s="721">
        <f>B23/C23</f>
        <v>0.41794177095914431</v>
      </c>
      <c r="E23" s="293"/>
      <c r="F23" s="293"/>
      <c r="G23" s="293"/>
      <c r="H23" s="293"/>
      <c r="I23" s="293"/>
      <c r="J23" s="293"/>
      <c r="K23" s="293"/>
      <c r="L23" s="293"/>
    </row>
    <row r="24" spans="1:12" ht="23.25">
      <c r="A24" s="461" t="s">
        <v>381</v>
      </c>
      <c r="B24" s="463">
        <v>2308549</v>
      </c>
      <c r="C24" s="1152">
        <v>5578179</v>
      </c>
      <c r="D24" s="721">
        <f>B24/C24</f>
        <v>0.41385351742925425</v>
      </c>
      <c r="E24" s="293"/>
      <c r="F24" s="293"/>
      <c r="G24" s="293"/>
      <c r="H24" s="293"/>
      <c r="I24" s="293"/>
      <c r="J24" s="293"/>
      <c r="K24" s="293"/>
      <c r="L24" s="293"/>
    </row>
    <row r="25" spans="1:12" ht="24" customHeight="1">
      <c r="A25" s="461" t="s">
        <v>908</v>
      </c>
      <c r="B25" s="463">
        <f>+'Resumen '!D45</f>
        <v>2181704</v>
      </c>
      <c r="C25" s="463">
        <f>+'Resumen '!B45</f>
        <v>5594305</v>
      </c>
      <c r="D25" s="721">
        <f>B25/C25</f>
        <v>0.38998660244659522</v>
      </c>
      <c r="E25" s="293"/>
      <c r="F25" s="293"/>
      <c r="G25" s="293"/>
      <c r="H25" s="293"/>
      <c r="I25" s="293"/>
      <c r="J25" s="293"/>
      <c r="K25" s="293"/>
      <c r="L25" s="293"/>
    </row>
    <row r="26" spans="1:12" ht="20.25">
      <c r="A26" s="1377" t="s">
        <v>642</v>
      </c>
      <c r="B26" s="1378"/>
      <c r="C26" s="1378"/>
      <c r="D26" s="1378"/>
      <c r="E26" s="293"/>
      <c r="F26" s="293"/>
      <c r="G26" s="293"/>
      <c r="H26" s="293"/>
      <c r="I26" s="293"/>
      <c r="J26" s="293"/>
      <c r="K26" s="293"/>
      <c r="L26" s="293"/>
    </row>
    <row r="27" spans="1:12">
      <c r="E27" s="293"/>
      <c r="F27" s="293"/>
      <c r="G27" s="293"/>
      <c r="H27" s="293"/>
      <c r="I27" s="293"/>
      <c r="J27" s="293"/>
      <c r="K27" s="293"/>
      <c r="L27" s="293"/>
    </row>
    <row r="28" spans="1:12">
      <c r="B28" s="293"/>
      <c r="C28" s="293"/>
      <c r="D28" s="293"/>
      <c r="E28" s="293"/>
      <c r="F28" s="293"/>
      <c r="G28" s="293"/>
      <c r="H28" s="293"/>
      <c r="I28" s="293"/>
      <c r="J28" s="293"/>
      <c r="K28" s="293"/>
      <c r="L28" s="293"/>
    </row>
    <row r="29" spans="1:12">
      <c r="B29" s="293"/>
      <c r="C29" s="293"/>
      <c r="D29" s="293"/>
      <c r="E29" s="293"/>
      <c r="F29" s="293"/>
      <c r="G29" s="293"/>
      <c r="H29" s="293"/>
      <c r="I29" s="293"/>
      <c r="J29" s="293"/>
      <c r="K29" s="293"/>
      <c r="L29" s="293"/>
    </row>
    <row r="30" spans="1:12">
      <c r="B30" s="293"/>
      <c r="C30" s="293"/>
      <c r="D30" s="293"/>
      <c r="E30" s="293"/>
      <c r="F30" s="293"/>
      <c r="G30" s="293"/>
      <c r="H30" s="293"/>
      <c r="I30" s="293"/>
      <c r="J30" s="293"/>
      <c r="K30" s="293"/>
      <c r="L30" s="293"/>
    </row>
    <row r="31" spans="1:12">
      <c r="B31" s="293"/>
      <c r="C31" s="293"/>
      <c r="D31" s="293"/>
      <c r="E31" s="293"/>
      <c r="F31" s="293"/>
      <c r="G31" s="293"/>
      <c r="H31" s="293"/>
      <c r="I31" s="293"/>
      <c r="J31" s="293"/>
      <c r="K31" s="293"/>
      <c r="L31" s="293"/>
    </row>
    <row r="32" spans="1:12">
      <c r="B32" s="293"/>
      <c r="C32" s="293"/>
      <c r="D32" s="293"/>
      <c r="E32" s="293"/>
      <c r="F32" s="293"/>
      <c r="G32" s="293"/>
      <c r="H32" s="293"/>
      <c r="I32" s="293"/>
      <c r="J32" s="293"/>
      <c r="K32" s="293"/>
      <c r="L32" s="293"/>
    </row>
    <row r="33" spans="2:12">
      <c r="B33" s="293"/>
      <c r="C33" s="293"/>
      <c r="D33" s="293"/>
      <c r="E33" s="293"/>
      <c r="F33" s="293"/>
      <c r="G33" s="293"/>
      <c r="H33" s="293"/>
      <c r="I33" s="293"/>
      <c r="J33" s="293"/>
      <c r="K33" s="293"/>
      <c r="L33" s="293"/>
    </row>
    <row r="34" spans="2:12">
      <c r="B34" s="293"/>
      <c r="C34" s="293"/>
      <c r="D34" s="293"/>
      <c r="E34" s="293"/>
      <c r="F34" s="293"/>
      <c r="G34" s="293"/>
      <c r="H34" s="293"/>
      <c r="I34" s="293"/>
      <c r="J34" s="293"/>
      <c r="K34" s="293"/>
      <c r="L34" s="293"/>
    </row>
    <row r="35" spans="2:12">
      <c r="B35" s="293"/>
      <c r="C35" s="293"/>
      <c r="D35" s="293"/>
      <c r="E35" s="293"/>
      <c r="F35" s="293"/>
      <c r="G35" s="293"/>
      <c r="H35" s="293"/>
      <c r="I35" s="293"/>
      <c r="J35" s="293"/>
      <c r="K35" s="293"/>
      <c r="L35" s="293"/>
    </row>
    <row r="36" spans="2:12">
      <c r="B36" s="293"/>
      <c r="C36" s="293"/>
      <c r="D36" s="293"/>
      <c r="E36" s="293"/>
      <c r="F36" s="293"/>
      <c r="G36" s="293"/>
      <c r="H36" s="293"/>
      <c r="I36" s="293"/>
      <c r="J36" s="293"/>
      <c r="K36" s="293"/>
      <c r="L36" s="293"/>
    </row>
    <row r="37" spans="2:12">
      <c r="B37" s="293"/>
      <c r="C37" s="293"/>
      <c r="D37" s="293"/>
      <c r="E37" s="293"/>
      <c r="F37" s="293"/>
      <c r="G37" s="293"/>
      <c r="H37" s="293"/>
      <c r="I37" s="293"/>
      <c r="J37" s="293"/>
      <c r="K37" s="293"/>
      <c r="L37" s="293"/>
    </row>
    <row r="38" spans="2:12">
      <c r="B38" s="293"/>
      <c r="C38" s="293"/>
      <c r="D38" s="293"/>
      <c r="E38" s="293"/>
      <c r="F38" s="293"/>
      <c r="G38" s="293"/>
      <c r="H38" s="293"/>
      <c r="I38" s="293"/>
      <c r="J38" s="293"/>
      <c r="K38" s="293"/>
      <c r="L38" s="293"/>
    </row>
    <row r="39" spans="2:12">
      <c r="B39" s="293"/>
      <c r="C39" s="293"/>
      <c r="D39" s="293"/>
      <c r="E39" s="293"/>
    </row>
    <row r="40" spans="2:12">
      <c r="B40" s="293"/>
      <c r="C40" s="293"/>
      <c r="D40" s="293"/>
    </row>
    <row r="41" spans="2:12">
      <c r="B41" s="293"/>
      <c r="C41" s="293"/>
      <c r="D41" s="293"/>
    </row>
    <row r="42" spans="2:12">
      <c r="B42" s="293"/>
      <c r="C42" s="293"/>
      <c r="D42" s="293"/>
    </row>
    <row r="43" spans="2:12">
      <c r="B43" s="293"/>
      <c r="C43" s="293"/>
      <c r="D43" s="293"/>
    </row>
  </sheetData>
  <mergeCells count="5">
    <mergeCell ref="A3:M3"/>
    <mergeCell ref="A26:D26"/>
    <mergeCell ref="A1:L1"/>
    <mergeCell ref="A2:L2"/>
    <mergeCell ref="A4:L4"/>
  </mergeCells>
  <pageMargins left="0.70866141732283472" right="0.70866141732283472" top="0.74803149606299213" bottom="0.74803149606299213" header="0.31496062992125984" footer="0.31496062992125984"/>
  <pageSetup scale="29" orientation="landscape" r:id="rId1"/>
  <drawing r:id="rId2"/>
  <tableParts count="1">
    <tablePart r:id="rId3"/>
  </tableParts>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55">
    <tabColor theme="6" tint="-0.249977111117893"/>
    <pageSetUpPr fitToPage="1"/>
  </sheetPr>
  <dimension ref="A1:N47"/>
  <sheetViews>
    <sheetView showGridLines="0" view="pageBreakPreview" zoomScale="40" zoomScaleNormal="85" zoomScaleSheetLayoutView="40" workbookViewId="0">
      <selection activeCell="A5" sqref="A5"/>
    </sheetView>
  </sheetViews>
  <sheetFormatPr baseColWidth="10" defaultColWidth="11.42578125" defaultRowHeight="14.25"/>
  <cols>
    <col min="1" max="1" width="32.7109375" style="173" customWidth="1"/>
    <col min="2" max="2" width="33.140625" style="173" customWidth="1"/>
    <col min="3" max="3" width="33.28515625" style="173" customWidth="1"/>
    <col min="4" max="4" width="36.42578125" style="173" customWidth="1"/>
    <col min="5" max="5" width="27" style="173" customWidth="1"/>
    <col min="6" max="8" width="39.42578125" style="173" customWidth="1"/>
    <col min="9" max="9" width="49.5703125" style="173" customWidth="1"/>
    <col min="10" max="10" width="49.85546875" style="173" customWidth="1"/>
    <col min="11" max="11" width="26.42578125" style="173" customWidth="1"/>
    <col min="12" max="14" width="15" style="173" customWidth="1"/>
    <col min="15" max="16384" width="11.42578125" style="173"/>
  </cols>
  <sheetData>
    <row r="1" spans="1:14" s="266" customFormat="1" ht="87" customHeight="1">
      <c r="A1" s="1381" t="s">
        <v>32</v>
      </c>
      <c r="B1" s="1381"/>
      <c r="C1" s="1381"/>
      <c r="D1" s="1381"/>
      <c r="E1" s="1381"/>
      <c r="F1" s="1381"/>
      <c r="G1" s="1381"/>
      <c r="H1" s="1381"/>
      <c r="I1" s="1381"/>
      <c r="J1" s="1381"/>
      <c r="K1" s="1381"/>
      <c r="L1" s="1381"/>
      <c r="M1" s="1381"/>
      <c r="N1" s="1381"/>
    </row>
    <row r="2" spans="1:14" s="266" customFormat="1" ht="66" customHeight="1">
      <c r="A2" s="1383" t="str">
        <f>+'Resumen '!O4</f>
        <v>Período:  Diciembre 2008 - Enero 2026</v>
      </c>
      <c r="B2" s="1383"/>
      <c r="C2" s="1383"/>
      <c r="D2" s="1383"/>
      <c r="E2" s="1383"/>
      <c r="F2" s="1383"/>
      <c r="G2" s="1383"/>
      <c r="H2" s="1383"/>
      <c r="I2" s="1383"/>
      <c r="J2" s="1383"/>
      <c r="K2" s="1383"/>
      <c r="L2" s="1383"/>
      <c r="M2" s="1383"/>
      <c r="N2" s="1383"/>
    </row>
    <row r="3" spans="1:14" ht="12" customHeight="1">
      <c r="A3" s="240"/>
      <c r="B3" s="240"/>
      <c r="C3" s="240"/>
      <c r="D3" s="240"/>
      <c r="E3" s="240"/>
      <c r="F3" s="240"/>
      <c r="G3" s="240"/>
      <c r="H3" s="240"/>
      <c r="I3" s="240"/>
      <c r="J3" s="240"/>
      <c r="K3" s="240"/>
      <c r="L3" s="240"/>
      <c r="M3" s="240"/>
      <c r="N3" s="240"/>
    </row>
    <row r="4" spans="1:14" ht="409.5" customHeight="1">
      <c r="A4" s="1384" t="s">
        <v>957</v>
      </c>
      <c r="B4" s="1385"/>
      <c r="C4" s="1385"/>
      <c r="D4" s="1385"/>
      <c r="E4" s="1385"/>
      <c r="F4" s="1385"/>
      <c r="G4" s="1385"/>
      <c r="H4" s="1385"/>
      <c r="I4" s="1385"/>
      <c r="J4" s="1385"/>
      <c r="K4" s="1385"/>
      <c r="L4" s="1385"/>
      <c r="M4" s="1385"/>
      <c r="N4" s="1385"/>
    </row>
    <row r="5" spans="1:14" ht="67.5" customHeight="1">
      <c r="A5" s="365" t="s">
        <v>334</v>
      </c>
      <c r="B5" s="366" t="s">
        <v>643</v>
      </c>
      <c r="C5" s="366" t="s">
        <v>644</v>
      </c>
      <c r="D5" s="367" t="s">
        <v>645</v>
      </c>
      <c r="G5" s="241"/>
      <c r="H5" s="242"/>
      <c r="I5" s="242"/>
      <c r="J5" s="242"/>
      <c r="K5" s="242"/>
    </row>
    <row r="6" spans="1:14" ht="26.25">
      <c r="A6" s="368" t="s">
        <v>364</v>
      </c>
      <c r="B6" s="369">
        <f>+'2. SVDS'!B7</f>
        <v>929743</v>
      </c>
      <c r="C6" s="369">
        <v>1566047</v>
      </c>
      <c r="D6" s="707">
        <f t="shared" ref="D6:D24" si="0">B6/C6</f>
        <v>0.59368780119626041</v>
      </c>
      <c r="G6" s="243"/>
      <c r="H6" s="244"/>
      <c r="I6" s="245"/>
      <c r="J6" s="246"/>
      <c r="K6" s="247"/>
    </row>
    <row r="7" spans="1:14" ht="26.25">
      <c r="A7" s="368" t="s">
        <v>365</v>
      </c>
      <c r="B7" s="369">
        <f>+'2. SVDS'!B8</f>
        <v>1118293</v>
      </c>
      <c r="C7" s="369">
        <v>1560994</v>
      </c>
      <c r="D7" s="707">
        <f t="shared" si="0"/>
        <v>0.71639801306090867</v>
      </c>
      <c r="G7" s="243"/>
      <c r="H7" s="244"/>
      <c r="I7" s="245"/>
      <c r="J7" s="246"/>
      <c r="K7" s="247"/>
    </row>
    <row r="8" spans="1:14" ht="26.25">
      <c r="A8" s="368" t="s">
        <v>366</v>
      </c>
      <c r="B8" s="369">
        <f>+'2. SVDS'!B9</f>
        <v>1189601</v>
      </c>
      <c r="C8" s="369">
        <v>1631129</v>
      </c>
      <c r="D8" s="707">
        <f t="shared" si="0"/>
        <v>0.72931141559006063</v>
      </c>
      <c r="G8" s="243"/>
      <c r="H8" s="244"/>
      <c r="I8" s="245"/>
      <c r="J8" s="246"/>
      <c r="K8" s="247"/>
    </row>
    <row r="9" spans="1:14" ht="26.25">
      <c r="A9" s="368" t="s">
        <v>367</v>
      </c>
      <c r="B9" s="369">
        <f>+'2. SVDS'!B10</f>
        <v>1242780</v>
      </c>
      <c r="C9" s="369">
        <v>1686216</v>
      </c>
      <c r="D9" s="707">
        <f t="shared" si="0"/>
        <v>0.73702301484507327</v>
      </c>
      <c r="G9" s="243"/>
      <c r="H9" s="244"/>
      <c r="I9" s="245"/>
      <c r="J9" s="246"/>
      <c r="K9" s="247"/>
    </row>
    <row r="10" spans="1:14" ht="26.25">
      <c r="A10" s="368" t="s">
        <v>368</v>
      </c>
      <c r="B10" s="369">
        <f>+'2. SVDS'!B11</f>
        <v>1291137</v>
      </c>
      <c r="C10" s="369">
        <v>1716228</v>
      </c>
      <c r="D10" s="707">
        <f t="shared" si="0"/>
        <v>0.75231088177095351</v>
      </c>
      <c r="E10" s="4"/>
      <c r="G10" s="243"/>
      <c r="H10" s="244"/>
      <c r="I10" s="244"/>
      <c r="J10" s="244"/>
      <c r="K10" s="244"/>
      <c r="L10" s="244"/>
    </row>
    <row r="11" spans="1:14" ht="26.25">
      <c r="A11" s="368" t="s">
        <v>369</v>
      </c>
      <c r="B11" s="369">
        <f>+'2. SVDS'!B12</f>
        <v>1376966</v>
      </c>
      <c r="C11" s="369">
        <v>1769801</v>
      </c>
      <c r="D11" s="707">
        <f t="shared" si="0"/>
        <v>0.77803436657567715</v>
      </c>
      <c r="E11" s="5"/>
      <c r="G11" s="243"/>
      <c r="H11" s="244"/>
      <c r="I11" s="244"/>
      <c r="J11" s="244"/>
      <c r="K11" s="244"/>
      <c r="L11" s="244"/>
    </row>
    <row r="12" spans="1:14" ht="26.25">
      <c r="A12" s="368" t="s">
        <v>370</v>
      </c>
      <c r="B12" s="369">
        <f>+'2. SVDS'!B13</f>
        <v>1508392</v>
      </c>
      <c r="C12" s="369">
        <v>1853784.4208326</v>
      </c>
      <c r="D12" s="707">
        <f t="shared" si="0"/>
        <v>0.81368253128512535</v>
      </c>
      <c r="E12" s="5"/>
      <c r="G12" s="243"/>
    </row>
    <row r="13" spans="1:14" ht="26.25">
      <c r="A13" s="368" t="s">
        <v>371</v>
      </c>
      <c r="B13" s="369">
        <f>+'2. SVDS'!B14</f>
        <v>1617107</v>
      </c>
      <c r="C13" s="369">
        <v>1939410.7036625701</v>
      </c>
      <c r="D13" s="707">
        <f t="shared" si="0"/>
        <v>0.83381358932695337</v>
      </c>
      <c r="E13" s="5"/>
      <c r="F13" s="5"/>
      <c r="G13" s="5"/>
    </row>
    <row r="14" spans="1:14" ht="26.25">
      <c r="A14" s="368" t="s">
        <v>372</v>
      </c>
      <c r="B14" s="369">
        <f>+'2. SVDS'!B15</f>
        <v>1725802</v>
      </c>
      <c r="C14" s="369">
        <v>2012995.43601726</v>
      </c>
      <c r="D14" s="707">
        <f t="shared" si="0"/>
        <v>0.85733030940920751</v>
      </c>
      <c r="E14" s="5"/>
      <c r="F14" s="5"/>
      <c r="G14" s="5"/>
    </row>
    <row r="15" spans="1:14" ht="26.25">
      <c r="A15" s="368" t="s">
        <v>373</v>
      </c>
      <c r="B15" s="369">
        <f>+'2. SVDS'!B16</f>
        <v>1837104</v>
      </c>
      <c r="C15" s="369">
        <v>2050906.62490762</v>
      </c>
      <c r="D15" s="707">
        <f t="shared" si="0"/>
        <v>0.89575214087708632</v>
      </c>
      <c r="E15" s="77"/>
      <c r="F15" s="5"/>
      <c r="G15" s="5"/>
    </row>
    <row r="16" spans="1:14" ht="26.25">
      <c r="A16" s="368" t="s">
        <v>625</v>
      </c>
      <c r="B16" s="369">
        <f>+'2. SVDS'!B17</f>
        <v>1935968</v>
      </c>
      <c r="C16" s="369">
        <v>2202518.1965998798</v>
      </c>
      <c r="D16" s="707">
        <f t="shared" si="0"/>
        <v>0.87897934418368728</v>
      </c>
      <c r="E16" s="5"/>
      <c r="F16" s="5"/>
      <c r="G16" s="5"/>
      <c r="I16" s="6"/>
      <c r="J16"/>
    </row>
    <row r="17" spans="1:9" ht="26.25">
      <c r="A17" s="368" t="s">
        <v>626</v>
      </c>
      <c r="B17" s="369">
        <f>+'2. SVDS'!B18</f>
        <v>1924919</v>
      </c>
      <c r="C17" s="369">
        <v>2299463.3115164302</v>
      </c>
      <c r="D17" s="707">
        <f t="shared" si="0"/>
        <v>0.8371166395042724</v>
      </c>
      <c r="E17" s="5"/>
      <c r="F17" s="5"/>
      <c r="G17" s="5"/>
      <c r="I17" s="6"/>
    </row>
    <row r="18" spans="1:9" ht="26.25">
      <c r="A18" s="368" t="s">
        <v>512</v>
      </c>
      <c r="B18" s="369">
        <f>+'2. SVDS'!B19</f>
        <v>1747440</v>
      </c>
      <c r="C18" s="369">
        <v>2045876.3979077199</v>
      </c>
      <c r="D18" s="707">
        <f t="shared" si="0"/>
        <v>0.85412784554681531</v>
      </c>
      <c r="E18" s="5"/>
      <c r="F18" s="5"/>
      <c r="G18" s="5"/>
      <c r="I18" s="6"/>
    </row>
    <row r="19" spans="1:9" ht="26.25">
      <c r="A19" s="368" t="s">
        <v>377</v>
      </c>
      <c r="B19" s="369">
        <f>+'2. SVDS'!B20</f>
        <v>1972032</v>
      </c>
      <c r="C19" s="370">
        <v>2170910.4636014798</v>
      </c>
      <c r="D19" s="707">
        <f t="shared" si="0"/>
        <v>0.90838937536302355</v>
      </c>
      <c r="E19" s="5"/>
      <c r="F19" s="5"/>
      <c r="G19" s="5"/>
      <c r="I19" s="6"/>
    </row>
    <row r="20" spans="1:9" ht="26.25">
      <c r="A20" s="368" t="s">
        <v>554</v>
      </c>
      <c r="B20" s="369">
        <f>+'2. SVDS'!B21</f>
        <v>2020997</v>
      </c>
      <c r="C20" s="370">
        <v>2253696.5098291901</v>
      </c>
      <c r="D20" s="707">
        <f t="shared" si="0"/>
        <v>0.89674762825682031</v>
      </c>
      <c r="E20" s="5"/>
      <c r="F20" s="5"/>
      <c r="G20" s="5"/>
      <c r="I20" s="6"/>
    </row>
    <row r="21" spans="1:9" ht="26.25">
      <c r="A21" s="368" t="s">
        <v>555</v>
      </c>
      <c r="B21" s="369">
        <f>+'2. SVDS'!B22</f>
        <v>2050266</v>
      </c>
      <c r="C21" s="370">
        <v>2308209</v>
      </c>
      <c r="D21" s="707">
        <f t="shared" si="0"/>
        <v>0.88824972088749332</v>
      </c>
      <c r="E21" s="5"/>
      <c r="F21" s="5"/>
      <c r="G21" s="5"/>
      <c r="I21" s="6"/>
    </row>
    <row r="22" spans="1:9" ht="26.25">
      <c r="A22" s="368" t="s">
        <v>380</v>
      </c>
      <c r="B22" s="369">
        <f>+'2. SVDS'!B23</f>
        <v>2219499</v>
      </c>
      <c r="C22" s="370">
        <v>2445484</v>
      </c>
      <c r="D22" s="707">
        <f t="shared" si="0"/>
        <v>0.90759088998333259</v>
      </c>
      <c r="E22" s="5"/>
      <c r="F22" s="5"/>
      <c r="G22" s="5"/>
      <c r="I22" s="6"/>
    </row>
    <row r="23" spans="1:9" ht="26.25">
      <c r="A23" s="368" t="s">
        <v>381</v>
      </c>
      <c r="B23" s="369">
        <v>2308549</v>
      </c>
      <c r="C23" s="1153">
        <v>2546027.3756388999</v>
      </c>
      <c r="D23" s="707">
        <f t="shared" si="0"/>
        <v>0.90672591429646077</v>
      </c>
      <c r="E23" s="5"/>
      <c r="F23" s="5"/>
      <c r="G23" s="5"/>
      <c r="I23" s="6"/>
    </row>
    <row r="24" spans="1:9" ht="26.25">
      <c r="A24" s="368" t="s">
        <v>908</v>
      </c>
      <c r="B24" s="369">
        <f>+'2. SVDS'!B25</f>
        <v>2181704</v>
      </c>
      <c r="C24" s="370">
        <f>+'Resumen '!B68</f>
        <v>2546027</v>
      </c>
      <c r="D24" s="707">
        <f t="shared" si="0"/>
        <v>0.8569052881214535</v>
      </c>
      <c r="E24" s="5"/>
      <c r="F24" s="5"/>
      <c r="G24" s="5"/>
      <c r="I24" s="6"/>
    </row>
    <row r="25" spans="1:9" ht="80.25" customHeight="1">
      <c r="A25" s="1382" t="s">
        <v>646</v>
      </c>
      <c r="B25" s="1382"/>
      <c r="C25" s="1382"/>
      <c r="D25" s="1382"/>
    </row>
    <row r="41" ht="50.25" customHeight="1"/>
    <row r="47" ht="68.25" customHeight="1"/>
  </sheetData>
  <mergeCells count="4">
    <mergeCell ref="A1:N1"/>
    <mergeCell ref="A25:D25"/>
    <mergeCell ref="A2:N2"/>
    <mergeCell ref="A4:N4"/>
  </mergeCells>
  <pageMargins left="0.70866141732283472" right="0.70866141732283472" top="0.74803149606299213" bottom="0.74803149606299213" header="0.31496062992125984" footer="0.31496062992125984"/>
  <pageSetup scale="26" orientation="landscape" r:id="rId1"/>
  <drawing r:id="rId2"/>
  <tableParts count="1">
    <tablePart r:id="rId3"/>
  </tableParts>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56">
    <tabColor theme="6" tint="-0.249977111117893"/>
    <pageSetUpPr fitToPage="1"/>
  </sheetPr>
  <dimension ref="A1:M50"/>
  <sheetViews>
    <sheetView showGridLines="0" view="pageBreakPreview" topLeftCell="A4" zoomScale="55" zoomScaleNormal="100" zoomScaleSheetLayoutView="55" workbookViewId="0">
      <selection activeCell="G8" sqref="G8"/>
    </sheetView>
  </sheetViews>
  <sheetFormatPr baseColWidth="10" defaultColWidth="11.42578125" defaultRowHeight="23.25" customHeight="1"/>
  <cols>
    <col min="1" max="1" width="30.28515625" customWidth="1"/>
    <col min="2" max="2" width="25" customWidth="1"/>
    <col min="3" max="3" width="32.140625" customWidth="1"/>
    <col min="4" max="6" width="35.28515625" customWidth="1"/>
    <col min="7" max="7" width="28.85546875" customWidth="1"/>
    <col min="8" max="10" width="34.28515625" customWidth="1"/>
    <col min="11" max="11" width="23.28515625" customWidth="1"/>
    <col min="12" max="12" width="16.28515625" customWidth="1"/>
    <col min="13" max="13" width="25.42578125" customWidth="1"/>
  </cols>
  <sheetData>
    <row r="1" spans="1:13" s="265" customFormat="1" ht="71.25" customHeight="1">
      <c r="A1" s="1387" t="s">
        <v>647</v>
      </c>
      <c r="B1" s="1387"/>
      <c r="C1" s="1387"/>
      <c r="D1" s="1387"/>
      <c r="E1" s="1387"/>
      <c r="F1" s="1387"/>
      <c r="G1" s="1387"/>
      <c r="H1" s="1387"/>
      <c r="I1" s="1387"/>
      <c r="J1" s="1387"/>
      <c r="K1" s="1387"/>
      <c r="L1" s="1387"/>
    </row>
    <row r="2" spans="1:13" s="265" customFormat="1" ht="36.75" customHeight="1">
      <c r="A2" s="1387" t="str">
        <f>+'Resumen '!O3</f>
        <v>Período: Enero 2026</v>
      </c>
      <c r="B2" s="1387"/>
      <c r="C2" s="1387"/>
      <c r="D2" s="1387"/>
      <c r="E2" s="1387"/>
      <c r="F2" s="1387"/>
      <c r="G2" s="1387"/>
      <c r="H2" s="1387"/>
      <c r="I2" s="1387"/>
      <c r="J2" s="1387"/>
      <c r="K2" s="1387"/>
      <c r="L2" s="1387"/>
    </row>
    <row r="3" spans="1:13" ht="9.75" customHeight="1">
      <c r="A3" s="1386"/>
      <c r="B3" s="1386"/>
      <c r="C3" s="1386"/>
      <c r="D3" s="1386"/>
      <c r="E3" s="1386"/>
      <c r="F3" s="1386"/>
      <c r="G3" s="1386"/>
      <c r="H3" s="221"/>
      <c r="I3" s="221"/>
      <c r="J3" s="221"/>
      <c r="K3" s="221"/>
      <c r="L3" s="221"/>
    </row>
    <row r="4" spans="1:13" ht="327" customHeight="1">
      <c r="A4" s="1388" t="s">
        <v>648</v>
      </c>
      <c r="B4" s="1388"/>
      <c r="C4" s="1388"/>
      <c r="D4" s="1388"/>
      <c r="E4" s="1388"/>
      <c r="F4" s="1388"/>
      <c r="G4" s="1388"/>
      <c r="H4" s="1388"/>
      <c r="I4" s="1388"/>
      <c r="J4" s="1388"/>
      <c r="K4" s="1388"/>
      <c r="L4" s="1388"/>
    </row>
    <row r="5" spans="1:13" ht="15" customHeight="1">
      <c r="A5" s="221"/>
      <c r="B5" s="221"/>
      <c r="C5" s="221"/>
      <c r="D5" s="221"/>
      <c r="E5" s="221"/>
      <c r="F5" s="221"/>
      <c r="G5" s="221"/>
      <c r="H5" s="221"/>
      <c r="I5" s="221"/>
      <c r="J5" s="221"/>
      <c r="K5" s="221"/>
      <c r="L5" s="221"/>
    </row>
    <row r="6" spans="1:13" s="520" customFormat="1" ht="30.75" customHeight="1">
      <c r="A6" s="970" t="s">
        <v>141</v>
      </c>
      <c r="B6" s="970" t="s">
        <v>142</v>
      </c>
      <c r="C6" s="970" t="s">
        <v>143</v>
      </c>
      <c r="D6" s="971"/>
      <c r="E6" s="971"/>
      <c r="F6" s="971"/>
      <c r="G6" s="972"/>
      <c r="H6" s="972"/>
      <c r="I6" s="972"/>
      <c r="J6" s="972"/>
      <c r="K6" s="972"/>
      <c r="L6" s="972"/>
    </row>
    <row r="7" spans="1:13" s="520" customFormat="1" ht="29.25">
      <c r="A7" s="973" t="s">
        <v>649</v>
      </c>
      <c r="B7" s="974">
        <f>+'Resumen '!I21</f>
        <v>34363</v>
      </c>
      <c r="C7" s="975">
        <f>+Tabla5759[[#This Row],[Cotizantes]]/B17</f>
        <v>1.5750532611206652E-2</v>
      </c>
      <c r="D7" s="976"/>
      <c r="E7" s="976"/>
      <c r="F7" s="976"/>
      <c r="G7" s="972"/>
      <c r="H7" s="972"/>
      <c r="I7" s="972"/>
      <c r="J7" s="972"/>
      <c r="K7" s="972"/>
      <c r="L7" s="972"/>
      <c r="M7" s="977"/>
    </row>
    <row r="8" spans="1:13" s="520" customFormat="1" ht="29.25">
      <c r="A8" s="978" t="s">
        <v>650</v>
      </c>
      <c r="B8" s="974">
        <f>+'Resumen '!I22</f>
        <v>240652</v>
      </c>
      <c r="C8" s="975">
        <f>+Tabla5759[[#This Row],[Cotizantes]]/B17</f>
        <v>0.11030460594104424</v>
      </c>
      <c r="D8" s="976"/>
      <c r="E8" s="976"/>
      <c r="F8" s="976"/>
      <c r="G8" s="972"/>
      <c r="H8" s="972"/>
      <c r="I8" s="972"/>
      <c r="J8" s="972"/>
      <c r="K8" s="972"/>
      <c r="L8" s="972"/>
      <c r="M8" s="977"/>
    </row>
    <row r="9" spans="1:13" s="520" customFormat="1" ht="29.25">
      <c r="A9" s="978" t="s">
        <v>651</v>
      </c>
      <c r="B9" s="974">
        <f>+'Resumen '!I23</f>
        <v>318869</v>
      </c>
      <c r="C9" s="975">
        <f>+Tabla5759[[#This Row],[Cotizantes]]/B17</f>
        <v>0.14615594049421921</v>
      </c>
      <c r="D9" s="976"/>
      <c r="E9" s="976"/>
      <c r="F9" s="976"/>
      <c r="G9" s="972"/>
      <c r="H9" s="972"/>
      <c r="I9" s="972"/>
      <c r="J9" s="972"/>
      <c r="K9" s="972"/>
      <c r="L9" s="972"/>
      <c r="M9" s="977"/>
    </row>
    <row r="10" spans="1:13" s="520" customFormat="1" ht="29.25">
      <c r="A10" s="978" t="s">
        <v>652</v>
      </c>
      <c r="B10" s="974">
        <f>+'Resumen '!I24</f>
        <v>332478</v>
      </c>
      <c r="C10" s="975">
        <f>+Tabla5759[[#This Row],[Cotizantes]]/B17</f>
        <v>0.15239372527162254</v>
      </c>
      <c r="D10" s="976"/>
      <c r="E10" s="976"/>
      <c r="F10" s="976"/>
      <c r="G10" s="972"/>
      <c r="H10" s="972"/>
      <c r="I10" s="972"/>
      <c r="J10" s="972"/>
      <c r="K10" s="972"/>
      <c r="L10" s="972"/>
      <c r="M10" s="977"/>
    </row>
    <row r="11" spans="1:13" s="520" customFormat="1" ht="29.25">
      <c r="A11" s="978" t="s">
        <v>653</v>
      </c>
      <c r="B11" s="974">
        <f>+'Resumen '!I25</f>
        <v>292784</v>
      </c>
      <c r="C11" s="975">
        <f>+Tabla5759[[#This Row],[Cotizantes]]/B17</f>
        <v>0.13419968978376534</v>
      </c>
      <c r="D11" s="976"/>
      <c r="E11" s="976"/>
      <c r="F11" s="976"/>
      <c r="G11" s="972"/>
      <c r="H11" s="972"/>
      <c r="I11" s="972"/>
      <c r="J11" s="972"/>
      <c r="K11" s="972"/>
      <c r="L11" s="972"/>
      <c r="M11" s="977"/>
    </row>
    <row r="12" spans="1:13" s="520" customFormat="1" ht="29.25">
      <c r="A12" s="978" t="s">
        <v>654</v>
      </c>
      <c r="B12" s="974">
        <f>+'Resumen '!I26</f>
        <v>245574</v>
      </c>
      <c r="C12" s="975">
        <f>+Tabla5759[[#This Row],[Cotizantes]]/B17</f>
        <v>0.11256064067352858</v>
      </c>
      <c r="D12" s="976"/>
      <c r="E12" s="976"/>
      <c r="F12" s="976"/>
      <c r="G12" s="972"/>
      <c r="H12" s="972" t="s">
        <v>0</v>
      </c>
      <c r="I12" s="972"/>
      <c r="J12" s="972"/>
      <c r="K12" s="972"/>
      <c r="L12" s="972"/>
      <c r="M12" s="977"/>
    </row>
    <row r="13" spans="1:13" s="520" customFormat="1" ht="29.25">
      <c r="A13" s="978" t="s">
        <v>655</v>
      </c>
      <c r="B13" s="974">
        <f>+'Resumen '!I27</f>
        <v>215194</v>
      </c>
      <c r="C13" s="975">
        <f>+Tabla5759[[#This Row],[Cotizantes]]/B17</f>
        <v>9.8635745270669165E-2</v>
      </c>
      <c r="D13" s="976"/>
      <c r="E13" s="976"/>
      <c r="F13" s="976"/>
      <c r="G13" s="972"/>
      <c r="H13" s="972"/>
      <c r="I13" s="972"/>
      <c r="J13" s="972"/>
      <c r="K13" s="972"/>
      <c r="L13" s="972"/>
      <c r="M13" s="977"/>
    </row>
    <row r="14" spans="1:13" s="520" customFormat="1" ht="29.25">
      <c r="A14" s="978" t="s">
        <v>656</v>
      </c>
      <c r="B14" s="974">
        <f>+'Resumen '!I28</f>
        <v>169788</v>
      </c>
      <c r="C14" s="975">
        <f>+Tabla5759[[#This Row],[Cotizantes]]/B17</f>
        <v>7.7823572766974811E-2</v>
      </c>
      <c r="D14" s="979"/>
      <c r="E14" s="979"/>
      <c r="F14" s="979"/>
      <c r="G14" s="972"/>
      <c r="H14" s="972"/>
      <c r="I14" s="972"/>
      <c r="J14" s="972"/>
      <c r="K14" s="972"/>
      <c r="L14" s="972"/>
      <c r="M14" s="977"/>
    </row>
    <row r="15" spans="1:13" s="520" customFormat="1" ht="29.25">
      <c r="A15" s="978" t="s">
        <v>657</v>
      </c>
      <c r="B15" s="974">
        <f>+'Resumen '!I29</f>
        <v>135339</v>
      </c>
      <c r="C15" s="975">
        <f>+Tabla5759[[#This Row],[Cotizantes]]/B17</f>
        <v>6.2033621426187971E-2</v>
      </c>
      <c r="D15" s="976"/>
      <c r="E15" s="976"/>
      <c r="F15" s="976"/>
      <c r="G15" s="972"/>
      <c r="H15" s="972"/>
      <c r="I15" s="972"/>
      <c r="J15" s="972"/>
      <c r="K15" s="972"/>
      <c r="L15" s="972"/>
      <c r="M15" s="977"/>
    </row>
    <row r="16" spans="1:13" s="520" customFormat="1" ht="29.25">
      <c r="A16" s="978" t="s">
        <v>658</v>
      </c>
      <c r="B16" s="974">
        <f>+'Resumen '!I30</f>
        <v>196663</v>
      </c>
      <c r="C16" s="975">
        <f>+Tabla5759[[#This Row],[Cotizantes]]/B17</f>
        <v>9.0141925760781477E-2</v>
      </c>
      <c r="D16" s="976"/>
      <c r="E16" s="976"/>
      <c r="F16" s="976"/>
      <c r="G16" s="972"/>
      <c r="H16" s="972"/>
      <c r="I16" s="972"/>
      <c r="J16" s="972"/>
      <c r="K16" s="972"/>
      <c r="L16" s="972"/>
      <c r="M16" s="977"/>
    </row>
    <row r="17" spans="1:13" s="520" customFormat="1" ht="29.25">
      <c r="A17" s="980" t="s">
        <v>94</v>
      </c>
      <c r="B17" s="981">
        <f>SUM(B7:B16)</f>
        <v>2181704</v>
      </c>
      <c r="C17" s="982">
        <v>1</v>
      </c>
      <c r="D17" s="976"/>
      <c r="E17" s="976"/>
      <c r="F17" s="976"/>
      <c r="G17" s="972"/>
      <c r="H17" s="972"/>
      <c r="I17" s="972"/>
      <c r="J17" s="972"/>
      <c r="K17" s="972"/>
      <c r="L17" s="972"/>
      <c r="M17" s="977"/>
    </row>
    <row r="18" spans="1:13" s="520" customFormat="1" ht="30.75" customHeight="1">
      <c r="A18" s="983" t="s">
        <v>659</v>
      </c>
      <c r="B18" s="521"/>
      <c r="C18" s="521"/>
      <c r="D18" s="521"/>
      <c r="E18" s="521"/>
      <c r="F18" s="521"/>
      <c r="M18" s="977"/>
    </row>
    <row r="19" spans="1:13" ht="23.25" customHeight="1">
      <c r="G19" s="32"/>
      <c r="H19" s="32"/>
      <c r="I19" s="32"/>
      <c r="J19" s="32"/>
      <c r="K19" s="32"/>
      <c r="L19" s="32"/>
      <c r="M19" s="40"/>
    </row>
    <row r="20" spans="1:13" ht="23.25" customHeight="1">
      <c r="M20" s="40"/>
    </row>
    <row r="39" spans="1:12" ht="23.25" customHeight="1">
      <c r="A39" s="18"/>
      <c r="B39" s="18"/>
      <c r="C39" s="18"/>
      <c r="D39" s="18"/>
      <c r="E39" s="18"/>
      <c r="F39" s="18"/>
      <c r="G39" s="18"/>
      <c r="H39" s="18"/>
      <c r="I39" s="18"/>
      <c r="J39" s="18"/>
      <c r="K39" s="18"/>
      <c r="L39" s="18"/>
    </row>
    <row r="40" spans="1:12" ht="23.25" customHeight="1">
      <c r="A40" s="18"/>
      <c r="B40" s="18"/>
      <c r="C40" s="18"/>
      <c r="D40" s="18"/>
      <c r="E40" s="18"/>
      <c r="F40" s="18"/>
      <c r="G40" s="18"/>
      <c r="H40" s="18"/>
      <c r="I40" s="18"/>
      <c r="J40" s="18"/>
      <c r="K40" s="18"/>
      <c r="L40" s="18"/>
    </row>
    <row r="41" spans="1:12" ht="23.25" customHeight="1">
      <c r="A41" s="18"/>
      <c r="B41" s="18"/>
      <c r="C41" s="18"/>
      <c r="D41" s="18"/>
      <c r="E41" s="18"/>
      <c r="F41" s="18"/>
      <c r="G41" s="18"/>
      <c r="H41" s="18"/>
      <c r="I41" s="18"/>
      <c r="J41" s="18"/>
      <c r="K41" s="18"/>
      <c r="L41" s="18"/>
    </row>
    <row r="42" spans="1:12" ht="23.25" customHeight="1">
      <c r="A42" s="18"/>
      <c r="B42" s="18"/>
      <c r="C42" s="18"/>
      <c r="D42" s="18"/>
      <c r="E42" s="18"/>
      <c r="F42" s="18"/>
      <c r="G42" s="18"/>
      <c r="H42" s="18"/>
      <c r="I42" s="18"/>
      <c r="J42" s="18"/>
      <c r="K42" s="18"/>
      <c r="L42" s="18"/>
    </row>
    <row r="43" spans="1:12" ht="23.25" customHeight="1">
      <c r="A43" s="18"/>
      <c r="B43" s="18"/>
      <c r="C43" s="18"/>
      <c r="D43" s="18"/>
      <c r="E43" s="18"/>
      <c r="F43" s="18"/>
      <c r="G43" s="18"/>
      <c r="H43" s="18"/>
      <c r="I43" s="18"/>
      <c r="J43" s="18"/>
      <c r="K43" s="18"/>
      <c r="L43" s="18"/>
    </row>
    <row r="44" spans="1:12" ht="23.25" customHeight="1">
      <c r="A44" s="18"/>
      <c r="B44" s="18"/>
      <c r="C44" s="18"/>
      <c r="D44" s="18"/>
      <c r="E44" s="18"/>
      <c r="F44" s="18"/>
      <c r="G44" s="18"/>
      <c r="H44" s="18"/>
      <c r="I44" s="18"/>
      <c r="J44" s="18"/>
      <c r="K44" s="18"/>
      <c r="L44" s="18"/>
    </row>
    <row r="45" spans="1:12" ht="23.25" customHeight="1">
      <c r="A45" s="18"/>
      <c r="B45" s="18"/>
      <c r="C45" s="18"/>
      <c r="D45" s="18"/>
      <c r="E45" s="18"/>
      <c r="F45" s="18"/>
      <c r="G45" s="18"/>
      <c r="H45" s="18"/>
      <c r="I45" s="18"/>
      <c r="J45" s="18"/>
      <c r="K45" s="18"/>
      <c r="L45" s="18"/>
    </row>
    <row r="46" spans="1:12" ht="23.25" customHeight="1">
      <c r="A46" s="18"/>
      <c r="B46" s="18"/>
      <c r="C46" s="18"/>
      <c r="D46" s="18"/>
      <c r="E46" s="18"/>
      <c r="F46" s="18"/>
      <c r="G46" s="18"/>
      <c r="H46" s="18"/>
      <c r="I46" s="18"/>
      <c r="J46" s="18"/>
      <c r="K46" s="18"/>
      <c r="L46" s="18"/>
    </row>
    <row r="47" spans="1:12" ht="23.25" customHeight="1">
      <c r="A47" s="18"/>
      <c r="B47" s="18"/>
      <c r="C47" s="18"/>
      <c r="D47" s="18"/>
      <c r="E47" s="18"/>
      <c r="F47" s="18"/>
      <c r="G47" s="18"/>
      <c r="H47" s="18"/>
      <c r="I47" s="18"/>
      <c r="J47" s="18"/>
      <c r="K47" s="18"/>
      <c r="L47" s="18"/>
    </row>
    <row r="48" spans="1:12" ht="23.25" customHeight="1">
      <c r="A48" s="18"/>
      <c r="B48" s="18"/>
      <c r="C48" s="18"/>
      <c r="D48" s="18"/>
      <c r="E48" s="18"/>
      <c r="F48" s="18"/>
      <c r="G48" s="18"/>
      <c r="H48" s="18"/>
      <c r="I48" s="18"/>
      <c r="J48" s="18"/>
      <c r="K48" s="18"/>
      <c r="L48" s="18"/>
    </row>
    <row r="49" spans="1:12" ht="23.25" customHeight="1">
      <c r="A49" s="18"/>
      <c r="B49" s="18"/>
      <c r="C49" s="18"/>
      <c r="D49" s="18"/>
      <c r="E49" s="18"/>
      <c r="F49" s="18"/>
      <c r="G49" s="18"/>
      <c r="H49" s="18"/>
      <c r="I49" s="18"/>
      <c r="J49" s="18"/>
      <c r="K49" s="18"/>
      <c r="L49" s="18"/>
    </row>
    <row r="50" spans="1:12" ht="23.25" customHeight="1">
      <c r="A50" s="18"/>
      <c r="B50" s="18"/>
      <c r="C50" s="18"/>
      <c r="D50" s="18"/>
      <c r="E50" s="18"/>
      <c r="F50" s="18"/>
      <c r="G50" s="18"/>
      <c r="H50" s="18"/>
      <c r="I50" s="18"/>
      <c r="J50" s="18"/>
      <c r="K50" s="18"/>
      <c r="L50" s="18"/>
    </row>
  </sheetData>
  <mergeCells count="4">
    <mergeCell ref="A3:G3"/>
    <mergeCell ref="A1:L1"/>
    <mergeCell ref="A2:L2"/>
    <mergeCell ref="A4:L4"/>
  </mergeCells>
  <conditionalFormatting sqref="B7:B16">
    <cfRule type="cellIs" dxfId="16" priority="2" operator="equal">
      <formula>0</formula>
    </cfRule>
  </conditionalFormatting>
  <pageMargins left="0.70866141732283472" right="0.70866141732283472" top="0.74803149606299213" bottom="0.74803149606299213" header="0.31496062992125984" footer="0.31496062992125984"/>
  <pageSetup scale="32" orientation="landscape" r:id="rId1"/>
  <drawing r:id="rId2"/>
  <tableParts count="1">
    <tablePart r:id="rId3"/>
  </tableParts>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57">
    <tabColor theme="6" tint="-0.249977111117893"/>
    <pageSetUpPr fitToPage="1"/>
  </sheetPr>
  <dimension ref="A1:L46"/>
  <sheetViews>
    <sheetView showGridLines="0" view="pageBreakPreview" zoomScale="70" zoomScaleNormal="100" zoomScaleSheetLayoutView="70" workbookViewId="0">
      <selection activeCell="A4" sqref="A4"/>
    </sheetView>
  </sheetViews>
  <sheetFormatPr baseColWidth="10" defaultColWidth="11.42578125" defaultRowHeight="23.25" customHeight="1"/>
  <cols>
    <col min="1" max="1" width="27.7109375" customWidth="1"/>
    <col min="2" max="2" width="22.85546875" customWidth="1"/>
    <col min="3" max="3" width="25.5703125" customWidth="1"/>
    <col min="4" max="4" width="29.5703125" customWidth="1"/>
    <col min="5" max="5" width="33" customWidth="1"/>
    <col min="6" max="6" width="54.85546875" customWidth="1"/>
    <col min="7" max="7" width="33.7109375" customWidth="1"/>
    <col min="8" max="8" width="27.85546875" customWidth="1"/>
    <col min="9" max="9" width="19.85546875" customWidth="1"/>
    <col min="11" max="11" width="19.140625" customWidth="1"/>
  </cols>
  <sheetData>
    <row r="1" spans="1:12" s="265" customFormat="1" ht="49.5" customHeight="1">
      <c r="A1" s="1389" t="s">
        <v>660</v>
      </c>
      <c r="B1" s="1390"/>
      <c r="C1" s="1390"/>
      <c r="D1" s="1390"/>
      <c r="E1" s="1390"/>
      <c r="F1" s="1390"/>
      <c r="G1" s="1390"/>
      <c r="H1" s="1390"/>
      <c r="I1" s="1391"/>
    </row>
    <row r="2" spans="1:12" s="265" customFormat="1" ht="29.25" customHeight="1" thickBot="1">
      <c r="A2" s="1392" t="str">
        <f>+'Resumen '!O3</f>
        <v>Período: Enero 2026</v>
      </c>
      <c r="B2" s="1393"/>
      <c r="C2" s="1393"/>
      <c r="D2" s="1393"/>
      <c r="E2" s="1393"/>
      <c r="F2" s="1393"/>
      <c r="G2" s="1393"/>
      <c r="H2" s="1393"/>
      <c r="I2" s="1394"/>
    </row>
    <row r="3" spans="1:12" ht="262.5" customHeight="1">
      <c r="A3" s="1395" t="s">
        <v>958</v>
      </c>
      <c r="B3" s="1395"/>
      <c r="C3" s="1395"/>
      <c r="D3" s="1395"/>
      <c r="E3" s="1395"/>
      <c r="F3" s="1395"/>
      <c r="G3" s="1395"/>
      <c r="H3" s="1395"/>
      <c r="I3" s="1395"/>
    </row>
    <row r="4" spans="1:12" ht="9" customHeight="1"/>
    <row r="5" spans="1:12" ht="66" customHeight="1">
      <c r="A5" s="371" t="s">
        <v>661</v>
      </c>
      <c r="B5" s="372" t="s">
        <v>142</v>
      </c>
      <c r="C5" s="373" t="s">
        <v>143</v>
      </c>
    </row>
    <row r="6" spans="1:12">
      <c r="A6" s="374" t="s">
        <v>662</v>
      </c>
      <c r="B6" s="589">
        <f>+'Resumen '!I35</f>
        <v>780985</v>
      </c>
      <c r="C6" s="375">
        <f>+Tabla20[[#This Row],[Cotizantes]]/B15</f>
        <v>0.35797019210672026</v>
      </c>
      <c r="K6" s="37"/>
    </row>
    <row r="7" spans="1:12">
      <c r="A7" s="374" t="s">
        <v>663</v>
      </c>
      <c r="B7" s="589">
        <f>+'Resumen '!I36</f>
        <v>884714</v>
      </c>
      <c r="C7" s="375">
        <f>+Tabla20[[#This Row],[Cotizantes]]/B15</f>
        <v>0.40551513862558808</v>
      </c>
    </row>
    <row r="8" spans="1:12">
      <c r="A8" s="374" t="s">
        <v>664</v>
      </c>
      <c r="B8" s="589">
        <f>+'Resumen '!I37</f>
        <v>252604</v>
      </c>
      <c r="C8" s="375">
        <f>+Tabla20[[#This Row],[Cotizantes]]/B15</f>
        <v>0.11578289263804806</v>
      </c>
      <c r="K8" s="1027"/>
      <c r="L8" s="40"/>
    </row>
    <row r="9" spans="1:12">
      <c r="A9" s="374" t="s">
        <v>665</v>
      </c>
      <c r="B9" s="589">
        <f>+'Resumen '!I38</f>
        <v>143485</v>
      </c>
      <c r="C9" s="375">
        <f>+Tabla20[[#This Row],[Cotizantes]]/B15</f>
        <v>6.5767400160608405E-2</v>
      </c>
      <c r="K9" s="1027"/>
      <c r="L9" s="40"/>
    </row>
    <row r="10" spans="1:12">
      <c r="A10" s="374" t="s">
        <v>666</v>
      </c>
      <c r="B10" s="589">
        <f>+'Resumen '!I39</f>
        <v>65841</v>
      </c>
      <c r="C10" s="375">
        <f>+Tabla20[[#This Row],[Cotizantes]]/B15</f>
        <v>3.0178704352194431E-2</v>
      </c>
      <c r="L10" s="40"/>
    </row>
    <row r="11" spans="1:12">
      <c r="A11" s="374" t="s">
        <v>667</v>
      </c>
      <c r="B11" s="589">
        <f>+'Resumen '!I40</f>
        <v>21800</v>
      </c>
      <c r="C11" s="375">
        <f>+Tabla20[[#This Row],[Cotizantes]]/B15</f>
        <v>9.9921895912552759E-3</v>
      </c>
    </row>
    <row r="12" spans="1:12">
      <c r="A12" s="374" t="s">
        <v>668</v>
      </c>
      <c r="B12" s="589">
        <f>+'Resumen '!I41</f>
        <v>12143</v>
      </c>
      <c r="C12" s="375">
        <f>+Tabla20[[#This Row],[Cotizantes]]/B15</f>
        <v>5.5658329452574684E-3</v>
      </c>
    </row>
    <row r="13" spans="1:12">
      <c r="A13" s="374" t="s">
        <v>669</v>
      </c>
      <c r="B13" s="589">
        <f>+'Resumen '!I42</f>
        <v>11505</v>
      </c>
      <c r="C13" s="375">
        <f>+Tabla20[[#This Row],[Cotizantes]]/B15</f>
        <v>5.2734009746510067E-3</v>
      </c>
    </row>
    <row r="14" spans="1:12">
      <c r="A14" s="379" t="s">
        <v>670</v>
      </c>
      <c r="B14" s="589">
        <f>+'Resumen '!I43</f>
        <v>8627</v>
      </c>
      <c r="C14" s="375">
        <f>+Tabla20[[#This Row],[Cotizantes]]/B15</f>
        <v>3.9542486056770307E-3</v>
      </c>
    </row>
    <row r="15" spans="1:12">
      <c r="A15" s="376" t="s">
        <v>94</v>
      </c>
      <c r="B15" s="377">
        <f>SUM(B6:B14)</f>
        <v>2181704</v>
      </c>
      <c r="C15" s="378">
        <f>SUM(C6:C14)</f>
        <v>1</v>
      </c>
    </row>
    <row r="16" spans="1:12" ht="23.25" customHeight="1">
      <c r="A16" s="214" t="s">
        <v>671</v>
      </c>
      <c r="D16" s="24"/>
      <c r="F16" s="18"/>
    </row>
    <row r="22" spans="1:9" ht="23.25" customHeight="1">
      <c r="E22" s="18"/>
      <c r="F22" s="18"/>
      <c r="G22" s="18"/>
      <c r="H22" s="18"/>
      <c r="I22" s="18"/>
    </row>
    <row r="23" spans="1:9" ht="23.25" customHeight="1">
      <c r="E23" s="18"/>
      <c r="F23" s="18"/>
      <c r="G23" s="18"/>
      <c r="H23" s="18"/>
      <c r="I23" s="18"/>
    </row>
    <row r="24" spans="1:9" ht="23.25" customHeight="1">
      <c r="E24" s="18"/>
      <c r="F24" s="18"/>
      <c r="G24" s="18"/>
      <c r="H24" s="18"/>
      <c r="I24" s="18"/>
    </row>
    <row r="25" spans="1:9" ht="23.25" customHeight="1">
      <c r="E25" s="18"/>
      <c r="F25" s="18"/>
      <c r="G25" s="18"/>
      <c r="H25" s="18"/>
      <c r="I25" s="18"/>
    </row>
    <row r="26" spans="1:9" ht="23.25" customHeight="1">
      <c r="A26" s="18"/>
      <c r="B26" s="18"/>
      <c r="C26" s="18"/>
      <c r="D26" s="18"/>
      <c r="E26" s="18"/>
      <c r="F26" s="18"/>
      <c r="G26" s="18"/>
      <c r="H26" s="18"/>
      <c r="I26" s="18"/>
    </row>
    <row r="27" spans="1:9" ht="23.25" customHeight="1">
      <c r="A27" s="18"/>
      <c r="B27" s="18"/>
      <c r="C27" s="18"/>
      <c r="D27" s="18"/>
      <c r="E27" s="18"/>
      <c r="F27" s="18"/>
      <c r="G27" s="18"/>
      <c r="H27" s="18"/>
      <c r="I27" s="18"/>
    </row>
    <row r="28" spans="1:9" ht="23.25" customHeight="1">
      <c r="A28" s="18"/>
      <c r="B28" s="18"/>
      <c r="C28" s="18"/>
      <c r="D28" s="18"/>
      <c r="E28" s="18"/>
      <c r="F28" s="18"/>
      <c r="G28" s="18"/>
      <c r="H28" s="18"/>
      <c r="I28" s="18"/>
    </row>
    <row r="29" spans="1:9" ht="23.25" customHeight="1">
      <c r="A29" s="18"/>
      <c r="B29" s="18"/>
      <c r="C29" s="18"/>
      <c r="D29" s="18"/>
      <c r="E29" s="18"/>
      <c r="F29" s="18"/>
      <c r="G29" s="18"/>
      <c r="H29" s="18"/>
      <c r="I29" s="18"/>
    </row>
    <row r="30" spans="1:9" ht="23.25" customHeight="1">
      <c r="A30" s="18"/>
      <c r="B30" s="18"/>
      <c r="C30" s="18"/>
      <c r="D30" s="18"/>
      <c r="E30" s="18"/>
      <c r="F30" s="18"/>
      <c r="G30" s="18"/>
      <c r="H30" s="18"/>
      <c r="I30" s="18"/>
    </row>
    <row r="31" spans="1:9" ht="23.25" customHeight="1">
      <c r="A31" s="18"/>
      <c r="B31" s="18"/>
      <c r="C31" s="18"/>
      <c r="D31" s="18"/>
      <c r="E31" s="18"/>
      <c r="F31" s="18"/>
      <c r="G31" s="18"/>
      <c r="H31" s="18"/>
      <c r="I31" s="18"/>
    </row>
    <row r="32" spans="1:9" ht="23.25" customHeight="1">
      <c r="A32" s="18"/>
      <c r="B32" s="18"/>
      <c r="C32" s="18"/>
      <c r="D32" s="18"/>
      <c r="E32" s="18"/>
      <c r="F32" s="18"/>
      <c r="G32" s="18"/>
      <c r="H32" s="18"/>
      <c r="I32" s="18"/>
    </row>
    <row r="33" spans="1:9" ht="23.25" customHeight="1">
      <c r="A33" s="18"/>
      <c r="B33" s="18"/>
      <c r="C33" s="18"/>
      <c r="D33" s="18"/>
      <c r="E33" s="18"/>
      <c r="F33" s="18"/>
      <c r="G33" s="18"/>
      <c r="H33" s="18"/>
      <c r="I33" s="18"/>
    </row>
    <row r="34" spans="1:9" ht="23.25" customHeight="1">
      <c r="A34" s="18"/>
      <c r="B34" s="18"/>
      <c r="C34" s="18"/>
      <c r="D34" s="18"/>
      <c r="E34" s="18"/>
      <c r="F34" s="18"/>
      <c r="G34" s="18"/>
      <c r="H34" s="18"/>
      <c r="I34" s="18"/>
    </row>
    <row r="35" spans="1:9" ht="23.25" customHeight="1">
      <c r="A35" s="18"/>
      <c r="B35" s="18"/>
      <c r="C35" s="18"/>
      <c r="D35" s="18"/>
      <c r="E35" s="18"/>
      <c r="F35" s="18"/>
      <c r="G35" s="18"/>
      <c r="H35" s="18"/>
      <c r="I35" s="18"/>
    </row>
    <row r="36" spans="1:9" ht="23.25" customHeight="1">
      <c r="A36" s="18"/>
      <c r="B36" s="18"/>
      <c r="C36" s="18"/>
      <c r="D36" s="18"/>
      <c r="E36" s="18"/>
      <c r="F36" s="18"/>
      <c r="G36" s="18"/>
      <c r="H36" s="18"/>
      <c r="I36" s="18"/>
    </row>
    <row r="37" spans="1:9" ht="23.25" customHeight="1">
      <c r="A37" s="18"/>
      <c r="B37" s="18"/>
      <c r="C37" s="18"/>
      <c r="D37" s="18"/>
      <c r="E37" s="18"/>
      <c r="F37" s="18"/>
      <c r="G37" s="18"/>
      <c r="H37" s="18"/>
      <c r="I37" s="18"/>
    </row>
    <row r="38" spans="1:9" ht="23.25" customHeight="1">
      <c r="A38" s="18"/>
      <c r="B38" s="18"/>
      <c r="C38" s="18"/>
      <c r="D38" s="18"/>
      <c r="E38" s="18"/>
      <c r="F38" s="18"/>
      <c r="G38" s="18"/>
      <c r="H38" s="18"/>
      <c r="I38" s="18"/>
    </row>
    <row r="39" spans="1:9" ht="23.25" customHeight="1">
      <c r="A39" s="18"/>
      <c r="B39" s="18"/>
      <c r="C39" s="18"/>
      <c r="D39" s="18"/>
      <c r="E39" s="18"/>
      <c r="F39" s="18"/>
      <c r="G39" s="18"/>
      <c r="H39" s="18"/>
      <c r="I39" s="18"/>
    </row>
    <row r="40" spans="1:9" ht="23.25" customHeight="1">
      <c r="A40" s="18"/>
      <c r="B40" s="18"/>
      <c r="C40" s="18"/>
      <c r="D40" s="18"/>
      <c r="E40" s="18"/>
      <c r="F40" s="18"/>
      <c r="G40" s="18"/>
      <c r="H40" s="18"/>
      <c r="I40" s="18"/>
    </row>
    <row r="41" spans="1:9" ht="23.25" customHeight="1">
      <c r="A41" s="18"/>
      <c r="B41" s="18"/>
      <c r="C41" s="18"/>
      <c r="D41" s="18"/>
      <c r="E41" s="18"/>
      <c r="F41" s="18"/>
      <c r="G41" s="18"/>
      <c r="H41" s="18"/>
      <c r="I41" s="18"/>
    </row>
    <row r="42" spans="1:9" ht="23.25" customHeight="1">
      <c r="A42" s="18"/>
      <c r="B42" s="18"/>
      <c r="C42" s="18"/>
      <c r="D42" s="18"/>
      <c r="E42" s="18"/>
      <c r="F42" s="18"/>
      <c r="G42" s="18"/>
      <c r="H42" s="18"/>
      <c r="I42" s="18"/>
    </row>
    <row r="43" spans="1:9" ht="23.25" customHeight="1">
      <c r="A43" s="18"/>
      <c r="B43" s="18"/>
      <c r="C43" s="18"/>
      <c r="D43" s="18"/>
    </row>
    <row r="44" spans="1:9" ht="23.25" customHeight="1">
      <c r="A44" s="18"/>
      <c r="B44" s="18"/>
      <c r="C44" s="18"/>
      <c r="D44" s="18"/>
    </row>
    <row r="45" spans="1:9" ht="23.25" customHeight="1">
      <c r="A45" s="19"/>
      <c r="B45" s="18"/>
      <c r="C45" s="18"/>
      <c r="D45" s="18"/>
    </row>
    <row r="46" spans="1:9" ht="23.25" customHeight="1">
      <c r="A46" s="18"/>
      <c r="B46" s="18"/>
      <c r="C46" s="18"/>
      <c r="D46" s="18"/>
    </row>
  </sheetData>
  <mergeCells count="3">
    <mergeCell ref="A1:I1"/>
    <mergeCell ref="A2:I2"/>
    <mergeCell ref="A3:I3"/>
  </mergeCells>
  <conditionalFormatting sqref="B5:B15">
    <cfRule type="cellIs" dxfId="15" priority="2" operator="equal">
      <formula>0</formula>
    </cfRule>
  </conditionalFormatting>
  <pageMargins left="0.70866141732283472" right="0.70866141732283472" top="0.74803149606299213" bottom="0.74803149606299213" header="0.31496062992125984" footer="0.31496062992125984"/>
  <pageSetup scale="43" orientation="landscape" r:id="rId1"/>
  <drawing r:id="rId2"/>
  <tableParts count="1">
    <tablePart r:id="rId3"/>
  </tableParts>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60">
    <tabColor theme="6" tint="-0.249977111117893"/>
    <pageSetUpPr fitToPage="1"/>
  </sheetPr>
  <dimension ref="B1:T66"/>
  <sheetViews>
    <sheetView showGridLines="0" view="pageBreakPreview" zoomScale="40" zoomScaleNormal="70" zoomScaleSheetLayoutView="40" workbookViewId="0">
      <pane xSplit="1" ySplit="2" topLeftCell="B3" activePane="bottomRight" state="frozen"/>
      <selection pane="topRight" activeCell="K32" sqref="K32"/>
      <selection pane="bottomLeft" activeCell="K32" sqref="K32"/>
      <selection pane="bottomRight" activeCell="L11" sqref="L11"/>
    </sheetView>
  </sheetViews>
  <sheetFormatPr baseColWidth="10" defaultColWidth="11.42578125" defaultRowHeight="14.25"/>
  <cols>
    <col min="1" max="1" width="0.5703125" style="173" customWidth="1"/>
    <col min="2" max="2" width="23.140625" style="173" customWidth="1"/>
    <col min="3" max="8" width="34.5703125" style="173" customWidth="1"/>
    <col min="9" max="15" width="20.7109375" style="173" customWidth="1"/>
    <col min="16" max="16" width="20.7109375" style="490" customWidth="1"/>
    <col min="17" max="18" width="26.140625" style="490" customWidth="1"/>
    <col min="19" max="19" width="20.7109375" style="490" customWidth="1"/>
    <col min="20" max="20" width="41" style="490" customWidth="1"/>
    <col min="21" max="16384" width="11.42578125" style="173"/>
  </cols>
  <sheetData>
    <row r="1" spans="2:20" s="489" customFormat="1" ht="95.25" customHeight="1">
      <c r="B1" s="1383" t="s">
        <v>672</v>
      </c>
      <c r="C1" s="1383"/>
      <c r="D1" s="1383"/>
      <c r="E1" s="1383"/>
      <c r="F1" s="1383"/>
      <c r="G1" s="1383"/>
      <c r="H1" s="1383"/>
      <c r="I1" s="1383"/>
      <c r="J1" s="1383"/>
      <c r="K1" s="1383"/>
      <c r="L1" s="1383"/>
      <c r="M1" s="1383"/>
      <c r="N1" s="1383"/>
      <c r="O1" s="1383"/>
      <c r="P1" s="1383"/>
      <c r="Q1" s="1383"/>
      <c r="R1" s="1383"/>
      <c r="S1" s="1383"/>
      <c r="T1" s="1383"/>
    </row>
    <row r="2" spans="2:20" s="489" customFormat="1" ht="53.25" customHeight="1">
      <c r="B2" s="1364" t="str">
        <f>+'Resumen '!O4</f>
        <v>Período:  Diciembre 2008 - Enero 2026</v>
      </c>
      <c r="C2" s="1364"/>
      <c r="D2" s="1364"/>
      <c r="E2" s="1364"/>
      <c r="F2" s="1364"/>
      <c r="G2" s="1364"/>
      <c r="H2" s="1364"/>
      <c r="I2" s="1364"/>
      <c r="J2" s="1364"/>
      <c r="K2" s="1364"/>
      <c r="L2" s="1364"/>
      <c r="M2" s="1364"/>
      <c r="N2" s="1364"/>
      <c r="O2" s="1364"/>
      <c r="P2" s="1364"/>
      <c r="Q2" s="1364"/>
      <c r="R2" s="1364"/>
      <c r="S2" s="1364"/>
      <c r="T2" s="1364"/>
    </row>
    <row r="3" spans="2:20" ht="372.75" customHeight="1">
      <c r="B3" s="1396" t="s">
        <v>959</v>
      </c>
      <c r="C3" s="1396"/>
      <c r="D3" s="1396"/>
      <c r="E3" s="1396"/>
      <c r="F3" s="1396"/>
      <c r="G3" s="1396"/>
      <c r="H3" s="1396"/>
      <c r="I3" s="1396"/>
      <c r="J3" s="1396"/>
      <c r="K3" s="1396"/>
      <c r="L3" s="1396"/>
      <c r="M3" s="1396"/>
      <c r="N3" s="1396"/>
      <c r="O3" s="1396"/>
      <c r="P3" s="1396"/>
      <c r="Q3" s="1396"/>
      <c r="R3" s="1396"/>
      <c r="S3" s="1396"/>
      <c r="T3" s="1396"/>
    </row>
    <row r="4" spans="2:20" s="484" customFormat="1" ht="78.75" customHeight="1">
      <c r="B4" s="380" t="s">
        <v>189</v>
      </c>
      <c r="C4" s="451" t="s">
        <v>673</v>
      </c>
      <c r="D4" s="452" t="s">
        <v>674</v>
      </c>
      <c r="E4" s="451" t="s">
        <v>675</v>
      </c>
      <c r="F4" s="451" t="s">
        <v>676</v>
      </c>
      <c r="G4" s="451" t="s">
        <v>677</v>
      </c>
      <c r="H4" s="453" t="s">
        <v>678</v>
      </c>
      <c r="P4" s="491"/>
      <c r="Q4" s="491"/>
      <c r="R4" s="491"/>
      <c r="S4" s="491"/>
      <c r="T4" s="491"/>
    </row>
    <row r="5" spans="2:20" s="484" customFormat="1" ht="28.5" customHeight="1">
      <c r="B5" s="479">
        <v>39783</v>
      </c>
      <c r="C5" s="480">
        <v>1165631</v>
      </c>
      <c r="D5" s="480">
        <v>818089</v>
      </c>
      <c r="E5" s="481">
        <f>+Tabla63[[#This Row],[Afiliados Femeninos]]+Tabla63[[#This Row],[Afiliados Masculino]]</f>
        <v>1983720</v>
      </c>
      <c r="F5" s="480">
        <v>634008</v>
      </c>
      <c r="G5" s="480">
        <v>484285</v>
      </c>
      <c r="H5" s="482">
        <f>+Tabla63[[#This Row],[Cotizantes Femenino ]]+Tabla63[[#This Row],[Cotizantes Masculinos]]</f>
        <v>1118293</v>
      </c>
      <c r="I5" s="483"/>
      <c r="J5" s="483"/>
      <c r="K5" s="483"/>
      <c r="L5" s="483"/>
      <c r="M5" s="483"/>
      <c r="N5" s="483"/>
      <c r="O5" s="483"/>
      <c r="P5" s="491"/>
      <c r="Q5" s="491"/>
      <c r="R5" s="491"/>
      <c r="S5" s="491"/>
      <c r="T5" s="491"/>
    </row>
    <row r="6" spans="2:20" s="484" customFormat="1" ht="28.5" customHeight="1">
      <c r="B6" s="479">
        <v>40148</v>
      </c>
      <c r="C6" s="480">
        <v>1281904</v>
      </c>
      <c r="D6" s="480">
        <v>911986</v>
      </c>
      <c r="E6" s="481">
        <f>+Tabla63[[#This Row],[Afiliados Femeninos]]+Tabla63[[#This Row],[Afiliados Masculino]]</f>
        <v>2193890</v>
      </c>
      <c r="F6" s="480">
        <v>675015</v>
      </c>
      <c r="G6" s="480">
        <v>514586</v>
      </c>
      <c r="H6" s="482">
        <f>+Tabla63[[#This Row],[Cotizantes Femenino ]]+Tabla63[[#This Row],[Cotizantes Masculinos]]</f>
        <v>1189601</v>
      </c>
      <c r="I6" s="483"/>
      <c r="J6" s="483"/>
      <c r="K6" s="483"/>
      <c r="L6" s="483"/>
      <c r="M6" s="483"/>
      <c r="N6" s="483"/>
      <c r="O6" s="483"/>
      <c r="P6" s="491"/>
      <c r="Q6" s="491"/>
      <c r="R6" s="491"/>
      <c r="S6" s="491"/>
      <c r="T6" s="491"/>
    </row>
    <row r="7" spans="2:20" s="484" customFormat="1" ht="28.5" customHeight="1">
      <c r="B7" s="479">
        <v>40513</v>
      </c>
      <c r="C7" s="480">
        <v>1383536</v>
      </c>
      <c r="D7" s="480">
        <v>991247</v>
      </c>
      <c r="E7" s="481">
        <f>+Tabla63[[#This Row],[Afiliados Femeninos]]+Tabla63[[#This Row],[Afiliados Masculino]]</f>
        <v>2374783</v>
      </c>
      <c r="F7" s="480">
        <v>702422</v>
      </c>
      <c r="G7" s="480">
        <v>540358</v>
      </c>
      <c r="H7" s="482">
        <f>+Tabla63[[#This Row],[Cotizantes Femenino ]]+Tabla63[[#This Row],[Cotizantes Masculinos]]</f>
        <v>1242780</v>
      </c>
      <c r="I7" s="483"/>
      <c r="J7" s="483"/>
      <c r="K7" s="483"/>
      <c r="L7" s="483"/>
      <c r="M7" s="483"/>
      <c r="N7" s="483"/>
      <c r="O7" s="483"/>
      <c r="P7" s="491"/>
      <c r="Q7" s="491"/>
      <c r="R7" s="491"/>
      <c r="S7" s="491"/>
      <c r="T7" s="491"/>
    </row>
    <row r="8" spans="2:20" s="484" customFormat="1" ht="28.5" customHeight="1">
      <c r="B8" s="479">
        <v>40878</v>
      </c>
      <c r="C8" s="480">
        <v>1480731</v>
      </c>
      <c r="D8" s="480">
        <v>1072243</v>
      </c>
      <c r="E8" s="481">
        <f>+Tabla63[[#This Row],[Afiliados Femeninos]]+Tabla63[[#This Row],[Afiliados Masculino]]</f>
        <v>2552974</v>
      </c>
      <c r="F8" s="480">
        <v>726141</v>
      </c>
      <c r="G8" s="480">
        <v>564996</v>
      </c>
      <c r="H8" s="482">
        <f>+Tabla63[[#This Row],[Cotizantes Femenino ]]+Tabla63[[#This Row],[Cotizantes Masculinos]]</f>
        <v>1291137</v>
      </c>
      <c r="I8" s="483"/>
      <c r="J8" s="483"/>
      <c r="K8" s="483"/>
      <c r="L8" s="483"/>
      <c r="M8" s="483"/>
      <c r="N8" s="483"/>
      <c r="O8" s="483"/>
      <c r="P8" s="491"/>
      <c r="Q8" s="491"/>
      <c r="R8" s="491"/>
      <c r="S8" s="491"/>
      <c r="T8" s="491"/>
    </row>
    <row r="9" spans="2:20" s="484" customFormat="1" ht="28.5" customHeight="1">
      <c r="B9" s="479">
        <v>41244</v>
      </c>
      <c r="C9" s="480">
        <v>1570504</v>
      </c>
      <c r="D9" s="480">
        <v>1143945</v>
      </c>
      <c r="E9" s="481">
        <f>+Tabla63[[#This Row],[Afiliados Femeninos]]+Tabla63[[#This Row],[Afiliados Masculino]]</f>
        <v>2714449</v>
      </c>
      <c r="F9" s="480">
        <v>770060</v>
      </c>
      <c r="G9" s="480">
        <v>606906</v>
      </c>
      <c r="H9" s="482">
        <f>+Tabla63[[#This Row],[Cotizantes Femenino ]]+Tabla63[[#This Row],[Cotizantes Masculinos]]</f>
        <v>1376966</v>
      </c>
      <c r="I9" s="483"/>
      <c r="J9" s="483"/>
      <c r="K9" s="483"/>
      <c r="L9" s="483"/>
      <c r="M9" s="483"/>
      <c r="N9" s="483"/>
      <c r="O9" s="483"/>
      <c r="P9" s="491"/>
      <c r="Q9" s="491"/>
      <c r="R9" s="491"/>
      <c r="S9" s="491"/>
      <c r="T9" s="491"/>
    </row>
    <row r="10" spans="2:20" s="484" customFormat="1" ht="28.5" customHeight="1">
      <c r="B10" s="479">
        <v>41609</v>
      </c>
      <c r="C10" s="480">
        <v>1661097</v>
      </c>
      <c r="D10" s="480">
        <v>1220033</v>
      </c>
      <c r="E10" s="481">
        <f>+Tabla63[[#This Row],[Afiliados Femeninos]]+Tabla63[[#This Row],[Afiliados Masculino]]</f>
        <v>2881130</v>
      </c>
      <c r="F10" s="480">
        <v>835620</v>
      </c>
      <c r="G10" s="480">
        <v>672772</v>
      </c>
      <c r="H10" s="482">
        <f>+Tabla63[[#This Row],[Cotizantes Femenino ]]+Tabla63[[#This Row],[Cotizantes Masculinos]]</f>
        <v>1508392</v>
      </c>
      <c r="I10" s="483"/>
      <c r="J10" s="483"/>
      <c r="K10" s="483"/>
      <c r="L10" s="483"/>
      <c r="M10" s="483"/>
      <c r="N10" s="483"/>
      <c r="O10" s="483"/>
      <c r="P10" s="491"/>
      <c r="Q10" s="491"/>
      <c r="R10" s="491"/>
      <c r="S10" s="491"/>
      <c r="T10" s="491"/>
    </row>
    <row r="11" spans="2:20" s="484" customFormat="1" ht="28.5" customHeight="1">
      <c r="B11" s="479">
        <v>41974</v>
      </c>
      <c r="C11" s="480">
        <v>1759926</v>
      </c>
      <c r="D11" s="480">
        <v>1309974</v>
      </c>
      <c r="E11" s="481">
        <f>+Tabla63[[#This Row],[Afiliados Femeninos]]+Tabla63[[#This Row],[Afiliados Masculino]]</f>
        <v>3069900</v>
      </c>
      <c r="F11" s="480">
        <v>892937</v>
      </c>
      <c r="G11" s="480">
        <v>724170</v>
      </c>
      <c r="H11" s="482">
        <f>+Tabla63[[#This Row],[Cotizantes Femenino ]]+Tabla63[[#This Row],[Cotizantes Masculinos]]</f>
        <v>1617107</v>
      </c>
      <c r="P11" s="491"/>
      <c r="Q11" s="491"/>
      <c r="R11" s="491"/>
      <c r="S11" s="491"/>
      <c r="T11" s="491"/>
    </row>
    <row r="12" spans="2:20" s="484" customFormat="1" ht="28.5" customHeight="1">
      <c r="B12" s="479">
        <v>42339</v>
      </c>
      <c r="C12" s="480">
        <v>1864734</v>
      </c>
      <c r="D12" s="480">
        <v>1405023</v>
      </c>
      <c r="E12" s="481">
        <f>+Tabla63[[#This Row],[Afiliados Femeninos]]+Tabla63[[#This Row],[Afiliados Masculino]]</f>
        <v>3269757</v>
      </c>
      <c r="F12" s="480">
        <v>958167</v>
      </c>
      <c r="G12" s="480">
        <v>767635</v>
      </c>
      <c r="H12" s="482">
        <f>+Tabla63[[#This Row],[Cotizantes Femenino ]]+Tabla63[[#This Row],[Cotizantes Masculinos]]</f>
        <v>1725802</v>
      </c>
      <c r="P12" s="491"/>
      <c r="Q12" s="491"/>
      <c r="R12" s="491"/>
      <c r="S12" s="491"/>
      <c r="T12" s="491"/>
    </row>
    <row r="13" spans="2:20" s="484" customFormat="1" ht="28.5" customHeight="1">
      <c r="B13" s="479">
        <v>42720</v>
      </c>
      <c r="C13" s="480">
        <v>1974015</v>
      </c>
      <c r="D13" s="480">
        <v>1499879</v>
      </c>
      <c r="E13" s="481">
        <f>+Tabla63[[#This Row],[Afiliados Femeninos]]+Tabla63[[#This Row],[Afiliados Masculino]]</f>
        <v>3473894</v>
      </c>
      <c r="F13" s="480">
        <v>1021381</v>
      </c>
      <c r="G13" s="480">
        <v>815723</v>
      </c>
      <c r="H13" s="482">
        <f>+Tabla63[[#This Row],[Cotizantes Femenino ]]+Tabla63[[#This Row],[Cotizantes Masculinos]]</f>
        <v>1837104</v>
      </c>
      <c r="P13" s="491"/>
      <c r="Q13" s="491"/>
      <c r="R13" s="491"/>
      <c r="S13" s="491"/>
      <c r="T13" s="491"/>
    </row>
    <row r="14" spans="2:20" s="484" customFormat="1" ht="28.5" customHeight="1">
      <c r="B14" s="479" t="s">
        <v>679</v>
      </c>
      <c r="C14" s="480">
        <v>2098283</v>
      </c>
      <c r="D14" s="480">
        <v>1605072</v>
      </c>
      <c r="E14" s="481">
        <f>+Tabla63[[#This Row],[Afiliados Femeninos]]+Tabla63[[#This Row],[Afiliados Masculino]]</f>
        <v>3703355</v>
      </c>
      <c r="F14" s="480">
        <v>1067270</v>
      </c>
      <c r="G14" s="480">
        <v>868698</v>
      </c>
      <c r="H14" s="482">
        <f>+Tabla63[[#This Row],[Cotizantes Femenino ]]+Tabla63[[#This Row],[Cotizantes Masculinos]]</f>
        <v>1935968</v>
      </c>
      <c r="P14" s="491"/>
      <c r="Q14" s="491"/>
      <c r="R14" s="491"/>
      <c r="S14" s="491"/>
      <c r="T14" s="491"/>
    </row>
    <row r="15" spans="2:20" s="484" customFormat="1" ht="28.5" customHeight="1">
      <c r="B15" s="479">
        <v>43452</v>
      </c>
      <c r="C15" s="480">
        <v>2212375</v>
      </c>
      <c r="D15" s="480">
        <v>1707568</v>
      </c>
      <c r="E15" s="481">
        <f>+Tabla63[[#This Row],[Afiliados Femeninos]]+Tabla63[[#This Row],[Afiliados Masculino]]</f>
        <v>3919943</v>
      </c>
      <c r="F15" s="480">
        <v>1041450</v>
      </c>
      <c r="G15" s="480">
        <v>883469</v>
      </c>
      <c r="H15" s="482">
        <f>+Tabla63[[#This Row],[Cotizantes Femenino ]]+Tabla63[[#This Row],[Cotizantes Masculinos]]</f>
        <v>1924919</v>
      </c>
      <c r="P15" s="491"/>
      <c r="Q15" s="491"/>
      <c r="R15" s="491"/>
      <c r="S15" s="491"/>
      <c r="T15" s="491"/>
    </row>
    <row r="16" spans="2:20" s="484" customFormat="1" ht="28.5" customHeight="1">
      <c r="B16" s="479">
        <v>43817</v>
      </c>
      <c r="C16" s="480">
        <v>2321656</v>
      </c>
      <c r="D16" s="480">
        <v>1811487</v>
      </c>
      <c r="E16" s="481">
        <f>+Tabla63[[#This Row],[Afiliados Femeninos]]+Tabla63[[#This Row],[Afiliados Masculino]]</f>
        <v>4133143</v>
      </c>
      <c r="F16" s="480">
        <v>1041450</v>
      </c>
      <c r="G16" s="480">
        <v>883469</v>
      </c>
      <c r="H16" s="482">
        <f>+Tabla63[[#This Row],[Cotizantes Femenino ]]+Tabla63[[#This Row],[Cotizantes Masculinos]]</f>
        <v>1924919</v>
      </c>
      <c r="P16" s="491"/>
      <c r="Q16" s="491"/>
      <c r="R16" s="491"/>
      <c r="S16" s="491"/>
      <c r="T16" s="491"/>
    </row>
    <row r="17" spans="2:20" s="484" customFormat="1" ht="28.5" customHeight="1">
      <c r="B17" s="479">
        <v>44183</v>
      </c>
      <c r="C17" s="480">
        <v>2404153</v>
      </c>
      <c r="D17" s="480">
        <v>1891266</v>
      </c>
      <c r="E17" s="481">
        <f>+Tabla63[[#This Row],[Afiliados Femeninos]]+Tabla63[[#This Row],[Afiliados Masculino]]</f>
        <v>4295419</v>
      </c>
      <c r="F17" s="480">
        <v>927727</v>
      </c>
      <c r="G17" s="480">
        <v>819713</v>
      </c>
      <c r="H17" s="482">
        <f>+Tabla63[[#This Row],[Cotizantes Femenino ]]+Tabla63[[#This Row],[Cotizantes Masculinos]]</f>
        <v>1747440</v>
      </c>
      <c r="P17" s="491"/>
      <c r="Q17" s="491"/>
      <c r="R17" s="491"/>
      <c r="S17" s="491"/>
      <c r="T17" s="491"/>
    </row>
    <row r="18" spans="2:20" s="484" customFormat="1" ht="28.5" customHeight="1">
      <c r="B18" s="479">
        <v>44548</v>
      </c>
      <c r="C18" s="480">
        <v>2502520</v>
      </c>
      <c r="D18" s="480">
        <v>2009454</v>
      </c>
      <c r="E18" s="481">
        <f>+Tabla63[[#This Row],[Afiliados Femeninos]]+Tabla63[[#This Row],[Afiliados Masculino]]</f>
        <v>4511974</v>
      </c>
      <c r="F18" s="480">
        <v>927727</v>
      </c>
      <c r="G18" s="480">
        <v>819713</v>
      </c>
      <c r="H18" s="482">
        <f>+Tabla63[[#This Row],[Cotizantes Femenino ]]+Tabla63[[#This Row],[Cotizantes Masculinos]]</f>
        <v>1747440</v>
      </c>
      <c r="S18" s="491"/>
      <c r="T18" s="491"/>
    </row>
    <row r="19" spans="2:20" s="484" customFormat="1" ht="28.5" customHeight="1">
      <c r="B19" s="485">
        <v>44913</v>
      </c>
      <c r="C19" s="486">
        <v>2631139</v>
      </c>
      <c r="D19" s="486">
        <v>2157720</v>
      </c>
      <c r="E19" s="481">
        <f>+Tabla63[[#This Row],[Afiliados Femeninos]]+Tabla63[[#This Row],[Afiliados Masculino]]</f>
        <v>4788859</v>
      </c>
      <c r="F19" s="486">
        <v>1055375</v>
      </c>
      <c r="G19" s="486">
        <v>965622</v>
      </c>
      <c r="H19" s="487">
        <v>2020997</v>
      </c>
      <c r="P19" s="491"/>
      <c r="Q19" s="491"/>
      <c r="R19" s="491"/>
      <c r="S19" s="491"/>
      <c r="T19" s="491"/>
    </row>
    <row r="20" spans="2:20" s="484" customFormat="1" ht="28.5" customHeight="1">
      <c r="B20" s="485">
        <v>45278</v>
      </c>
      <c r="C20" s="486">
        <v>2755873</v>
      </c>
      <c r="D20" s="486">
        <v>2282259</v>
      </c>
      <c r="E20" s="481">
        <f>+Tabla63[[#This Row],[Afiliados Femeninos]]+Tabla63[[#This Row],[Afiliados Masculino]]</f>
        <v>5038132</v>
      </c>
      <c r="F20" s="486">
        <v>1072372</v>
      </c>
      <c r="G20" s="486">
        <v>977894</v>
      </c>
      <c r="H20" s="487">
        <f>+Tabla63[[#This Row],[Cotizantes Femenino ]]+Tabla63[[#This Row],[Cotizantes Masculinos]]</f>
        <v>2050266</v>
      </c>
      <c r="P20" s="491"/>
      <c r="Q20" s="491"/>
      <c r="R20" s="491"/>
      <c r="S20" s="491"/>
      <c r="T20" s="491"/>
    </row>
    <row r="21" spans="2:20" s="484" customFormat="1" ht="28.5" customHeight="1">
      <c r="B21" s="485">
        <v>45644</v>
      </c>
      <c r="C21" s="486">
        <v>2892776</v>
      </c>
      <c r="D21" s="486">
        <v>2417770</v>
      </c>
      <c r="E21" s="481">
        <f>+Tabla63[[#This Row],[Afiliados Femeninos]]+Tabla63[[#This Row],[Afiliados Masculino]]</f>
        <v>5310546</v>
      </c>
      <c r="F21" s="486">
        <v>1146760</v>
      </c>
      <c r="G21" s="486">
        <v>1072739</v>
      </c>
      <c r="H21" s="487">
        <f>+Tabla63[[#This Row],[Cotizantes Femenino ]]+Tabla63[[#This Row],[Cotizantes Masculinos]]</f>
        <v>2219499</v>
      </c>
      <c r="P21" s="491"/>
      <c r="Q21" s="491"/>
      <c r="R21" s="491"/>
      <c r="S21" s="491"/>
      <c r="T21" s="491"/>
    </row>
    <row r="22" spans="2:20" s="484" customFormat="1" ht="28.5" customHeight="1">
      <c r="B22" s="479">
        <v>46009</v>
      </c>
      <c r="C22" s="480">
        <v>3024478</v>
      </c>
      <c r="D22" s="480">
        <v>2553701</v>
      </c>
      <c r="E22" s="481">
        <f>+Tabla63[[#This Row],[Afiliados Femeninos]]+Tabla63[[#This Row],[Afiliados Masculino]]</f>
        <v>5578179</v>
      </c>
      <c r="F22" s="480">
        <v>1178263</v>
      </c>
      <c r="G22" s="480">
        <v>1130286</v>
      </c>
      <c r="H22" s="487">
        <f>+Tabla63[[#This Row],[Cotizantes Femenino ]]+Tabla63[[#This Row],[Cotizantes Masculinos]]</f>
        <v>2308549</v>
      </c>
      <c r="P22" s="491"/>
      <c r="Q22" s="491"/>
      <c r="R22" s="491"/>
      <c r="S22" s="491"/>
      <c r="T22" s="491"/>
    </row>
    <row r="23" spans="2:20" s="484" customFormat="1" ht="28.5" customHeight="1">
      <c r="B23" s="485">
        <v>46040</v>
      </c>
      <c r="C23" s="486">
        <f>+'Resumen '!B43</f>
        <v>3032353</v>
      </c>
      <c r="D23" s="486">
        <f>+'Resumen '!B44</f>
        <v>2561952</v>
      </c>
      <c r="E23" s="481">
        <f>+Tabla63[[#This Row],[Afiliados Femeninos]]+Tabla63[[#This Row],[Afiliados Masculino]]</f>
        <v>5594305</v>
      </c>
      <c r="F23" s="486">
        <f>+'Resumen '!D43</f>
        <v>1112797</v>
      </c>
      <c r="G23" s="486">
        <f>+'Resumen '!D44</f>
        <v>1068907</v>
      </c>
      <c r="H23" s="487">
        <f>+Tabla63[[#This Row],[Cotizantes Femenino ]]+Tabla63[[#This Row],[Cotizantes Masculinos]]</f>
        <v>2181704</v>
      </c>
      <c r="I23" s="488"/>
      <c r="J23" s="488"/>
      <c r="K23" s="488"/>
      <c r="L23" s="488"/>
      <c r="M23" s="488"/>
      <c r="N23" s="488"/>
      <c r="O23" s="488"/>
      <c r="P23" s="531"/>
      <c r="Q23" s="531"/>
      <c r="R23" s="531"/>
      <c r="S23" s="491"/>
      <c r="T23" s="491"/>
    </row>
    <row r="24" spans="2:20" ht="24.75" customHeight="1">
      <c r="B24" s="181" t="s">
        <v>659</v>
      </c>
      <c r="I24" s="187"/>
      <c r="J24" s="187"/>
      <c r="K24" s="187"/>
      <c r="L24" s="187"/>
      <c r="M24" s="187"/>
      <c r="N24" s="187"/>
      <c r="O24" s="187"/>
      <c r="P24" s="492"/>
      <c r="Q24" s="492"/>
      <c r="R24" s="492"/>
    </row>
    <row r="25" spans="2:20">
      <c r="B25" s="188"/>
      <c r="C25" s="188"/>
      <c r="D25" s="188"/>
      <c r="E25" s="188"/>
      <c r="F25" s="188"/>
      <c r="G25" s="188"/>
      <c r="H25" s="188"/>
      <c r="I25" s="187"/>
      <c r="J25" s="187"/>
      <c r="K25" s="187"/>
      <c r="L25" s="187"/>
      <c r="M25" s="187"/>
      <c r="N25" s="187"/>
      <c r="O25" s="187"/>
      <c r="P25" s="492"/>
      <c r="Q25" s="492"/>
      <c r="R25" s="492"/>
      <c r="S25" s="492"/>
      <c r="T25" s="492"/>
    </row>
    <row r="26" spans="2:20" s="188" customFormat="1">
      <c r="E26" s="248"/>
      <c r="P26" s="493"/>
      <c r="Q26" s="493"/>
      <c r="R26" s="493"/>
      <c r="S26" s="493"/>
      <c r="T26" s="493"/>
    </row>
    <row r="27" spans="2:20" s="187" customFormat="1">
      <c r="E27" s="248"/>
      <c r="F27" s="263"/>
      <c r="G27" s="188"/>
      <c r="H27" s="188"/>
      <c r="P27" s="492"/>
      <c r="Q27" s="492"/>
      <c r="R27" s="492"/>
      <c r="S27" s="492"/>
      <c r="T27" s="492"/>
    </row>
    <row r="28" spans="2:20" s="187" customFormat="1">
      <c r="P28" s="492"/>
      <c r="Q28" s="492"/>
      <c r="R28" s="492"/>
      <c r="S28" s="492"/>
      <c r="T28" s="492"/>
    </row>
    <row r="29" spans="2:20" s="187" customFormat="1">
      <c r="C29" s="1112"/>
      <c r="D29" s="1112"/>
      <c r="P29" s="492"/>
      <c r="Q29" s="492"/>
      <c r="R29" s="492"/>
      <c r="S29" s="492"/>
      <c r="T29" s="492"/>
    </row>
    <row r="30" spans="2:20" s="187" customFormat="1">
      <c r="P30" s="492"/>
      <c r="Q30" s="492"/>
      <c r="R30" s="492"/>
      <c r="S30" s="492"/>
      <c r="T30" s="492"/>
    </row>
    <row r="31" spans="2:20" s="187" customFormat="1">
      <c r="P31" s="492"/>
      <c r="Q31" s="492"/>
      <c r="R31" s="492"/>
      <c r="S31" s="492"/>
      <c r="T31" s="492"/>
    </row>
    <row r="32" spans="2:20" s="187" customFormat="1">
      <c r="P32" s="492"/>
      <c r="Q32" s="492"/>
      <c r="R32" s="492"/>
      <c r="S32" s="492"/>
      <c r="T32" s="492"/>
    </row>
    <row r="33" spans="2:20" s="187" customFormat="1">
      <c r="P33" s="492"/>
      <c r="Q33" s="492"/>
      <c r="R33" s="492"/>
      <c r="S33" s="492"/>
      <c r="T33" s="492"/>
    </row>
    <row r="34" spans="2:20" s="187" customFormat="1">
      <c r="P34" s="492"/>
      <c r="Q34" s="492"/>
      <c r="R34" s="492"/>
      <c r="S34" s="492"/>
      <c r="T34" s="492"/>
    </row>
    <row r="35" spans="2:20" s="187" customFormat="1">
      <c r="P35" s="492"/>
      <c r="Q35" s="492"/>
      <c r="R35" s="492"/>
      <c r="S35" s="492"/>
      <c r="T35" s="492"/>
    </row>
    <row r="36" spans="2:20" s="187" customFormat="1">
      <c r="P36" s="492"/>
      <c r="Q36" s="492"/>
      <c r="R36" s="492"/>
      <c r="S36" s="492"/>
      <c r="T36" s="492"/>
    </row>
    <row r="37" spans="2:20" s="187" customFormat="1">
      <c r="P37" s="492"/>
      <c r="Q37" s="492"/>
      <c r="R37" s="492"/>
      <c r="S37" s="492"/>
      <c r="T37" s="492"/>
    </row>
    <row r="38" spans="2:20" s="187" customFormat="1">
      <c r="P38" s="492"/>
      <c r="Q38" s="492"/>
      <c r="R38" s="492"/>
      <c r="S38" s="492"/>
      <c r="T38" s="492"/>
    </row>
    <row r="39" spans="2:20" s="187" customFormat="1">
      <c r="P39" s="492"/>
      <c r="Q39" s="492"/>
      <c r="R39" s="492"/>
      <c r="S39" s="492"/>
      <c r="T39" s="492"/>
    </row>
    <row r="40" spans="2:20" s="187" customFormat="1">
      <c r="P40" s="492"/>
      <c r="Q40" s="492"/>
      <c r="R40" s="492"/>
      <c r="S40" s="492"/>
      <c r="T40" s="492"/>
    </row>
    <row r="41" spans="2:20" s="187" customFormat="1">
      <c r="P41" s="492"/>
      <c r="Q41" s="492"/>
      <c r="R41" s="492"/>
      <c r="S41" s="492"/>
      <c r="T41" s="492"/>
    </row>
    <row r="42" spans="2:20" s="187" customFormat="1">
      <c r="P42" s="492"/>
      <c r="Q42" s="492"/>
      <c r="R42" s="492"/>
      <c r="S42" s="492"/>
      <c r="T42" s="492"/>
    </row>
    <row r="43" spans="2:20" s="187" customFormat="1">
      <c r="P43" s="492"/>
      <c r="Q43" s="492"/>
      <c r="R43" s="492"/>
      <c r="S43" s="492"/>
      <c r="T43" s="492"/>
    </row>
    <row r="44" spans="2:20" s="187" customFormat="1">
      <c r="P44" s="492"/>
      <c r="Q44" s="492"/>
      <c r="R44" s="492"/>
      <c r="S44" s="492"/>
      <c r="T44" s="492"/>
    </row>
    <row r="45" spans="2:20" s="187" customFormat="1">
      <c r="P45" s="492"/>
      <c r="Q45" s="492"/>
      <c r="R45" s="492"/>
      <c r="S45" s="492"/>
      <c r="T45" s="492"/>
    </row>
    <row r="46" spans="2:20" s="187" customFormat="1">
      <c r="P46" s="492"/>
      <c r="Q46" s="492"/>
      <c r="R46" s="492"/>
      <c r="S46" s="492"/>
      <c r="T46" s="492"/>
    </row>
    <row r="47" spans="2:20" ht="9.75" customHeight="1">
      <c r="B47" s="187"/>
      <c r="C47" s="187"/>
      <c r="D47" s="187"/>
    </row>
    <row r="48" spans="2:20" hidden="1">
      <c r="B48" s="187"/>
      <c r="C48" s="187"/>
      <c r="D48" s="187"/>
    </row>
    <row r="49" spans="2:20">
      <c r="B49" s="187"/>
      <c r="C49" s="187"/>
      <c r="D49" s="187"/>
    </row>
    <row r="50" spans="2:20">
      <c r="B50" s="187"/>
      <c r="C50" s="187"/>
      <c r="D50" s="187"/>
    </row>
    <row r="51" spans="2:20" ht="84" customHeight="1">
      <c r="B51" s="187"/>
      <c r="C51" s="187"/>
      <c r="D51" s="187"/>
    </row>
    <row r="52" spans="2:20">
      <c r="B52" s="187"/>
      <c r="C52" s="187"/>
      <c r="D52" s="187"/>
    </row>
    <row r="53" spans="2:20">
      <c r="B53" s="187"/>
      <c r="C53" s="187"/>
      <c r="D53" s="187"/>
    </row>
    <row r="54" spans="2:20">
      <c r="B54" s="187"/>
      <c r="C54" s="187"/>
      <c r="D54" s="187"/>
    </row>
    <row r="55" spans="2:20">
      <c r="B55" s="187"/>
      <c r="C55" s="187"/>
      <c r="D55" s="187"/>
    </row>
    <row r="56" spans="2:20">
      <c r="B56" s="187"/>
      <c r="C56" s="187"/>
      <c r="D56" s="187"/>
    </row>
    <row r="57" spans="2:20">
      <c r="B57" s="187"/>
      <c r="C57" s="187"/>
      <c r="D57" s="187"/>
    </row>
    <row r="58" spans="2:20">
      <c r="B58" s="187"/>
      <c r="C58" s="187"/>
      <c r="D58" s="187"/>
    </row>
    <row r="59" spans="2:20" ht="160.5" customHeight="1">
      <c r="B59" s="187"/>
      <c r="C59" s="187"/>
      <c r="D59" s="187"/>
    </row>
    <row r="60" spans="2:20">
      <c r="B60" s="187"/>
      <c r="C60" s="187"/>
      <c r="D60" s="187"/>
    </row>
    <row r="61" spans="2:20">
      <c r="B61" s="187"/>
      <c r="C61" s="187"/>
      <c r="D61" s="187"/>
    </row>
    <row r="62" spans="2:20">
      <c r="B62" s="187"/>
      <c r="C62" s="187"/>
      <c r="D62" s="187"/>
    </row>
    <row r="63" spans="2:20">
      <c r="B63" s="248"/>
      <c r="C63" s="188"/>
      <c r="D63" s="188"/>
      <c r="E63" s="188"/>
      <c r="F63" s="188"/>
      <c r="G63" s="188"/>
      <c r="H63" s="188"/>
      <c r="I63" s="187"/>
      <c r="J63" s="187"/>
      <c r="K63" s="187"/>
      <c r="L63" s="187"/>
      <c r="M63" s="187"/>
      <c r="N63" s="187"/>
      <c r="O63" s="187"/>
      <c r="P63" s="492"/>
      <c r="Q63" s="492"/>
      <c r="R63" s="492"/>
      <c r="S63" s="492"/>
      <c r="T63" s="492"/>
    </row>
    <row r="64" spans="2:20">
      <c r="B64" s="248"/>
      <c r="C64" s="188"/>
      <c r="D64" s="188"/>
      <c r="E64" s="188"/>
      <c r="F64" s="188"/>
      <c r="G64" s="188"/>
      <c r="H64" s="188"/>
      <c r="I64" s="187"/>
      <c r="J64" s="187"/>
      <c r="K64" s="187"/>
      <c r="L64" s="187"/>
      <c r="M64" s="187"/>
      <c r="N64" s="187"/>
      <c r="O64" s="187"/>
      <c r="P64" s="492"/>
      <c r="Q64" s="492"/>
      <c r="R64" s="492"/>
      <c r="S64" s="492"/>
      <c r="T64" s="492"/>
    </row>
    <row r="65" spans="2:8">
      <c r="B65" s="248"/>
      <c r="C65" s="188"/>
      <c r="D65" s="188"/>
      <c r="E65" s="188"/>
      <c r="F65" s="188"/>
      <c r="G65" s="188"/>
      <c r="H65" s="188"/>
    </row>
    <row r="66" spans="2:8">
      <c r="B66" s="188"/>
      <c r="C66" s="188"/>
      <c r="D66" s="188"/>
      <c r="E66" s="188"/>
      <c r="F66" s="188"/>
      <c r="G66" s="188"/>
      <c r="H66" s="188"/>
    </row>
  </sheetData>
  <mergeCells count="3">
    <mergeCell ref="B1:T1"/>
    <mergeCell ref="B2:T2"/>
    <mergeCell ref="B3:T3"/>
  </mergeCells>
  <pageMargins left="0.70866141732283472" right="0.70866141732283472" top="0.74803149606299213" bottom="0.74803149606299213" header="0.31496062992125984" footer="0.31496062992125984"/>
  <pageSetup scale="23" orientation="landscape" r:id="rId1"/>
  <drawing r:id="rId2"/>
  <tableParts count="1">
    <tablePart r:id="rId3"/>
  </tableParts>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61">
    <tabColor theme="6" tint="-0.249977111117893"/>
    <pageSetUpPr fitToPage="1"/>
  </sheetPr>
  <dimension ref="A1:U52"/>
  <sheetViews>
    <sheetView showGridLines="0" view="pageBreakPreview" zoomScale="40" zoomScaleNormal="78" zoomScaleSheetLayoutView="40" workbookViewId="0">
      <selection activeCell="H11" sqref="H11"/>
    </sheetView>
  </sheetViews>
  <sheetFormatPr baseColWidth="10" defaultColWidth="11.42578125" defaultRowHeight="14.25"/>
  <cols>
    <col min="1" max="1" width="36" style="173" customWidth="1"/>
    <col min="2" max="2" width="37.140625" style="173" customWidth="1"/>
    <col min="3" max="3" width="31.42578125" style="173" customWidth="1"/>
    <col min="4" max="4" width="19.42578125" style="173" bestFit="1" customWidth="1"/>
    <col min="5" max="5" width="17.5703125" style="173" customWidth="1"/>
    <col min="6" max="6" width="10.42578125" style="173" customWidth="1"/>
    <col min="7" max="11" width="38.28515625" style="173" customWidth="1"/>
    <col min="12" max="12" width="11.140625" style="173" customWidth="1"/>
    <col min="13" max="13" width="25.28515625" style="173" customWidth="1"/>
    <col min="14" max="14" width="18.28515625" style="173" customWidth="1"/>
    <col min="15" max="15" width="22" style="173" customWidth="1"/>
    <col min="16" max="16" width="27.7109375" style="173" customWidth="1"/>
    <col min="17" max="17" width="16.7109375" style="173" customWidth="1"/>
    <col min="18" max="18" width="15.28515625" style="173" customWidth="1"/>
    <col min="19" max="19" width="12.5703125" style="173" bestFit="1" customWidth="1"/>
    <col min="20" max="20" width="58.5703125" style="173" customWidth="1"/>
    <col min="21" max="21" width="15.42578125" style="173" bestFit="1" customWidth="1"/>
    <col min="22" max="16384" width="11.42578125" style="173"/>
  </cols>
  <sheetData>
    <row r="1" spans="1:20" s="266" customFormat="1" ht="113.25" customHeight="1">
      <c r="A1" s="1397" t="s">
        <v>680</v>
      </c>
      <c r="B1" s="1397"/>
      <c r="C1" s="1397"/>
      <c r="D1" s="1397"/>
      <c r="E1" s="1397"/>
      <c r="F1" s="1397"/>
      <c r="G1" s="1397"/>
      <c r="H1" s="1397"/>
      <c r="I1" s="1397"/>
      <c r="J1" s="1397"/>
      <c r="K1" s="1397"/>
      <c r="L1" s="1397"/>
      <c r="M1" s="1397"/>
      <c r="N1" s="1397"/>
      <c r="O1" s="1397"/>
      <c r="P1" s="1397"/>
      <c r="Q1" s="1397"/>
    </row>
    <row r="2" spans="1:20" s="266" customFormat="1" ht="43.5" customHeight="1">
      <c r="A2" s="1398" t="str">
        <f>+'Resumen '!O7</f>
        <v>Período:  Diciembre 2010 - Enero 2026</v>
      </c>
      <c r="B2" s="1398"/>
      <c r="C2" s="1398"/>
      <c r="D2" s="1398"/>
      <c r="E2" s="1398"/>
      <c r="F2" s="1398"/>
      <c r="G2" s="1398"/>
      <c r="H2" s="1398"/>
      <c r="I2" s="1398"/>
      <c r="J2" s="1398"/>
      <c r="K2" s="1398"/>
      <c r="L2" s="1398"/>
      <c r="M2" s="1398"/>
      <c r="N2" s="1398"/>
      <c r="O2" s="1398"/>
      <c r="P2" s="1398"/>
      <c r="Q2" s="1398"/>
      <c r="R2" s="267"/>
      <c r="S2" s="267"/>
    </row>
    <row r="3" spans="1:20" ht="18" customHeight="1">
      <c r="A3" s="186"/>
      <c r="B3" s="186"/>
      <c r="C3" s="186"/>
      <c r="D3" s="186"/>
      <c r="E3" s="186"/>
      <c r="F3" s="186"/>
      <c r="G3" s="186"/>
      <c r="H3" s="186"/>
      <c r="I3" s="186"/>
      <c r="J3" s="186"/>
      <c r="K3" s="186"/>
      <c r="L3" s="186"/>
      <c r="M3" s="186"/>
      <c r="N3" s="186"/>
      <c r="O3" s="186"/>
      <c r="P3" s="186"/>
      <c r="Q3" s="186"/>
      <c r="R3" s="186"/>
      <c r="S3" s="186"/>
    </row>
    <row r="4" spans="1:20" ht="251.25" customHeight="1">
      <c r="A4" s="1401" t="s">
        <v>960</v>
      </c>
      <c r="B4" s="1401"/>
      <c r="C4" s="1401"/>
      <c r="D4" s="1401"/>
      <c r="E4" s="1401"/>
      <c r="F4" s="1401"/>
      <c r="G4" s="1401"/>
      <c r="H4" s="1401"/>
      <c r="I4" s="1401"/>
      <c r="J4" s="1401"/>
      <c r="K4" s="1401"/>
      <c r="L4" s="1401"/>
      <c r="M4" s="1401"/>
      <c r="N4" s="1401"/>
      <c r="O4" s="1401"/>
      <c r="P4" s="1401"/>
      <c r="Q4" s="1401"/>
    </row>
    <row r="5" spans="1:20" ht="10.5" customHeight="1">
      <c r="D5" s="186"/>
    </row>
    <row r="6" spans="1:20" ht="39" customHeight="1">
      <c r="A6" s="1399" t="s">
        <v>185</v>
      </c>
      <c r="B6" s="1400"/>
    </row>
    <row r="7" spans="1:20" ht="59.25" customHeight="1">
      <c r="A7" s="381" t="s">
        <v>681</v>
      </c>
      <c r="B7" s="381" t="s">
        <v>682</v>
      </c>
    </row>
    <row r="8" spans="1:20" ht="30.75">
      <c r="A8" s="382" t="s">
        <v>366</v>
      </c>
      <c r="B8" s="678">
        <v>10644</v>
      </c>
    </row>
    <row r="9" spans="1:20" ht="30.75">
      <c r="A9" s="382" t="s">
        <v>367</v>
      </c>
      <c r="B9" s="678">
        <v>6268</v>
      </c>
    </row>
    <row r="10" spans="1:20" ht="30.75">
      <c r="A10" s="382" t="s">
        <v>368</v>
      </c>
      <c r="B10" s="678">
        <v>10046</v>
      </c>
    </row>
    <row r="11" spans="1:20" ht="30.75">
      <c r="A11" s="382" t="s">
        <v>369</v>
      </c>
      <c r="B11" s="678">
        <v>15740</v>
      </c>
      <c r="T11" s="181"/>
    </row>
    <row r="12" spans="1:20" ht="30.75">
      <c r="A12" s="382" t="s">
        <v>370</v>
      </c>
      <c r="B12" s="678">
        <v>32365</v>
      </c>
      <c r="F12" s="181"/>
    </row>
    <row r="13" spans="1:20" ht="30.75">
      <c r="A13" s="382" t="s">
        <v>371</v>
      </c>
      <c r="B13" s="678">
        <v>42590</v>
      </c>
    </row>
    <row r="14" spans="1:20" ht="30.75">
      <c r="A14" s="382" t="s">
        <v>372</v>
      </c>
      <c r="B14" s="678">
        <v>65077</v>
      </c>
    </row>
    <row r="15" spans="1:20" ht="30.75">
      <c r="A15" s="382" t="s">
        <v>373</v>
      </c>
      <c r="B15" s="678">
        <v>80517</v>
      </c>
    </row>
    <row r="16" spans="1:20" ht="30.75">
      <c r="A16" s="382" t="s">
        <v>625</v>
      </c>
      <c r="B16" s="678">
        <v>82712</v>
      </c>
    </row>
    <row r="17" spans="1:18" ht="30.75">
      <c r="A17" s="382" t="s">
        <v>626</v>
      </c>
      <c r="B17" s="678">
        <v>88025</v>
      </c>
    </row>
    <row r="18" spans="1:18" ht="30.75">
      <c r="A18" s="382" t="s">
        <v>512</v>
      </c>
      <c r="B18" s="678">
        <v>23483</v>
      </c>
    </row>
    <row r="19" spans="1:18" ht="30.75">
      <c r="A19" s="382" t="s">
        <v>377</v>
      </c>
      <c r="B19" s="678">
        <v>35307</v>
      </c>
    </row>
    <row r="20" spans="1:18" ht="30.75">
      <c r="A20" s="382" t="s">
        <v>378</v>
      </c>
      <c r="B20" s="678">
        <v>62389</v>
      </c>
    </row>
    <row r="21" spans="1:18" ht="30.75">
      <c r="A21" s="382" t="s">
        <v>379</v>
      </c>
      <c r="B21" s="678">
        <v>81636</v>
      </c>
    </row>
    <row r="22" spans="1:18" ht="30.75">
      <c r="A22" s="382" t="s">
        <v>380</v>
      </c>
      <c r="B22" s="678">
        <v>91014</v>
      </c>
    </row>
    <row r="23" spans="1:18" ht="30.75">
      <c r="A23" s="1154" t="s">
        <v>381</v>
      </c>
      <c r="B23" s="1155">
        <v>94184</v>
      </c>
    </row>
    <row r="24" spans="1:18" ht="30.75">
      <c r="A24" s="382" t="s">
        <v>908</v>
      </c>
      <c r="B24" s="678">
        <f>+'Resumen '!B53</f>
        <v>4746</v>
      </c>
      <c r="R24" s="173">
        <f>+Tabla67[[#This Row],[Casos]]-'8. SVDS'!O22</f>
        <v>0</v>
      </c>
    </row>
    <row r="25" spans="1:18" ht="30.75">
      <c r="A25" s="382" t="s">
        <v>94</v>
      </c>
      <c r="B25" s="383">
        <f>SUM(B8:B24)</f>
        <v>826743</v>
      </c>
      <c r="F25" s="187"/>
      <c r="H25" s="187"/>
      <c r="O25" s="187"/>
    </row>
    <row r="26" spans="1:18" ht="27">
      <c r="A26" s="236"/>
      <c r="B26" s="236"/>
      <c r="G26" s="187"/>
      <c r="I26" s="187"/>
      <c r="M26" s="187"/>
      <c r="P26" s="187"/>
      <c r="Q26" s="187"/>
    </row>
    <row r="27" spans="1:18">
      <c r="I27" s="187"/>
      <c r="K27" s="187"/>
      <c r="L27" s="187"/>
    </row>
    <row r="28" spans="1:18">
      <c r="I28" s="187"/>
      <c r="M28" s="187"/>
      <c r="Q28" s="187"/>
    </row>
    <row r="29" spans="1:18">
      <c r="G29" s="187"/>
      <c r="I29" s="187"/>
      <c r="M29" s="187"/>
      <c r="Q29" s="187"/>
    </row>
    <row r="30" spans="1:18">
      <c r="D30" s="190"/>
      <c r="E30" s="190"/>
      <c r="F30" s="190"/>
      <c r="G30" s="191"/>
      <c r="H30" s="190"/>
      <c r="I30" s="191"/>
      <c r="J30" s="190"/>
      <c r="K30" s="191"/>
      <c r="L30" s="191"/>
      <c r="M30" s="191"/>
      <c r="N30" s="190"/>
      <c r="O30" s="190"/>
      <c r="P30" s="190"/>
      <c r="Q30" s="190"/>
    </row>
    <row r="31" spans="1:18">
      <c r="G31" s="187"/>
      <c r="I31" s="187"/>
      <c r="M31" s="187"/>
      <c r="P31" s="187"/>
      <c r="Q31" s="187"/>
    </row>
    <row r="33" spans="21:21" ht="36.75" customHeight="1"/>
    <row r="34" spans="21:21" ht="36.75" customHeight="1"/>
    <row r="35" spans="21:21" ht="36.75" customHeight="1"/>
    <row r="36" spans="21:21" ht="36.75" customHeight="1"/>
    <row r="37" spans="21:21" ht="36.75" customHeight="1"/>
    <row r="38" spans="21:21" ht="36.75" customHeight="1"/>
    <row r="39" spans="21:21" ht="36.75" customHeight="1"/>
    <row r="40" spans="21:21" ht="36.75" customHeight="1"/>
    <row r="41" spans="21:21" ht="36.75" customHeight="1"/>
    <row r="42" spans="21:21" ht="36.75" customHeight="1"/>
    <row r="43" spans="21:21" ht="33" customHeight="1"/>
    <row r="44" spans="21:21" ht="33" customHeight="1">
      <c r="U44" s="192"/>
    </row>
    <row r="45" spans="21:21" ht="33" customHeight="1"/>
    <row r="46" spans="21:21" ht="33" customHeight="1"/>
    <row r="47" spans="21:21" ht="33" customHeight="1"/>
    <row r="48" spans="21:21" ht="33" customHeight="1"/>
    <row r="49" ht="33" customHeight="1"/>
    <row r="50" ht="33" customHeight="1"/>
    <row r="51" ht="33" customHeight="1"/>
    <row r="52" ht="33" customHeight="1"/>
  </sheetData>
  <mergeCells count="4">
    <mergeCell ref="A1:Q1"/>
    <mergeCell ref="A2:Q2"/>
    <mergeCell ref="A6:B6"/>
    <mergeCell ref="A4:Q4"/>
  </mergeCells>
  <pageMargins left="0.70866141732283472" right="0.70866141732283472" top="0.74803149606299213" bottom="0.74803149606299213" header="0.31496062992125984" footer="0.31496062992125984"/>
  <pageSetup scale="26" orientation="landscape" r:id="rId1"/>
  <drawing r:id="rId2"/>
  <tableParts count="1">
    <tablePart r:id="rId3"/>
  </tableParts>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62">
    <tabColor theme="6" tint="-0.249977111117893"/>
    <pageSetUpPr fitToPage="1"/>
  </sheetPr>
  <dimension ref="A1:S39"/>
  <sheetViews>
    <sheetView showGridLines="0" view="pageBreakPreview" zoomScale="55" zoomScaleNormal="78" zoomScaleSheetLayoutView="55" workbookViewId="0">
      <selection activeCell="Q5" sqref="Q5"/>
    </sheetView>
  </sheetViews>
  <sheetFormatPr baseColWidth="10" defaultColWidth="11.42578125" defaultRowHeight="14.25"/>
  <cols>
    <col min="1" max="1" width="28.42578125" style="173" customWidth="1"/>
    <col min="2" max="2" width="23.5703125" style="185" customWidth="1"/>
    <col min="3" max="3" width="17.7109375" style="185" customWidth="1"/>
    <col min="4" max="4" width="21" style="185" customWidth="1"/>
    <col min="5" max="5" width="18.42578125" style="185" bestFit="1" customWidth="1"/>
    <col min="6" max="6" width="21.5703125" style="185" bestFit="1" customWidth="1"/>
    <col min="7" max="7" width="21.42578125" style="185" customWidth="1"/>
    <col min="8" max="8" width="19.42578125" style="185" bestFit="1" customWidth="1"/>
    <col min="9" max="9" width="22.85546875" style="173" customWidth="1"/>
    <col min="10" max="10" width="27.140625" style="173" customWidth="1"/>
    <col min="11" max="11" width="27" style="173" customWidth="1"/>
    <col min="12" max="12" width="30.85546875" style="173" customWidth="1"/>
    <col min="13" max="13" width="24" style="173" customWidth="1"/>
    <col min="14" max="14" width="30.85546875" style="173" bestFit="1" customWidth="1"/>
    <col min="15" max="15" width="21.140625" style="173" customWidth="1"/>
    <col min="16" max="16" width="20.28515625" style="173" customWidth="1"/>
    <col min="17" max="16384" width="11.42578125" style="173"/>
  </cols>
  <sheetData>
    <row r="1" spans="1:19" s="266" customFormat="1" ht="79.5" customHeight="1">
      <c r="A1" s="1362" t="s">
        <v>683</v>
      </c>
      <c r="B1" s="1362"/>
      <c r="C1" s="1362"/>
      <c r="D1" s="1362"/>
      <c r="E1" s="1362"/>
      <c r="F1" s="1362"/>
      <c r="G1" s="1362"/>
      <c r="H1" s="1362"/>
      <c r="I1" s="1362"/>
      <c r="J1" s="1362"/>
      <c r="K1" s="1362"/>
      <c r="L1" s="1362"/>
      <c r="M1" s="1362"/>
      <c r="N1" s="1362"/>
      <c r="O1" s="1362"/>
      <c r="P1" s="1362"/>
      <c r="Q1" s="1362"/>
      <c r="R1" s="1362"/>
      <c r="S1" s="1362"/>
    </row>
    <row r="2" spans="1:19" s="266" customFormat="1" ht="39" customHeight="1">
      <c r="A2" s="1324" t="str">
        <f>+'Resumen '!O7</f>
        <v>Período:  Diciembre 2010 - Enero 2026</v>
      </c>
      <c r="B2" s="1324"/>
      <c r="C2" s="1324"/>
      <c r="D2" s="1324"/>
      <c r="E2" s="1324"/>
      <c r="F2" s="1324"/>
      <c r="G2" s="1324"/>
      <c r="H2" s="1324"/>
      <c r="I2" s="1324"/>
      <c r="J2" s="1324"/>
      <c r="K2" s="1324"/>
      <c r="L2" s="1324"/>
      <c r="M2" s="1324"/>
      <c r="N2" s="1324"/>
      <c r="O2" s="1324"/>
      <c r="P2" s="1324"/>
      <c r="Q2" s="1324"/>
      <c r="R2" s="1324"/>
      <c r="S2" s="1324"/>
    </row>
    <row r="3" spans="1:19" ht="409.5" customHeight="1" thickBot="1">
      <c r="A3" s="1396" t="s">
        <v>961</v>
      </c>
      <c r="B3" s="1396"/>
      <c r="C3" s="1396"/>
      <c r="D3" s="1396"/>
      <c r="E3" s="1396"/>
      <c r="F3" s="1396"/>
      <c r="G3" s="1396"/>
      <c r="H3" s="1396"/>
      <c r="I3" s="1396"/>
      <c r="J3" s="1396"/>
      <c r="K3" s="1396"/>
      <c r="L3" s="1396"/>
      <c r="M3" s="1396"/>
      <c r="N3" s="1396"/>
      <c r="O3" s="1396"/>
      <c r="P3" s="1396"/>
      <c r="Q3" s="1396"/>
      <c r="R3" s="1396"/>
      <c r="S3" s="1396"/>
    </row>
    <row r="4" spans="1:19" ht="39" customHeight="1" thickBot="1">
      <c r="B4" s="1402" t="s">
        <v>684</v>
      </c>
      <c r="C4" s="1403"/>
      <c r="D4" s="1403"/>
      <c r="E4" s="1403"/>
      <c r="F4" s="1403"/>
      <c r="G4" s="1403"/>
      <c r="H4" s="1403"/>
      <c r="I4" s="1404"/>
      <c r="J4" s="1405" t="s">
        <v>685</v>
      </c>
      <c r="K4" s="1403"/>
      <c r="L4" s="1403"/>
      <c r="M4" s="1403"/>
      <c r="N4" s="1403"/>
      <c r="O4" s="1406"/>
    </row>
    <row r="5" spans="1:19" s="289" customFormat="1" ht="85.5" customHeight="1">
      <c r="A5" s="525" t="s">
        <v>515</v>
      </c>
      <c r="B5" s="332" t="s">
        <v>686</v>
      </c>
      <c r="C5" s="332" t="s">
        <v>687</v>
      </c>
      <c r="D5" s="332" t="s">
        <v>688</v>
      </c>
      <c r="E5" s="332" t="s">
        <v>689</v>
      </c>
      <c r="F5" s="332" t="s">
        <v>271</v>
      </c>
      <c r="G5" s="332" t="s">
        <v>690</v>
      </c>
      <c r="H5" s="332" t="s">
        <v>691</v>
      </c>
      <c r="I5" s="332" t="s">
        <v>94</v>
      </c>
      <c r="J5" s="332" t="s">
        <v>246</v>
      </c>
      <c r="K5" s="332" t="s">
        <v>692</v>
      </c>
      <c r="L5" s="332" t="s">
        <v>693</v>
      </c>
      <c r="M5" s="332" t="s">
        <v>694</v>
      </c>
      <c r="N5" s="332" t="s">
        <v>695</v>
      </c>
      <c r="O5" s="464" t="s">
        <v>696</v>
      </c>
      <c r="P5" s="173"/>
      <c r="Q5" s="173"/>
    </row>
    <row r="6" spans="1:19" s="178" customFormat="1" ht="23.25">
      <c r="A6" s="384" t="s">
        <v>366</v>
      </c>
      <c r="B6" s="543">
        <v>0</v>
      </c>
      <c r="C6" s="543">
        <v>116</v>
      </c>
      <c r="D6" s="543">
        <v>0</v>
      </c>
      <c r="E6" s="543">
        <v>505</v>
      </c>
      <c r="F6" s="543">
        <v>2471</v>
      </c>
      <c r="G6" s="543">
        <v>2</v>
      </c>
      <c r="H6" s="543">
        <v>125</v>
      </c>
      <c r="I6" s="544">
        <f t="shared" ref="I6:I21" si="0">SUM(B6:H6)</f>
        <v>3219</v>
      </c>
      <c r="J6" s="543">
        <v>4114</v>
      </c>
      <c r="K6" s="543">
        <v>0</v>
      </c>
      <c r="L6" s="543">
        <v>1</v>
      </c>
      <c r="M6" s="543">
        <v>3310</v>
      </c>
      <c r="N6" s="545">
        <f t="shared" ref="N6:N22" si="1">+M6+L6+K6+J6</f>
        <v>7425</v>
      </c>
      <c r="O6" s="546">
        <f>+N6+I6</f>
        <v>10644</v>
      </c>
      <c r="P6" s="173"/>
      <c r="Q6" s="173"/>
      <c r="R6" s="193"/>
    </row>
    <row r="7" spans="1:19" s="178" customFormat="1" ht="23.25">
      <c r="A7" s="384" t="s">
        <v>367</v>
      </c>
      <c r="B7" s="543">
        <v>0</v>
      </c>
      <c r="C7" s="543">
        <v>306</v>
      </c>
      <c r="D7" s="543">
        <v>0</v>
      </c>
      <c r="E7" s="543">
        <v>572</v>
      </c>
      <c r="F7" s="543">
        <v>3158</v>
      </c>
      <c r="G7" s="543">
        <v>8</v>
      </c>
      <c r="H7" s="543">
        <v>247</v>
      </c>
      <c r="I7" s="544">
        <f t="shared" si="0"/>
        <v>4291</v>
      </c>
      <c r="J7" s="543">
        <v>199</v>
      </c>
      <c r="K7" s="543">
        <v>0</v>
      </c>
      <c r="L7" s="543">
        <v>0</v>
      </c>
      <c r="M7" s="543">
        <v>1778</v>
      </c>
      <c r="N7" s="545">
        <f t="shared" si="1"/>
        <v>1977</v>
      </c>
      <c r="O7" s="546">
        <f t="shared" ref="O7:O12" si="2">+N7+I7</f>
        <v>6268</v>
      </c>
      <c r="P7" s="173"/>
      <c r="Q7" s="173"/>
      <c r="R7" s="193"/>
    </row>
    <row r="8" spans="1:19" s="178" customFormat="1" ht="23.25">
      <c r="A8" s="384" t="s">
        <v>368</v>
      </c>
      <c r="B8" s="543">
        <v>0</v>
      </c>
      <c r="C8" s="543">
        <v>1022</v>
      </c>
      <c r="D8" s="543">
        <v>0</v>
      </c>
      <c r="E8" s="543">
        <v>1014</v>
      </c>
      <c r="F8" s="543">
        <v>3741</v>
      </c>
      <c r="G8" s="543">
        <v>11</v>
      </c>
      <c r="H8" s="543">
        <v>783</v>
      </c>
      <c r="I8" s="544">
        <f t="shared" si="0"/>
        <v>6571</v>
      </c>
      <c r="J8" s="543">
        <v>17</v>
      </c>
      <c r="K8" s="543">
        <v>0</v>
      </c>
      <c r="L8" s="543">
        <v>1</v>
      </c>
      <c r="M8" s="543">
        <v>3457</v>
      </c>
      <c r="N8" s="545">
        <f t="shared" si="1"/>
        <v>3475</v>
      </c>
      <c r="O8" s="546">
        <f t="shared" si="2"/>
        <v>10046</v>
      </c>
      <c r="P8" s="173"/>
      <c r="Q8" s="173"/>
      <c r="R8" s="193"/>
    </row>
    <row r="9" spans="1:19" s="178" customFormat="1" ht="23.25">
      <c r="A9" s="384" t="s">
        <v>369</v>
      </c>
      <c r="B9" s="543">
        <v>0</v>
      </c>
      <c r="C9" s="543">
        <v>1578</v>
      </c>
      <c r="D9" s="543">
        <v>0</v>
      </c>
      <c r="E9" s="543">
        <v>1482</v>
      </c>
      <c r="F9" s="543">
        <v>7614</v>
      </c>
      <c r="G9" s="543">
        <v>7</v>
      </c>
      <c r="H9" s="543">
        <v>1278</v>
      </c>
      <c r="I9" s="544">
        <f t="shared" si="0"/>
        <v>11959</v>
      </c>
      <c r="J9" s="543">
        <v>1532</v>
      </c>
      <c r="K9" s="543">
        <v>0</v>
      </c>
      <c r="L9" s="543">
        <v>0</v>
      </c>
      <c r="M9" s="543">
        <v>2249</v>
      </c>
      <c r="N9" s="545">
        <f t="shared" si="1"/>
        <v>3781</v>
      </c>
      <c r="O9" s="546">
        <f t="shared" si="2"/>
        <v>15740</v>
      </c>
      <c r="P9" s="173"/>
      <c r="Q9" s="173"/>
      <c r="R9" s="193"/>
    </row>
    <row r="10" spans="1:19" s="178" customFormat="1" ht="23.25">
      <c r="A10" s="384" t="s">
        <v>370</v>
      </c>
      <c r="B10" s="543">
        <v>0</v>
      </c>
      <c r="C10" s="543">
        <v>4313</v>
      </c>
      <c r="D10" s="543">
        <v>0</v>
      </c>
      <c r="E10" s="543">
        <v>2468</v>
      </c>
      <c r="F10" s="543">
        <v>14806</v>
      </c>
      <c r="G10" s="543">
        <v>768</v>
      </c>
      <c r="H10" s="543">
        <v>2513</v>
      </c>
      <c r="I10" s="544">
        <f t="shared" si="0"/>
        <v>24868</v>
      </c>
      <c r="J10" s="543">
        <v>462</v>
      </c>
      <c r="K10" s="543">
        <v>0</v>
      </c>
      <c r="L10" s="543">
        <v>0</v>
      </c>
      <c r="M10" s="543">
        <v>7035</v>
      </c>
      <c r="N10" s="545">
        <f t="shared" si="1"/>
        <v>7497</v>
      </c>
      <c r="O10" s="546">
        <f t="shared" si="2"/>
        <v>32365</v>
      </c>
      <c r="P10" s="193"/>
      <c r="Q10" s="193"/>
      <c r="R10" s="193"/>
    </row>
    <row r="11" spans="1:19" s="178" customFormat="1" ht="23.25">
      <c r="A11" s="384" t="s">
        <v>371</v>
      </c>
      <c r="B11" s="543">
        <v>0</v>
      </c>
      <c r="C11" s="543">
        <v>5871</v>
      </c>
      <c r="D11" s="543">
        <v>0</v>
      </c>
      <c r="E11" s="543">
        <v>4978</v>
      </c>
      <c r="F11" s="543">
        <v>20426</v>
      </c>
      <c r="G11" s="543">
        <v>1042</v>
      </c>
      <c r="H11" s="543">
        <v>4287</v>
      </c>
      <c r="I11" s="544">
        <f t="shared" si="0"/>
        <v>36604</v>
      </c>
      <c r="J11" s="543">
        <v>426</v>
      </c>
      <c r="K11" s="543">
        <v>0</v>
      </c>
      <c r="L11" s="543">
        <v>11</v>
      </c>
      <c r="M11" s="543">
        <v>5549</v>
      </c>
      <c r="N11" s="545">
        <f t="shared" si="1"/>
        <v>5986</v>
      </c>
      <c r="O11" s="546">
        <f t="shared" si="2"/>
        <v>42590</v>
      </c>
      <c r="P11" s="193"/>
      <c r="Q11" s="193"/>
      <c r="R11" s="193"/>
    </row>
    <row r="12" spans="1:19" s="178" customFormat="1" ht="23.25">
      <c r="A12" s="384" t="s">
        <v>372</v>
      </c>
      <c r="B12" s="543">
        <v>11383</v>
      </c>
      <c r="C12" s="543">
        <v>10015</v>
      </c>
      <c r="D12" s="543">
        <v>0</v>
      </c>
      <c r="E12" s="543">
        <v>10052</v>
      </c>
      <c r="F12" s="543">
        <v>22261</v>
      </c>
      <c r="G12" s="543">
        <v>740</v>
      </c>
      <c r="H12" s="543">
        <v>7745</v>
      </c>
      <c r="I12" s="544">
        <f t="shared" si="0"/>
        <v>62196</v>
      </c>
      <c r="J12" s="543">
        <v>725</v>
      </c>
      <c r="K12" s="543">
        <v>0</v>
      </c>
      <c r="L12" s="543">
        <v>0</v>
      </c>
      <c r="M12" s="543">
        <v>2156</v>
      </c>
      <c r="N12" s="545">
        <f t="shared" si="1"/>
        <v>2881</v>
      </c>
      <c r="O12" s="546">
        <f t="shared" si="2"/>
        <v>65077</v>
      </c>
      <c r="P12" s="193"/>
      <c r="Q12" s="193"/>
      <c r="R12" s="193"/>
    </row>
    <row r="13" spans="1:19" s="194" customFormat="1" ht="23.25">
      <c r="A13" s="384" t="s">
        <v>373</v>
      </c>
      <c r="B13" s="547">
        <v>13678</v>
      </c>
      <c r="C13" s="543">
        <v>10088</v>
      </c>
      <c r="D13" s="543">
        <v>287</v>
      </c>
      <c r="E13" s="543">
        <v>18702</v>
      </c>
      <c r="F13" s="543">
        <v>19380</v>
      </c>
      <c r="G13" s="543">
        <v>1053</v>
      </c>
      <c r="H13" s="543">
        <v>10735</v>
      </c>
      <c r="I13" s="544">
        <f t="shared" si="0"/>
        <v>73923</v>
      </c>
      <c r="J13" s="543">
        <v>872</v>
      </c>
      <c r="K13" s="543">
        <v>0</v>
      </c>
      <c r="L13" s="543">
        <v>0</v>
      </c>
      <c r="M13" s="543">
        <v>5722</v>
      </c>
      <c r="N13" s="545">
        <f t="shared" si="1"/>
        <v>6594</v>
      </c>
      <c r="O13" s="546">
        <f>+N13+I13</f>
        <v>80517</v>
      </c>
      <c r="P13" s="193"/>
      <c r="Q13" s="193"/>
      <c r="R13" s="193"/>
    </row>
    <row r="14" spans="1:19" s="194" customFormat="1" ht="23.25">
      <c r="A14" s="384" t="s">
        <v>374</v>
      </c>
      <c r="B14" s="547">
        <v>4664</v>
      </c>
      <c r="C14" s="543">
        <v>14487</v>
      </c>
      <c r="D14" s="543">
        <v>2547</v>
      </c>
      <c r="E14" s="543">
        <v>26449</v>
      </c>
      <c r="F14" s="543">
        <v>21853</v>
      </c>
      <c r="G14" s="543">
        <v>665</v>
      </c>
      <c r="H14" s="543">
        <v>9985</v>
      </c>
      <c r="I14" s="544">
        <f t="shared" si="0"/>
        <v>80650</v>
      </c>
      <c r="J14" s="543">
        <v>204</v>
      </c>
      <c r="K14" s="543">
        <v>0</v>
      </c>
      <c r="L14" s="543">
        <v>0</v>
      </c>
      <c r="M14" s="543">
        <v>1858</v>
      </c>
      <c r="N14" s="545">
        <f t="shared" si="1"/>
        <v>2062</v>
      </c>
      <c r="O14" s="546">
        <f>+N14+I14</f>
        <v>82712</v>
      </c>
      <c r="P14" s="193"/>
      <c r="Q14" s="193"/>
      <c r="R14" s="193"/>
    </row>
    <row r="15" spans="1:19" s="194" customFormat="1" ht="23.25">
      <c r="A15" s="384" t="s">
        <v>375</v>
      </c>
      <c r="B15" s="543">
        <v>5794</v>
      </c>
      <c r="C15" s="543">
        <v>24336</v>
      </c>
      <c r="D15" s="543">
        <v>3249</v>
      </c>
      <c r="E15" s="543">
        <v>18892</v>
      </c>
      <c r="F15" s="543">
        <v>19821</v>
      </c>
      <c r="G15" s="543">
        <v>396</v>
      </c>
      <c r="H15" s="543">
        <v>10586</v>
      </c>
      <c r="I15" s="544">
        <f t="shared" si="0"/>
        <v>83074</v>
      </c>
      <c r="J15" s="543">
        <v>316</v>
      </c>
      <c r="K15" s="543">
        <v>0</v>
      </c>
      <c r="L15" s="543">
        <v>0</v>
      </c>
      <c r="M15" s="543">
        <v>4635</v>
      </c>
      <c r="N15" s="545">
        <f t="shared" si="1"/>
        <v>4951</v>
      </c>
      <c r="O15" s="546">
        <f>+N15+I15</f>
        <v>88025</v>
      </c>
      <c r="P15" s="193"/>
      <c r="Q15" s="193"/>
      <c r="R15" s="193"/>
    </row>
    <row r="16" spans="1:19" s="194" customFormat="1" ht="23.25">
      <c r="A16" s="384" t="s">
        <v>512</v>
      </c>
      <c r="B16" s="543">
        <v>4302</v>
      </c>
      <c r="C16" s="543">
        <v>6423</v>
      </c>
      <c r="D16" s="543">
        <v>777</v>
      </c>
      <c r="E16" s="543">
        <v>3046</v>
      </c>
      <c r="F16" s="543">
        <v>6734</v>
      </c>
      <c r="G16" s="543">
        <v>97</v>
      </c>
      <c r="H16" s="543">
        <v>1553</v>
      </c>
      <c r="I16" s="544">
        <f t="shared" si="0"/>
        <v>22932</v>
      </c>
      <c r="J16" s="543">
        <v>461</v>
      </c>
      <c r="K16" s="543">
        <v>0</v>
      </c>
      <c r="L16" s="543">
        <v>0</v>
      </c>
      <c r="M16" s="543">
        <v>90</v>
      </c>
      <c r="N16" s="545">
        <f t="shared" si="1"/>
        <v>551</v>
      </c>
      <c r="O16" s="546">
        <f>+N16+I16</f>
        <v>23483</v>
      </c>
      <c r="P16" s="193"/>
      <c r="Q16" s="193"/>
      <c r="R16" s="193"/>
    </row>
    <row r="17" spans="1:18" s="194" customFormat="1" ht="23.25">
      <c r="A17" s="385" t="s">
        <v>627</v>
      </c>
      <c r="B17" s="569">
        <v>4168</v>
      </c>
      <c r="C17" s="569">
        <v>9156</v>
      </c>
      <c r="D17" s="569">
        <v>1668</v>
      </c>
      <c r="E17" s="569">
        <v>5713</v>
      </c>
      <c r="F17" s="569">
        <v>8222</v>
      </c>
      <c r="G17" s="569">
        <v>577</v>
      </c>
      <c r="H17" s="569">
        <v>4639</v>
      </c>
      <c r="I17" s="544">
        <f t="shared" si="0"/>
        <v>34143</v>
      </c>
      <c r="J17" s="569">
        <v>942</v>
      </c>
      <c r="K17" s="569">
        <v>0</v>
      </c>
      <c r="L17" s="569">
        <v>0</v>
      </c>
      <c r="M17" s="569">
        <v>232</v>
      </c>
      <c r="N17" s="545">
        <f t="shared" si="1"/>
        <v>1174</v>
      </c>
      <c r="O17" s="570">
        <f>+N17+I17</f>
        <v>35317</v>
      </c>
      <c r="P17" s="193"/>
      <c r="Q17" s="193"/>
      <c r="R17" s="193"/>
    </row>
    <row r="18" spans="1:18" s="194" customFormat="1" ht="23.25">
      <c r="A18" s="385" t="s">
        <v>554</v>
      </c>
      <c r="B18" s="569">
        <v>4342</v>
      </c>
      <c r="C18" s="569">
        <v>10949</v>
      </c>
      <c r="D18" s="569">
        <v>2442</v>
      </c>
      <c r="E18" s="569">
        <v>7812</v>
      </c>
      <c r="F18" s="569">
        <v>7363</v>
      </c>
      <c r="G18" s="569">
        <v>320</v>
      </c>
      <c r="H18" s="569">
        <v>6675</v>
      </c>
      <c r="I18" s="544">
        <f t="shared" si="0"/>
        <v>39903</v>
      </c>
      <c r="J18" s="569">
        <v>1157</v>
      </c>
      <c r="K18" s="569">
        <v>0</v>
      </c>
      <c r="L18" s="569">
        <v>0</v>
      </c>
      <c r="M18" s="569">
        <v>21329</v>
      </c>
      <c r="N18" s="545">
        <f t="shared" si="1"/>
        <v>22486</v>
      </c>
      <c r="O18" s="570">
        <v>62389</v>
      </c>
      <c r="P18" s="193"/>
      <c r="Q18" s="193"/>
      <c r="R18" s="193"/>
    </row>
    <row r="19" spans="1:18" s="194" customFormat="1" ht="23.25">
      <c r="A19" s="385" t="s">
        <v>555</v>
      </c>
      <c r="B19" s="569">
        <v>7908</v>
      </c>
      <c r="C19" s="569">
        <v>15328</v>
      </c>
      <c r="D19" s="569">
        <v>3775</v>
      </c>
      <c r="E19" s="569">
        <v>17661</v>
      </c>
      <c r="F19" s="569">
        <v>14013</v>
      </c>
      <c r="G19" s="569">
        <v>241</v>
      </c>
      <c r="H19" s="569">
        <v>11925</v>
      </c>
      <c r="I19" s="544">
        <f t="shared" si="0"/>
        <v>70851</v>
      </c>
      <c r="J19" s="569">
        <v>856</v>
      </c>
      <c r="K19" s="569">
        <v>0</v>
      </c>
      <c r="L19" s="569">
        <v>1</v>
      </c>
      <c r="M19" s="569">
        <v>9928</v>
      </c>
      <c r="N19" s="545">
        <f t="shared" si="1"/>
        <v>10785</v>
      </c>
      <c r="O19" s="570">
        <v>81636</v>
      </c>
      <c r="P19" s="193"/>
      <c r="Q19" s="193"/>
      <c r="R19" s="193"/>
    </row>
    <row r="20" spans="1:18" s="194" customFormat="1" ht="23.25">
      <c r="A20" s="385" t="s">
        <v>380</v>
      </c>
      <c r="B20" s="569">
        <v>8589</v>
      </c>
      <c r="C20" s="569">
        <v>19900</v>
      </c>
      <c r="D20" s="569">
        <v>2496</v>
      </c>
      <c r="E20" s="569">
        <v>12655</v>
      </c>
      <c r="F20" s="569">
        <v>22272</v>
      </c>
      <c r="G20" s="569">
        <v>283</v>
      </c>
      <c r="H20" s="569">
        <v>14909</v>
      </c>
      <c r="I20" s="544">
        <f t="shared" si="0"/>
        <v>81104</v>
      </c>
      <c r="J20" s="569">
        <v>2476</v>
      </c>
      <c r="K20" s="569"/>
      <c r="L20" s="569">
        <v>0</v>
      </c>
      <c r="M20" s="569">
        <v>7434</v>
      </c>
      <c r="N20" s="545">
        <f t="shared" si="1"/>
        <v>9910</v>
      </c>
      <c r="O20" s="570">
        <v>91014</v>
      </c>
      <c r="P20" s="193"/>
      <c r="Q20" s="193"/>
      <c r="R20" s="193"/>
    </row>
    <row r="21" spans="1:18" s="194" customFormat="1" ht="23.25">
      <c r="A21" s="385" t="s">
        <v>381</v>
      </c>
      <c r="B21" s="543">
        <v>3722</v>
      </c>
      <c r="C21" s="543">
        <v>21532</v>
      </c>
      <c r="D21" s="543">
        <v>4616</v>
      </c>
      <c r="E21" s="543">
        <v>14953</v>
      </c>
      <c r="F21" s="543">
        <v>25275</v>
      </c>
      <c r="G21" s="543">
        <v>189</v>
      </c>
      <c r="H21" s="543">
        <v>17113</v>
      </c>
      <c r="I21" s="544">
        <f t="shared" si="0"/>
        <v>87400</v>
      </c>
      <c r="J21" s="543">
        <v>1632</v>
      </c>
      <c r="K21" s="543"/>
      <c r="L21" s="543">
        <v>0</v>
      </c>
      <c r="M21" s="543">
        <v>5152</v>
      </c>
      <c r="N21" s="545">
        <f t="shared" si="1"/>
        <v>6784</v>
      </c>
      <c r="O21" s="570">
        <v>91014</v>
      </c>
      <c r="P21" s="193"/>
      <c r="Q21" s="193"/>
      <c r="R21" s="193"/>
    </row>
    <row r="22" spans="1:18" s="178" customFormat="1" ht="23.25">
      <c r="A22" s="385" t="s">
        <v>908</v>
      </c>
      <c r="B22" s="543">
        <v>170</v>
      </c>
      <c r="C22" s="543">
        <v>845</v>
      </c>
      <c r="D22" s="543">
        <v>110</v>
      </c>
      <c r="E22" s="543">
        <v>1099</v>
      </c>
      <c r="F22" s="543">
        <v>1643</v>
      </c>
      <c r="G22" s="543">
        <v>3</v>
      </c>
      <c r="H22" s="543">
        <v>719</v>
      </c>
      <c r="I22" s="544">
        <f>SUM(B22:H22)</f>
        <v>4589</v>
      </c>
      <c r="J22" s="543">
        <v>75</v>
      </c>
      <c r="K22" s="543"/>
      <c r="L22" s="543">
        <v>0</v>
      </c>
      <c r="M22" s="543">
        <v>82</v>
      </c>
      <c r="N22" s="545">
        <f t="shared" si="1"/>
        <v>157</v>
      </c>
      <c r="O22" s="546">
        <f>+N22+I22</f>
        <v>4746</v>
      </c>
      <c r="P22" s="195"/>
      <c r="Q22" s="195"/>
    </row>
    <row r="23" spans="1:18" ht="23.25">
      <c r="A23" s="566" t="s">
        <v>94</v>
      </c>
      <c r="B23" s="567">
        <f t="shared" ref="B23:O23" si="3">SUM(B6:B22)</f>
        <v>68720</v>
      </c>
      <c r="C23" s="567">
        <f t="shared" si="3"/>
        <v>156265</v>
      </c>
      <c r="D23" s="567">
        <f t="shared" si="3"/>
        <v>21967</v>
      </c>
      <c r="E23" s="567">
        <f t="shared" si="3"/>
        <v>148053</v>
      </c>
      <c r="F23" s="567">
        <f t="shared" si="3"/>
        <v>221053</v>
      </c>
      <c r="G23" s="567">
        <f t="shared" si="3"/>
        <v>6402</v>
      </c>
      <c r="H23" s="567">
        <f t="shared" si="3"/>
        <v>105817</v>
      </c>
      <c r="I23" s="567">
        <f t="shared" si="3"/>
        <v>728277</v>
      </c>
      <c r="J23" s="567">
        <f t="shared" si="3"/>
        <v>16466</v>
      </c>
      <c r="K23" s="567">
        <f t="shared" si="3"/>
        <v>0</v>
      </c>
      <c r="L23" s="567">
        <f>SUM(L6:L22)</f>
        <v>14</v>
      </c>
      <c r="M23" s="567">
        <f t="shared" si="3"/>
        <v>81996</v>
      </c>
      <c r="N23" s="567">
        <f>SUM(N6:N22)</f>
        <v>98476</v>
      </c>
      <c r="O23" s="568">
        <f t="shared" si="3"/>
        <v>823583</v>
      </c>
      <c r="P23" s="185"/>
      <c r="Q23" s="185"/>
    </row>
    <row r="24" spans="1:18" ht="20.25">
      <c r="A24" s="537" t="s">
        <v>659</v>
      </c>
      <c r="J24" s="173" t="s">
        <v>697</v>
      </c>
      <c r="P24" s="185"/>
      <c r="Q24" s="185"/>
    </row>
    <row r="25" spans="1:18" ht="23.25">
      <c r="A25" s="536" t="s">
        <v>698</v>
      </c>
      <c r="D25" s="524"/>
      <c r="E25" s="522"/>
      <c r="F25" s="523"/>
      <c r="G25" s="195"/>
      <c r="P25" s="185"/>
      <c r="Q25" s="185"/>
    </row>
    <row r="26" spans="1:18" s="210" customFormat="1" ht="18">
      <c r="A26" s="538" t="s">
        <v>699</v>
      </c>
      <c r="B26" s="522"/>
      <c r="C26" s="522"/>
      <c r="D26" s="522"/>
      <c r="E26" s="522"/>
      <c r="F26" s="522"/>
      <c r="G26" s="522"/>
      <c r="H26" s="522"/>
      <c r="P26" s="522"/>
      <c r="Q26" s="522"/>
    </row>
    <row r="27" spans="1:18" s="210" customFormat="1" ht="18">
      <c r="A27" s="538" t="s">
        <v>700</v>
      </c>
      <c r="B27" s="522"/>
      <c r="C27" s="522"/>
      <c r="D27" s="522"/>
      <c r="E27" s="522"/>
      <c r="F27" s="522"/>
      <c r="G27" s="522"/>
      <c r="H27" s="522"/>
      <c r="P27" s="522"/>
      <c r="Q27" s="522"/>
    </row>
    <row r="28" spans="1:18" s="210" customFormat="1" ht="18">
      <c r="A28" s="538" t="s">
        <v>701</v>
      </c>
      <c r="B28" s="522"/>
      <c r="C28" s="522"/>
      <c r="D28" s="522"/>
      <c r="E28" s="522"/>
      <c r="F28" s="522"/>
      <c r="G28" s="522"/>
      <c r="H28" s="522"/>
    </row>
    <row r="29" spans="1:18" s="210" customFormat="1" ht="18">
      <c r="A29" s="538" t="s">
        <v>702</v>
      </c>
      <c r="B29" s="522"/>
      <c r="C29" s="522"/>
      <c r="D29" s="522"/>
      <c r="E29" s="539"/>
      <c r="F29" s="539"/>
      <c r="G29" s="522"/>
      <c r="H29" s="522"/>
      <c r="N29" s="540"/>
      <c r="O29" s="541"/>
    </row>
    <row r="30" spans="1:18">
      <c r="A30" s="196"/>
      <c r="E30" s="197"/>
      <c r="F30" s="197"/>
      <c r="N30" s="187"/>
      <c r="O30" s="189"/>
    </row>
    <row r="31" spans="1:18">
      <c r="E31" s="197"/>
      <c r="F31" s="197"/>
      <c r="K31" s="187"/>
    </row>
    <row r="32" spans="1:18">
      <c r="E32" s="197"/>
      <c r="F32" s="197"/>
      <c r="K32" s="187"/>
    </row>
    <row r="33" spans="5:15">
      <c r="E33" s="197"/>
      <c r="F33" s="197"/>
      <c r="N33" s="187"/>
    </row>
    <row r="34" spans="5:15">
      <c r="E34" s="197"/>
      <c r="F34" s="197"/>
      <c r="K34" s="187"/>
      <c r="N34" s="187"/>
      <c r="O34" s="187"/>
    </row>
    <row r="35" spans="5:15">
      <c r="F35" s="197"/>
      <c r="I35" s="187"/>
      <c r="J35" s="187"/>
    </row>
    <row r="36" spans="5:15">
      <c r="F36" s="197"/>
      <c r="K36" s="187"/>
      <c r="O36" s="187"/>
    </row>
    <row r="37" spans="5:15">
      <c r="E37" s="197"/>
      <c r="F37" s="197"/>
      <c r="K37" s="187"/>
      <c r="O37" s="187"/>
    </row>
    <row r="38" spans="5:15">
      <c r="E38" s="198"/>
      <c r="F38" s="198"/>
      <c r="G38" s="199"/>
      <c r="H38" s="199"/>
      <c r="I38" s="191"/>
      <c r="J38" s="191"/>
      <c r="K38" s="191"/>
      <c r="L38" s="190"/>
      <c r="M38" s="190"/>
      <c r="N38" s="190"/>
      <c r="O38" s="190"/>
    </row>
    <row r="39" spans="5:15">
      <c r="E39" s="197"/>
      <c r="F39" s="197"/>
      <c r="K39" s="187"/>
      <c r="N39" s="187"/>
      <c r="O39" s="187"/>
    </row>
  </sheetData>
  <mergeCells count="5">
    <mergeCell ref="B4:I4"/>
    <mergeCell ref="J4:O4"/>
    <mergeCell ref="A3:S3"/>
    <mergeCell ref="A1:S1"/>
    <mergeCell ref="A2:S2"/>
  </mergeCells>
  <pageMargins left="0.70866141732283472" right="0.70866141732283472" top="0.74803149606299213" bottom="0.74803149606299213" header="0.31496062992125984" footer="0.31496062992125984"/>
  <pageSetup scale="29" orientation="landscape" r:id="rId1"/>
  <drawing r:id="rId2"/>
  <tableParts count="1">
    <tablePart r:id="rId3"/>
  </tableParts>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63">
    <tabColor theme="6" tint="-0.249977111117893"/>
    <pageSetUpPr fitToPage="1"/>
  </sheetPr>
  <dimension ref="A1:Q38"/>
  <sheetViews>
    <sheetView showGridLines="0" view="pageBreakPreview" zoomScale="70" zoomScaleNormal="40" zoomScaleSheetLayoutView="70" workbookViewId="0">
      <pane xSplit="1" ySplit="4" topLeftCell="B19" activePane="bottomRight" state="frozen"/>
      <selection pane="topRight" activeCell="K32" sqref="K32"/>
      <selection pane="bottomLeft" activeCell="K32" sqref="K32"/>
      <selection pane="bottomRight" activeCell="O21" sqref="O21"/>
    </sheetView>
  </sheetViews>
  <sheetFormatPr baseColWidth="10" defaultColWidth="11.42578125" defaultRowHeight="15"/>
  <cols>
    <col min="1" max="1" width="17.28515625" customWidth="1"/>
    <col min="2" max="2" width="11" customWidth="1"/>
    <col min="3" max="3" width="11.5703125" bestFit="1" customWidth="1"/>
    <col min="4" max="4" width="12.5703125" customWidth="1"/>
    <col min="5" max="5" width="12.28515625" customWidth="1"/>
    <col min="6" max="6" width="11.42578125" customWidth="1"/>
    <col min="7" max="7" width="14" customWidth="1"/>
    <col min="8" max="8" width="17.140625" customWidth="1"/>
    <col min="9" max="9" width="16.42578125" customWidth="1"/>
    <col min="10" max="10" width="13.85546875" customWidth="1"/>
    <col min="11" max="11" width="16.42578125" customWidth="1"/>
    <col min="12" max="12" width="13.140625" customWidth="1"/>
    <col min="13" max="13" width="21.28515625" customWidth="1"/>
    <col min="14" max="14" width="18.28515625" customWidth="1"/>
    <col min="15" max="15" width="18.7109375" customWidth="1"/>
  </cols>
  <sheetData>
    <row r="1" spans="1:17" s="265" customFormat="1" ht="57" customHeight="1">
      <c r="A1" s="1407" t="s">
        <v>703</v>
      </c>
      <c r="B1" s="1407"/>
      <c r="C1" s="1407"/>
      <c r="D1" s="1407"/>
      <c r="E1" s="1407"/>
      <c r="F1" s="1407"/>
      <c r="G1" s="1407"/>
      <c r="H1" s="1407"/>
      <c r="I1" s="1407"/>
      <c r="J1" s="1407"/>
      <c r="K1" s="1407"/>
      <c r="L1" s="1407"/>
      <c r="M1" s="1407"/>
      <c r="N1" s="1407"/>
      <c r="O1" s="1407"/>
    </row>
    <row r="2" spans="1:17" s="265" customFormat="1" ht="30" customHeight="1">
      <c r="A2" s="1332" t="str">
        <f>+'8. SVDS'!A2:O2</f>
        <v>Período:  Diciembre 2010 - Enero 2026</v>
      </c>
      <c r="B2" s="1332"/>
      <c r="C2" s="1332"/>
      <c r="D2" s="1332"/>
      <c r="E2" s="1332"/>
      <c r="F2" s="1332"/>
      <c r="G2" s="1332"/>
      <c r="H2" s="1332"/>
      <c r="I2" s="1332"/>
      <c r="J2" s="1332"/>
      <c r="K2" s="1332"/>
      <c r="L2" s="1332"/>
      <c r="M2" s="1332"/>
      <c r="N2" s="1332"/>
      <c r="O2" s="1332"/>
      <c r="Q2"/>
    </row>
    <row r="3" spans="1:17" ht="30" customHeight="1">
      <c r="A3" s="1408" t="s">
        <v>704</v>
      </c>
      <c r="B3" s="1409"/>
      <c r="C3" s="1409"/>
      <c r="D3" s="1409"/>
      <c r="E3" s="1409"/>
      <c r="F3" s="1409"/>
      <c r="G3" s="1409"/>
      <c r="H3" s="1409"/>
      <c r="I3" s="1409"/>
      <c r="J3" s="1409"/>
      <c r="K3" s="1409"/>
      <c r="L3" s="1409"/>
      <c r="M3" s="1409"/>
      <c r="N3" s="1409"/>
      <c r="O3" s="1410"/>
    </row>
    <row r="4" spans="1:17" s="268" customFormat="1" ht="47.25" customHeight="1">
      <c r="A4" s="291" t="s">
        <v>100</v>
      </c>
      <c r="B4" s="392" t="s">
        <v>686</v>
      </c>
      <c r="C4" s="392" t="s">
        <v>687</v>
      </c>
      <c r="D4" s="277" t="s">
        <v>688</v>
      </c>
      <c r="E4" s="277" t="s">
        <v>689</v>
      </c>
      <c r="F4" s="277" t="s">
        <v>271</v>
      </c>
      <c r="G4" s="284" t="s">
        <v>690</v>
      </c>
      <c r="H4" s="277" t="s">
        <v>691</v>
      </c>
      <c r="I4" s="277" t="s">
        <v>705</v>
      </c>
      <c r="J4" s="277" t="s">
        <v>706</v>
      </c>
      <c r="K4" s="284" t="s">
        <v>707</v>
      </c>
      <c r="L4" s="277" t="s">
        <v>284</v>
      </c>
      <c r="M4" s="284" t="s">
        <v>246</v>
      </c>
      <c r="N4" s="284" t="s">
        <v>695</v>
      </c>
      <c r="O4" s="285" t="s">
        <v>696</v>
      </c>
    </row>
    <row r="5" spans="1:17" s="286" customFormat="1" ht="16.5" customHeight="1">
      <c r="A5" s="386" t="s">
        <v>366</v>
      </c>
      <c r="B5" s="387">
        <v>0</v>
      </c>
      <c r="C5" s="387">
        <v>2869</v>
      </c>
      <c r="D5" s="387">
        <v>0</v>
      </c>
      <c r="E5" s="387">
        <v>2345</v>
      </c>
      <c r="F5" s="387">
        <v>3608</v>
      </c>
      <c r="G5" s="387">
        <v>22</v>
      </c>
      <c r="H5" s="387">
        <v>1752</v>
      </c>
      <c r="I5" s="388">
        <f t="shared" ref="I5:I21" si="0">SUM(B5:H5)</f>
        <v>10596</v>
      </c>
      <c r="J5" s="389">
        <v>0</v>
      </c>
      <c r="K5" s="389">
        <v>5</v>
      </c>
      <c r="L5" s="389">
        <v>43</v>
      </c>
      <c r="M5" s="389">
        <v>0</v>
      </c>
      <c r="N5" s="390">
        <f t="shared" ref="N5:N21" si="1">SUM(J5:M5)</f>
        <v>48</v>
      </c>
      <c r="O5" s="391">
        <f t="shared" ref="O5:O20" si="2">I5+N5</f>
        <v>10644</v>
      </c>
    </row>
    <row r="6" spans="1:17" s="286" customFormat="1" ht="16.5" customHeight="1">
      <c r="A6" s="386" t="s">
        <v>367</v>
      </c>
      <c r="B6" s="387">
        <v>0</v>
      </c>
      <c r="C6" s="387">
        <v>2173</v>
      </c>
      <c r="D6" s="387">
        <v>0</v>
      </c>
      <c r="E6" s="387">
        <v>1603</v>
      </c>
      <c r="F6" s="387">
        <v>1068</v>
      </c>
      <c r="G6" s="387">
        <v>23</v>
      </c>
      <c r="H6" s="387">
        <v>1337</v>
      </c>
      <c r="I6" s="388">
        <f t="shared" si="0"/>
        <v>6204</v>
      </c>
      <c r="J6" s="389">
        <v>0</v>
      </c>
      <c r="K6" s="389">
        <v>23</v>
      </c>
      <c r="L6" s="389">
        <v>41</v>
      </c>
      <c r="M6" s="389">
        <v>0</v>
      </c>
      <c r="N6" s="390">
        <f t="shared" si="1"/>
        <v>64</v>
      </c>
      <c r="O6" s="391">
        <f t="shared" si="2"/>
        <v>6268</v>
      </c>
    </row>
    <row r="7" spans="1:17" s="286" customFormat="1" ht="16.5" customHeight="1">
      <c r="A7" s="386" t="s">
        <v>368</v>
      </c>
      <c r="B7" s="387">
        <v>0</v>
      </c>
      <c r="C7" s="387">
        <v>3381</v>
      </c>
      <c r="D7" s="387">
        <v>0</v>
      </c>
      <c r="E7" s="387">
        <v>2631</v>
      </c>
      <c r="F7" s="387">
        <v>1755</v>
      </c>
      <c r="G7" s="387">
        <v>39</v>
      </c>
      <c r="H7" s="387">
        <v>2221</v>
      </c>
      <c r="I7" s="388">
        <f t="shared" si="0"/>
        <v>10027</v>
      </c>
      <c r="J7" s="389">
        <v>0</v>
      </c>
      <c r="K7" s="389">
        <v>3</v>
      </c>
      <c r="L7" s="389">
        <v>16</v>
      </c>
      <c r="M7" s="389">
        <v>0</v>
      </c>
      <c r="N7" s="390">
        <f t="shared" si="1"/>
        <v>19</v>
      </c>
      <c r="O7" s="391">
        <f t="shared" si="2"/>
        <v>10046</v>
      </c>
    </row>
    <row r="8" spans="1:17" s="286" customFormat="1" ht="16.5" customHeight="1">
      <c r="A8" s="386" t="s">
        <v>369</v>
      </c>
      <c r="B8" s="387">
        <v>0</v>
      </c>
      <c r="C8" s="387">
        <v>5417</v>
      </c>
      <c r="D8" s="387">
        <v>0</v>
      </c>
      <c r="E8" s="387">
        <v>3642</v>
      </c>
      <c r="F8" s="387">
        <v>3099</v>
      </c>
      <c r="G8" s="387">
        <v>33</v>
      </c>
      <c r="H8" s="387">
        <v>3510</v>
      </c>
      <c r="I8" s="388">
        <f t="shared" si="0"/>
        <v>15701</v>
      </c>
      <c r="J8" s="389">
        <v>0</v>
      </c>
      <c r="K8" s="389">
        <v>7</v>
      </c>
      <c r="L8" s="389">
        <v>32</v>
      </c>
      <c r="M8" s="389">
        <v>0</v>
      </c>
      <c r="N8" s="390">
        <f t="shared" si="1"/>
        <v>39</v>
      </c>
      <c r="O8" s="391">
        <f t="shared" si="2"/>
        <v>15740</v>
      </c>
    </row>
    <row r="9" spans="1:17" s="286" customFormat="1" ht="16.5" customHeight="1">
      <c r="A9" s="386" t="s">
        <v>370</v>
      </c>
      <c r="B9" s="387">
        <v>0</v>
      </c>
      <c r="C9" s="387">
        <v>11143</v>
      </c>
      <c r="D9" s="387">
        <v>0</v>
      </c>
      <c r="E9" s="387">
        <v>7753</v>
      </c>
      <c r="F9" s="387">
        <v>7468</v>
      </c>
      <c r="G9" s="387">
        <v>107</v>
      </c>
      <c r="H9" s="387">
        <v>5850</v>
      </c>
      <c r="I9" s="388">
        <f t="shared" si="0"/>
        <v>32321</v>
      </c>
      <c r="J9" s="389">
        <v>7</v>
      </c>
      <c r="K9" s="389">
        <v>5</v>
      </c>
      <c r="L9" s="389">
        <v>32</v>
      </c>
      <c r="M9" s="389">
        <v>0</v>
      </c>
      <c r="N9" s="390">
        <f t="shared" si="1"/>
        <v>44</v>
      </c>
      <c r="O9" s="391">
        <f t="shared" si="2"/>
        <v>32365</v>
      </c>
    </row>
    <row r="10" spans="1:17" s="286" customFormat="1" ht="16.5" customHeight="1">
      <c r="A10" s="386" t="s">
        <v>371</v>
      </c>
      <c r="B10" s="387">
        <v>0</v>
      </c>
      <c r="C10" s="387">
        <v>14572</v>
      </c>
      <c r="D10" s="387">
        <v>0</v>
      </c>
      <c r="E10" s="387">
        <v>10453</v>
      </c>
      <c r="F10" s="387">
        <v>8284</v>
      </c>
      <c r="G10" s="387">
        <v>192</v>
      </c>
      <c r="H10" s="387">
        <v>8960</v>
      </c>
      <c r="I10" s="388">
        <f t="shared" si="0"/>
        <v>42461</v>
      </c>
      <c r="J10" s="389">
        <v>90</v>
      </c>
      <c r="K10" s="389">
        <v>2</v>
      </c>
      <c r="L10" s="389">
        <v>37</v>
      </c>
      <c r="M10" s="389">
        <v>0</v>
      </c>
      <c r="N10" s="390">
        <f t="shared" si="1"/>
        <v>129</v>
      </c>
      <c r="O10" s="391">
        <f t="shared" si="2"/>
        <v>42590</v>
      </c>
    </row>
    <row r="11" spans="1:17" s="286" customFormat="1" ht="16.5" customHeight="1">
      <c r="A11" s="386" t="s">
        <v>372</v>
      </c>
      <c r="B11" s="387">
        <v>1</v>
      </c>
      <c r="C11" s="387">
        <v>25447</v>
      </c>
      <c r="D11" s="387">
        <v>0</v>
      </c>
      <c r="E11" s="387">
        <v>17688</v>
      </c>
      <c r="F11" s="387">
        <v>7993</v>
      </c>
      <c r="G11" s="387">
        <v>430</v>
      </c>
      <c r="H11" s="387">
        <v>13415</v>
      </c>
      <c r="I11" s="388">
        <f t="shared" si="0"/>
        <v>64974</v>
      </c>
      <c r="J11" s="389">
        <v>96</v>
      </c>
      <c r="K11" s="389">
        <v>0</v>
      </c>
      <c r="L11" s="389">
        <v>7</v>
      </c>
      <c r="M11" s="389">
        <v>0</v>
      </c>
      <c r="N11" s="390">
        <f t="shared" si="1"/>
        <v>103</v>
      </c>
      <c r="O11" s="391">
        <f t="shared" si="2"/>
        <v>65077</v>
      </c>
    </row>
    <row r="12" spans="1:17" s="286" customFormat="1" ht="16.5" customHeight="1">
      <c r="A12" s="386" t="s">
        <v>373</v>
      </c>
      <c r="B12" s="387">
        <v>1141</v>
      </c>
      <c r="C12" s="387">
        <v>31376</v>
      </c>
      <c r="D12" s="387">
        <v>0</v>
      </c>
      <c r="E12" s="387">
        <v>20913</v>
      </c>
      <c r="F12" s="387">
        <v>9213</v>
      </c>
      <c r="G12" s="387">
        <v>257</v>
      </c>
      <c r="H12" s="387">
        <v>17231</v>
      </c>
      <c r="I12" s="388">
        <f t="shared" si="0"/>
        <v>80131</v>
      </c>
      <c r="J12" s="389">
        <v>104</v>
      </c>
      <c r="K12" s="389">
        <v>4</v>
      </c>
      <c r="L12" s="389">
        <v>11</v>
      </c>
      <c r="M12" s="389">
        <v>267</v>
      </c>
      <c r="N12" s="390">
        <f t="shared" si="1"/>
        <v>386</v>
      </c>
      <c r="O12" s="391">
        <f t="shared" si="2"/>
        <v>80517</v>
      </c>
    </row>
    <row r="13" spans="1:17" s="286" customFormat="1" ht="16.5" customHeight="1">
      <c r="A13" s="386" t="s">
        <v>625</v>
      </c>
      <c r="B13" s="387">
        <v>4086</v>
      </c>
      <c r="C13" s="387">
        <v>31118</v>
      </c>
      <c r="D13" s="387">
        <v>6</v>
      </c>
      <c r="E13" s="387">
        <v>19850</v>
      </c>
      <c r="F13" s="387">
        <v>8259</v>
      </c>
      <c r="G13" s="387">
        <v>195</v>
      </c>
      <c r="H13" s="387">
        <v>18879</v>
      </c>
      <c r="I13" s="388">
        <f t="shared" si="0"/>
        <v>82393</v>
      </c>
      <c r="J13" s="389">
        <v>120</v>
      </c>
      <c r="K13" s="389">
        <v>50</v>
      </c>
      <c r="L13" s="389">
        <v>5</v>
      </c>
      <c r="M13" s="389">
        <v>144</v>
      </c>
      <c r="N13" s="390">
        <f t="shared" si="1"/>
        <v>319</v>
      </c>
      <c r="O13" s="391">
        <f t="shared" si="2"/>
        <v>82712</v>
      </c>
    </row>
    <row r="14" spans="1:17" s="286" customFormat="1" ht="16.5" customHeight="1">
      <c r="A14" s="386" t="s">
        <v>626</v>
      </c>
      <c r="B14" s="387">
        <v>4144</v>
      </c>
      <c r="C14" s="387">
        <v>28073</v>
      </c>
      <c r="D14" s="387">
        <v>152</v>
      </c>
      <c r="E14" s="387">
        <v>23841</v>
      </c>
      <c r="F14" s="387">
        <v>10417</v>
      </c>
      <c r="G14" s="387">
        <v>212</v>
      </c>
      <c r="H14" s="387">
        <v>20749</v>
      </c>
      <c r="I14" s="388">
        <f t="shared" si="0"/>
        <v>87588</v>
      </c>
      <c r="J14" s="389">
        <v>18</v>
      </c>
      <c r="K14" s="389">
        <v>9</v>
      </c>
      <c r="L14" s="389">
        <v>302</v>
      </c>
      <c r="M14" s="389">
        <v>108</v>
      </c>
      <c r="N14" s="390">
        <f t="shared" si="1"/>
        <v>437</v>
      </c>
      <c r="O14" s="391">
        <f t="shared" si="2"/>
        <v>88025</v>
      </c>
    </row>
    <row r="15" spans="1:17" s="286" customFormat="1" ht="16.5" customHeight="1">
      <c r="A15" s="386" t="s">
        <v>512</v>
      </c>
      <c r="B15" s="387">
        <v>2517</v>
      </c>
      <c r="C15" s="387">
        <v>5967</v>
      </c>
      <c r="D15" s="387">
        <v>160</v>
      </c>
      <c r="E15" s="387">
        <v>5615</v>
      </c>
      <c r="F15" s="387">
        <v>3890</v>
      </c>
      <c r="G15" s="387">
        <v>84</v>
      </c>
      <c r="H15" s="387">
        <v>4984</v>
      </c>
      <c r="I15" s="388">
        <f t="shared" si="0"/>
        <v>23217</v>
      </c>
      <c r="J15" s="389">
        <v>15</v>
      </c>
      <c r="K15" s="389">
        <v>5</v>
      </c>
      <c r="L15" s="389">
        <v>208</v>
      </c>
      <c r="M15" s="389">
        <v>38</v>
      </c>
      <c r="N15" s="390">
        <f t="shared" si="1"/>
        <v>266</v>
      </c>
      <c r="O15" s="391">
        <f t="shared" si="2"/>
        <v>23483</v>
      </c>
    </row>
    <row r="16" spans="1:17" s="286" customFormat="1" ht="16.5" customHeight="1">
      <c r="A16" s="528" t="s">
        <v>627</v>
      </c>
      <c r="B16" s="529">
        <v>2856</v>
      </c>
      <c r="C16" s="529">
        <v>10077</v>
      </c>
      <c r="D16" s="529">
        <v>412</v>
      </c>
      <c r="E16" s="529">
        <v>9305</v>
      </c>
      <c r="F16" s="529">
        <v>5337</v>
      </c>
      <c r="G16" s="529">
        <v>141</v>
      </c>
      <c r="H16" s="529">
        <v>6784</v>
      </c>
      <c r="I16" s="388">
        <f t="shared" si="0"/>
        <v>34912</v>
      </c>
      <c r="J16" s="530">
        <v>4</v>
      </c>
      <c r="K16" s="530">
        <v>23</v>
      </c>
      <c r="L16" s="530">
        <v>314</v>
      </c>
      <c r="M16" s="530">
        <v>54</v>
      </c>
      <c r="N16" s="390">
        <f t="shared" si="1"/>
        <v>395</v>
      </c>
      <c r="O16" s="391">
        <f t="shared" si="2"/>
        <v>35307</v>
      </c>
    </row>
    <row r="17" spans="1:15" s="286" customFormat="1" ht="16.5" customHeight="1">
      <c r="A17" s="528" t="s">
        <v>554</v>
      </c>
      <c r="B17" s="529">
        <v>3210</v>
      </c>
      <c r="C17" s="529">
        <v>17694</v>
      </c>
      <c r="D17" s="529">
        <v>903</v>
      </c>
      <c r="E17" s="529">
        <v>18230</v>
      </c>
      <c r="F17" s="529">
        <v>9583</v>
      </c>
      <c r="G17" s="529">
        <v>192</v>
      </c>
      <c r="H17" s="529">
        <v>12249</v>
      </c>
      <c r="I17" s="388">
        <f t="shared" si="0"/>
        <v>62061</v>
      </c>
      <c r="J17" s="530">
        <v>5</v>
      </c>
      <c r="K17" s="530">
        <v>15</v>
      </c>
      <c r="L17" s="530">
        <v>217</v>
      </c>
      <c r="M17" s="530">
        <v>91</v>
      </c>
      <c r="N17" s="390">
        <f t="shared" si="1"/>
        <v>328</v>
      </c>
      <c r="O17" s="596">
        <f t="shared" si="2"/>
        <v>62389</v>
      </c>
    </row>
    <row r="18" spans="1:15" s="286" customFormat="1" ht="16.5" customHeight="1">
      <c r="A18" s="528" t="s">
        <v>555</v>
      </c>
      <c r="B18" s="529">
        <v>5005</v>
      </c>
      <c r="C18" s="529">
        <v>23793</v>
      </c>
      <c r="D18" s="529">
        <v>2712</v>
      </c>
      <c r="E18" s="529">
        <v>23171</v>
      </c>
      <c r="F18" s="529">
        <v>9605</v>
      </c>
      <c r="G18" s="529">
        <v>183</v>
      </c>
      <c r="H18" s="529">
        <v>16780</v>
      </c>
      <c r="I18" s="388">
        <f t="shared" si="0"/>
        <v>81249</v>
      </c>
      <c r="J18" s="530">
        <v>10</v>
      </c>
      <c r="K18" s="530">
        <v>8</v>
      </c>
      <c r="L18" s="530">
        <v>308</v>
      </c>
      <c r="M18" s="530">
        <v>61</v>
      </c>
      <c r="N18" s="390">
        <f t="shared" si="1"/>
        <v>387</v>
      </c>
      <c r="O18" s="596">
        <f t="shared" si="2"/>
        <v>81636</v>
      </c>
    </row>
    <row r="19" spans="1:15" s="286" customFormat="1" ht="16.5" customHeight="1">
      <c r="A19" s="542" t="s">
        <v>380</v>
      </c>
      <c r="B19" s="529">
        <v>6403</v>
      </c>
      <c r="C19" s="529">
        <v>24488</v>
      </c>
      <c r="D19" s="529">
        <v>2721</v>
      </c>
      <c r="E19" s="529">
        <v>26385</v>
      </c>
      <c r="F19" s="529">
        <v>11866</v>
      </c>
      <c r="G19" s="529">
        <v>235</v>
      </c>
      <c r="H19" s="529">
        <v>18542</v>
      </c>
      <c r="I19" s="388">
        <f t="shared" si="0"/>
        <v>90640</v>
      </c>
      <c r="J19" s="530">
        <v>1</v>
      </c>
      <c r="K19" s="530">
        <v>8</v>
      </c>
      <c r="L19" s="530">
        <v>325</v>
      </c>
      <c r="M19" s="530">
        <v>40</v>
      </c>
      <c r="N19" s="390">
        <f t="shared" si="1"/>
        <v>374</v>
      </c>
      <c r="O19" s="596">
        <f t="shared" si="2"/>
        <v>91014</v>
      </c>
    </row>
    <row r="20" spans="1:15" s="286" customFormat="1" ht="16.5" customHeight="1">
      <c r="A20" s="1156" t="s">
        <v>381</v>
      </c>
      <c r="B20" s="387">
        <v>3547</v>
      </c>
      <c r="C20" s="387">
        <v>27493</v>
      </c>
      <c r="D20" s="387">
        <v>2205</v>
      </c>
      <c r="E20" s="387">
        <v>30251</v>
      </c>
      <c r="F20" s="387">
        <v>12411</v>
      </c>
      <c r="G20" s="387">
        <v>280</v>
      </c>
      <c r="H20" s="387">
        <v>17533</v>
      </c>
      <c r="I20" s="388">
        <f t="shared" si="0"/>
        <v>93720</v>
      </c>
      <c r="J20" s="1157">
        <v>0</v>
      </c>
      <c r="K20" s="389">
        <v>12</v>
      </c>
      <c r="L20" s="389">
        <v>399</v>
      </c>
      <c r="M20" s="389">
        <v>53</v>
      </c>
      <c r="N20" s="390">
        <f t="shared" si="1"/>
        <v>464</v>
      </c>
      <c r="O20" s="596">
        <f t="shared" si="2"/>
        <v>94184</v>
      </c>
    </row>
    <row r="21" spans="1:15" s="288" customFormat="1" ht="16.5" customHeight="1">
      <c r="A21" s="542" t="str">
        <f>+'7. SVDS'!A24</f>
        <v>Ene. 2026</v>
      </c>
      <c r="B21" s="529">
        <v>791</v>
      </c>
      <c r="C21" s="529">
        <v>1002</v>
      </c>
      <c r="D21" s="529">
        <v>38</v>
      </c>
      <c r="E21" s="529">
        <v>1190</v>
      </c>
      <c r="F21" s="529">
        <v>797</v>
      </c>
      <c r="G21" s="529">
        <v>15</v>
      </c>
      <c r="H21" s="529">
        <v>876</v>
      </c>
      <c r="I21" s="388">
        <f t="shared" si="0"/>
        <v>4709</v>
      </c>
      <c r="J21" s="530"/>
      <c r="K21" s="530"/>
      <c r="L21" s="530">
        <v>29</v>
      </c>
      <c r="M21" s="530">
        <v>7</v>
      </c>
      <c r="N21" s="390">
        <f t="shared" si="1"/>
        <v>36</v>
      </c>
      <c r="O21" s="596">
        <f>I21+N21</f>
        <v>4745</v>
      </c>
    </row>
    <row r="22" spans="1:15" s="18" customFormat="1" ht="15.75">
      <c r="A22" s="693" t="s">
        <v>94</v>
      </c>
      <c r="B22" s="694">
        <f t="shared" ref="B22:O22" si="3">SUM(B5:B21)</f>
        <v>33701</v>
      </c>
      <c r="C22" s="694">
        <f t="shared" si="3"/>
        <v>266083</v>
      </c>
      <c r="D22" s="694">
        <f t="shared" si="3"/>
        <v>9309</v>
      </c>
      <c r="E22" s="694">
        <f t="shared" si="3"/>
        <v>224866</v>
      </c>
      <c r="F22" s="694">
        <f t="shared" si="3"/>
        <v>114653</v>
      </c>
      <c r="G22" s="694">
        <f t="shared" si="3"/>
        <v>2640</v>
      </c>
      <c r="H22" s="694">
        <f t="shared" si="3"/>
        <v>171652</v>
      </c>
      <c r="I22" s="694">
        <f t="shared" si="3"/>
        <v>822904</v>
      </c>
      <c r="J22" s="694">
        <f t="shared" si="3"/>
        <v>470</v>
      </c>
      <c r="K22" s="694">
        <f t="shared" si="3"/>
        <v>179</v>
      </c>
      <c r="L22" s="694">
        <f t="shared" si="3"/>
        <v>2326</v>
      </c>
      <c r="M22" s="694">
        <f t="shared" si="3"/>
        <v>863</v>
      </c>
      <c r="N22" s="694">
        <f t="shared" si="3"/>
        <v>3838</v>
      </c>
      <c r="O22" s="694">
        <f t="shared" si="3"/>
        <v>826742</v>
      </c>
    </row>
    <row r="23" spans="1:15" s="18" customFormat="1">
      <c r="A23" s="660" t="s">
        <v>659</v>
      </c>
    </row>
    <row r="24" spans="1:15" s="18" customFormat="1">
      <c r="A24"/>
      <c r="B24"/>
      <c r="C24"/>
      <c r="D24"/>
      <c r="E24"/>
      <c r="F24"/>
      <c r="G24"/>
      <c r="H24"/>
      <c r="I24"/>
      <c r="J24"/>
      <c r="K24"/>
      <c r="L24"/>
      <c r="M24"/>
      <c r="N24"/>
      <c r="O24"/>
    </row>
    <row r="25" spans="1:15" ht="19.5" customHeight="1"/>
    <row r="26" spans="1:15" ht="18" customHeight="1"/>
    <row r="36" spans="4:4">
      <c r="D36" s="558"/>
    </row>
    <row r="37" spans="4:4">
      <c r="D37" s="2"/>
    </row>
    <row r="38" spans="4:4">
      <c r="D38" s="10"/>
    </row>
  </sheetData>
  <mergeCells count="3">
    <mergeCell ref="A1:O1"/>
    <mergeCell ref="A3:O3"/>
    <mergeCell ref="A2:O2"/>
  </mergeCells>
  <pageMargins left="0.70866141732283472" right="0.70866141732283472" top="0.74803149606299213" bottom="0.74803149606299213" header="0.31496062992125984" footer="0.31496062992125984"/>
  <pageSetup scale="51" orientation="landscape" r:id="rId1"/>
  <drawing r:id="rId2"/>
  <tableParts count="1">
    <tablePart r:id="rId3"/>
  </tableParts>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65">
    <tabColor theme="6" tint="-0.249977111117893"/>
    <pageSetUpPr fitToPage="1"/>
  </sheetPr>
  <dimension ref="A1:P51"/>
  <sheetViews>
    <sheetView showGridLines="0" view="pageBreakPreview" zoomScale="40" zoomScaleNormal="70" zoomScaleSheetLayoutView="40" workbookViewId="0">
      <pane xSplit="1" ySplit="3" topLeftCell="B9" activePane="bottomRight" state="frozen"/>
      <selection pane="topRight" activeCell="K32" sqref="K32"/>
      <selection pane="bottomLeft" activeCell="K32" sqref="K32"/>
      <selection pane="bottomRight" activeCell="N22" sqref="A22:N22"/>
    </sheetView>
  </sheetViews>
  <sheetFormatPr baseColWidth="10" defaultColWidth="11.42578125" defaultRowHeight="15"/>
  <cols>
    <col min="1" max="1" width="27.5703125" style="152" customWidth="1"/>
    <col min="2" max="2" width="24.85546875" style="152" customWidth="1"/>
    <col min="3" max="3" width="22" style="152" customWidth="1"/>
    <col min="4" max="4" width="23.7109375" style="152" bestFit="1" customWidth="1"/>
    <col min="5" max="9" width="19.85546875" style="152" customWidth="1"/>
    <col min="10" max="10" width="23.28515625" style="152" customWidth="1"/>
    <col min="11" max="11" width="26.140625" style="152" customWidth="1"/>
    <col min="12" max="12" width="25" style="152" customWidth="1"/>
    <col min="13" max="13" width="23.85546875" style="152" customWidth="1"/>
    <col min="14" max="14" width="26.5703125" style="152" customWidth="1"/>
  </cols>
  <sheetData>
    <row r="1" spans="1:15" s="265" customFormat="1" ht="69.75" customHeight="1">
      <c r="A1" s="1411" t="s">
        <v>708</v>
      </c>
      <c r="B1" s="1411"/>
      <c r="C1" s="1411"/>
      <c r="D1" s="1411"/>
      <c r="E1" s="1411"/>
      <c r="F1" s="1411"/>
      <c r="G1" s="1411"/>
      <c r="H1" s="1411"/>
      <c r="I1" s="1411"/>
      <c r="J1" s="1411"/>
      <c r="K1" s="1411"/>
      <c r="L1" s="1411"/>
      <c r="M1" s="1411"/>
      <c r="N1" s="1411"/>
    </row>
    <row r="2" spans="1:15" s="265" customFormat="1" ht="29.25" customHeight="1">
      <c r="A2" s="1411" t="str">
        <f>+'9.SVDS'!A2:O2</f>
        <v>Período:  Diciembre 2010 - Enero 2026</v>
      </c>
      <c r="B2" s="1411"/>
      <c r="C2" s="1411"/>
      <c r="D2" s="1411"/>
      <c r="E2" s="1411"/>
      <c r="F2" s="1411"/>
      <c r="G2" s="1411"/>
      <c r="H2" s="1411"/>
      <c r="I2" s="1411"/>
      <c r="J2" s="1411"/>
      <c r="K2" s="1411"/>
      <c r="L2" s="1411"/>
      <c r="M2" s="1411"/>
      <c r="N2" s="1411"/>
    </row>
    <row r="3" spans="1:15" ht="10.5" customHeight="1">
      <c r="A3" s="1412"/>
      <c r="B3" s="1412"/>
      <c r="C3" s="1412"/>
      <c r="D3" s="1412"/>
      <c r="E3" s="1412"/>
      <c r="F3" s="1412"/>
      <c r="G3" s="1412"/>
      <c r="H3" s="1412"/>
      <c r="I3" s="1412"/>
      <c r="J3" s="1412"/>
      <c r="K3" s="1412"/>
      <c r="L3" s="1412"/>
      <c r="M3" s="1412"/>
      <c r="N3" s="1412"/>
    </row>
    <row r="4" spans="1:15" s="18" customFormat="1" ht="38.25" customHeight="1">
      <c r="A4" s="1413" t="s">
        <v>709</v>
      </c>
      <c r="B4" s="1414"/>
      <c r="C4" s="1414"/>
      <c r="D4" s="1414"/>
      <c r="E4" s="1414"/>
      <c r="F4" s="1414"/>
      <c r="G4" s="1414"/>
      <c r="H4" s="1414"/>
      <c r="I4" s="1414"/>
      <c r="J4" s="1414"/>
      <c r="K4" s="1414"/>
      <c r="L4" s="1414"/>
      <c r="M4" s="1414"/>
      <c r="N4" s="1415"/>
      <c r="O4" s="87"/>
    </row>
    <row r="5" spans="1:15" s="396" customFormat="1" ht="63.75" customHeight="1">
      <c r="A5" s="393" t="s">
        <v>334</v>
      </c>
      <c r="B5" s="393" t="s">
        <v>686</v>
      </c>
      <c r="C5" s="393" t="s">
        <v>687</v>
      </c>
      <c r="D5" s="393" t="s">
        <v>688</v>
      </c>
      <c r="E5" s="393" t="s">
        <v>689</v>
      </c>
      <c r="F5" s="393" t="s">
        <v>271</v>
      </c>
      <c r="G5" s="394" t="s">
        <v>690</v>
      </c>
      <c r="H5" s="393" t="s">
        <v>691</v>
      </c>
      <c r="I5" s="393" t="s">
        <v>94</v>
      </c>
      <c r="J5" s="394" t="s">
        <v>246</v>
      </c>
      <c r="K5" s="394" t="s">
        <v>692</v>
      </c>
      <c r="L5" s="394" t="s">
        <v>693</v>
      </c>
      <c r="M5" s="394" t="s">
        <v>694</v>
      </c>
      <c r="N5" s="394" t="s">
        <v>696</v>
      </c>
      <c r="O5" s="395"/>
    </row>
    <row r="6" spans="1:15" s="402" customFormat="1" ht="25.5" customHeight="1">
      <c r="A6" s="397" t="s">
        <v>366</v>
      </c>
      <c r="B6" s="398">
        <f>+Tabla18[[#This Row],[Atlántico]]-'9.SVDS'!B5</f>
        <v>0</v>
      </c>
      <c r="C6" s="398">
        <f>+Tabla18[[#This Row],[Crecer]]-'9.SVDS'!C5</f>
        <v>-2753</v>
      </c>
      <c r="D6" s="398">
        <f>+Tabla18[[#This Row],[JMMB-BDI]]-'9.SVDS'!D5</f>
        <v>0</v>
      </c>
      <c r="E6" s="398">
        <f>+Tabla18[[#This Row],[Popular]]-'9.SVDS'!E5</f>
        <v>-1840</v>
      </c>
      <c r="F6" s="398">
        <f>+Tabla18[[#This Row],[Reservas]]-'9.SVDS'!F5</f>
        <v>-1137</v>
      </c>
      <c r="G6" s="398">
        <f>+Tabla18[[#This Row],[Romana]]-'9.SVDS'!G5</f>
        <v>-20</v>
      </c>
      <c r="H6" s="398">
        <f>+Tabla18[[#This Row],[Siembra]]-'9.SVDS'!H5</f>
        <v>-1627</v>
      </c>
      <c r="I6" s="399">
        <f t="shared" ref="I6:I22" si="0">SUM(B6:H6)</f>
        <v>-7377</v>
      </c>
      <c r="J6" s="400">
        <f>+Tabla18[[#This Row],[Ministerio de Hacienda]]-'9.SVDS'!M5</f>
        <v>4114</v>
      </c>
      <c r="K6" s="400">
        <f>+Tabla18[[#This Row],[Plan  Sustitutivo del Banco Central]]-'9.SVDS'!J5</f>
        <v>0</v>
      </c>
      <c r="L6" s="400">
        <f>+Tabla18[[#This Row],[Plan  Sustitutivo del Banco de Reservas]]-'9.SVDS'!K5</f>
        <v>-4</v>
      </c>
      <c r="M6" s="400">
        <f>+Tabla18[[#This Row],[Plan Sustitutivo INABIMA]]-'9.SVDS'!L5</f>
        <v>3267</v>
      </c>
      <c r="N6" s="399">
        <f t="shared" ref="N6:N22" si="1">SUM(J6:M6)</f>
        <v>7377</v>
      </c>
      <c r="O6" s="401"/>
    </row>
    <row r="7" spans="1:15" s="402" customFormat="1" ht="25.5" customHeight="1">
      <c r="A7" s="397" t="s">
        <v>367</v>
      </c>
      <c r="B7" s="398">
        <f>+Tabla18[[#This Row],[Atlántico]]-'9.SVDS'!B6</f>
        <v>0</v>
      </c>
      <c r="C7" s="398">
        <f>+Tabla18[[#This Row],[Crecer]]-'9.SVDS'!C6</f>
        <v>-1867</v>
      </c>
      <c r="D7" s="398">
        <f>+Tabla18[[#This Row],[JMMB-BDI]]-'9.SVDS'!D6</f>
        <v>0</v>
      </c>
      <c r="E7" s="398">
        <f>+Tabla18[[#This Row],[Popular]]-'9.SVDS'!E6</f>
        <v>-1031</v>
      </c>
      <c r="F7" s="398">
        <f>+Tabla18[[#This Row],[Reservas]]-'9.SVDS'!F6</f>
        <v>2090</v>
      </c>
      <c r="G7" s="398">
        <f>+Tabla18[[#This Row],[Romana]]-'9.SVDS'!G6</f>
        <v>-15</v>
      </c>
      <c r="H7" s="398">
        <f>+Tabla18[[#This Row],[Siembra]]-'9.SVDS'!H6</f>
        <v>-1090</v>
      </c>
      <c r="I7" s="399">
        <f t="shared" si="0"/>
        <v>-1913</v>
      </c>
      <c r="J7" s="400">
        <f>+Tabla18[[#This Row],[Ministerio de Hacienda]]-'9.SVDS'!M6</f>
        <v>199</v>
      </c>
      <c r="K7" s="400">
        <f>+Tabla18[[#This Row],[Plan  Sustitutivo del Banco Central]]-'9.SVDS'!J6</f>
        <v>0</v>
      </c>
      <c r="L7" s="400">
        <f>+Tabla18[[#This Row],[Plan  Sustitutivo del Banco de Reservas]]-'9.SVDS'!K6</f>
        <v>-23</v>
      </c>
      <c r="M7" s="400">
        <f>+Tabla18[[#This Row],[Plan Sustitutivo INABIMA]]-'9.SVDS'!L6</f>
        <v>1737</v>
      </c>
      <c r="N7" s="399">
        <f t="shared" si="1"/>
        <v>1913</v>
      </c>
      <c r="O7" s="401"/>
    </row>
    <row r="8" spans="1:15" s="402" customFormat="1" ht="25.5" customHeight="1">
      <c r="A8" s="397" t="s">
        <v>368</v>
      </c>
      <c r="B8" s="398">
        <f>+Tabla18[[#This Row],[Atlántico]]-'9.SVDS'!B7</f>
        <v>0</v>
      </c>
      <c r="C8" s="398">
        <f>+Tabla18[[#This Row],[Crecer]]-'9.SVDS'!C7</f>
        <v>-2359</v>
      </c>
      <c r="D8" s="398">
        <f>+Tabla18[[#This Row],[JMMB-BDI]]-'9.SVDS'!D7</f>
        <v>0</v>
      </c>
      <c r="E8" s="398">
        <f>+Tabla18[[#This Row],[Popular]]-'9.SVDS'!E7</f>
        <v>-1617</v>
      </c>
      <c r="F8" s="398">
        <f>+Tabla18[[#This Row],[Reservas]]-'9.SVDS'!F7</f>
        <v>1986</v>
      </c>
      <c r="G8" s="398">
        <f>+Tabla18[[#This Row],[Romana]]-'9.SVDS'!G7</f>
        <v>-28</v>
      </c>
      <c r="H8" s="398">
        <f>+Tabla18[[#This Row],[Siembra]]-'9.SVDS'!H7</f>
        <v>-1438</v>
      </c>
      <c r="I8" s="399">
        <f t="shared" si="0"/>
        <v>-3456</v>
      </c>
      <c r="J8" s="400">
        <f>+Tabla18[[#This Row],[Ministerio de Hacienda]]-'9.SVDS'!M7</f>
        <v>17</v>
      </c>
      <c r="K8" s="400">
        <f>+Tabla18[[#This Row],[Plan  Sustitutivo del Banco Central]]-'9.SVDS'!J7</f>
        <v>0</v>
      </c>
      <c r="L8" s="400">
        <f>+Tabla18[[#This Row],[Plan  Sustitutivo del Banco de Reservas]]-'9.SVDS'!K7</f>
        <v>-2</v>
      </c>
      <c r="M8" s="400">
        <f>+Tabla18[[#This Row],[Plan Sustitutivo INABIMA]]-'9.SVDS'!L7</f>
        <v>3441</v>
      </c>
      <c r="N8" s="399">
        <f t="shared" si="1"/>
        <v>3456</v>
      </c>
      <c r="O8" s="401"/>
    </row>
    <row r="9" spans="1:15" s="402" customFormat="1" ht="25.5" customHeight="1">
      <c r="A9" s="397" t="s">
        <v>369</v>
      </c>
      <c r="B9" s="398">
        <f>+Tabla18[[#This Row],[Atlántico]]-'9.SVDS'!B8</f>
        <v>0</v>
      </c>
      <c r="C9" s="398">
        <f>+Tabla18[[#This Row],[Crecer]]-'9.SVDS'!C8</f>
        <v>-3839</v>
      </c>
      <c r="D9" s="398">
        <f>+Tabla18[[#This Row],[JMMB-BDI]]-'9.SVDS'!D8</f>
        <v>0</v>
      </c>
      <c r="E9" s="398">
        <f>+Tabla18[[#This Row],[Popular]]-'9.SVDS'!E8</f>
        <v>-2160</v>
      </c>
      <c r="F9" s="398">
        <f>+Tabla18[[#This Row],[Reservas]]-'9.SVDS'!F8</f>
        <v>4515</v>
      </c>
      <c r="G9" s="398">
        <f>+Tabla18[[#This Row],[Romana]]-'9.SVDS'!G8</f>
        <v>-26</v>
      </c>
      <c r="H9" s="398">
        <f>+Tabla18[[#This Row],[Siembra]]-'9.SVDS'!H8</f>
        <v>-2232</v>
      </c>
      <c r="I9" s="399">
        <f t="shared" si="0"/>
        <v>-3742</v>
      </c>
      <c r="J9" s="400">
        <f>+Tabla18[[#This Row],[Ministerio de Hacienda]]-'9.SVDS'!M8</f>
        <v>1532</v>
      </c>
      <c r="K9" s="400">
        <f>+Tabla18[[#This Row],[Plan  Sustitutivo del Banco Central]]-'9.SVDS'!J8</f>
        <v>0</v>
      </c>
      <c r="L9" s="400">
        <f>+Tabla18[[#This Row],[Plan  Sustitutivo del Banco de Reservas]]-'9.SVDS'!K8</f>
        <v>-7</v>
      </c>
      <c r="M9" s="400">
        <f>+Tabla18[[#This Row],[Plan Sustitutivo INABIMA]]-'9.SVDS'!L8</f>
        <v>2217</v>
      </c>
      <c r="N9" s="399">
        <f t="shared" si="1"/>
        <v>3742</v>
      </c>
      <c r="O9" s="401"/>
    </row>
    <row r="10" spans="1:15" s="402" customFormat="1" ht="25.5" customHeight="1">
      <c r="A10" s="397" t="s">
        <v>370</v>
      </c>
      <c r="B10" s="398">
        <f>+Tabla18[[#This Row],[Atlántico]]-'9.SVDS'!B9</f>
        <v>0</v>
      </c>
      <c r="C10" s="398">
        <f>+Tabla18[[#This Row],[Crecer]]-'9.SVDS'!C9</f>
        <v>-6830</v>
      </c>
      <c r="D10" s="398">
        <f>+Tabla18[[#This Row],[JMMB-BDI]]-'9.SVDS'!D9</f>
        <v>0</v>
      </c>
      <c r="E10" s="398">
        <f>+Tabla18[[#This Row],[Popular]]-'9.SVDS'!E9</f>
        <v>-5285</v>
      </c>
      <c r="F10" s="398">
        <f>+Tabla18[[#This Row],[Reservas]]-'9.SVDS'!F9</f>
        <v>7338</v>
      </c>
      <c r="G10" s="398">
        <f>+Tabla18[[#This Row],[Romana]]-'9.SVDS'!G9</f>
        <v>661</v>
      </c>
      <c r="H10" s="398">
        <f>+Tabla18[[#This Row],[Siembra]]-'9.SVDS'!H9</f>
        <v>-3337</v>
      </c>
      <c r="I10" s="399">
        <f t="shared" si="0"/>
        <v>-7453</v>
      </c>
      <c r="J10" s="400">
        <f>+Tabla18[[#This Row],[Ministerio de Hacienda]]-'9.SVDS'!M9</f>
        <v>462</v>
      </c>
      <c r="K10" s="400">
        <f>+Tabla18[[#This Row],[Plan  Sustitutivo del Banco Central]]-'9.SVDS'!J9</f>
        <v>-7</v>
      </c>
      <c r="L10" s="400">
        <f>+Tabla18[[#This Row],[Plan  Sustitutivo del Banco de Reservas]]-'9.SVDS'!K9</f>
        <v>-5</v>
      </c>
      <c r="M10" s="400">
        <f>+Tabla18[[#This Row],[Plan Sustitutivo INABIMA]]-'9.SVDS'!L9</f>
        <v>7003</v>
      </c>
      <c r="N10" s="399">
        <f t="shared" si="1"/>
        <v>7453</v>
      </c>
      <c r="O10" s="401"/>
    </row>
    <row r="11" spans="1:15" s="402" customFormat="1" ht="25.5" customHeight="1">
      <c r="A11" s="397" t="s">
        <v>371</v>
      </c>
      <c r="B11" s="398">
        <f>+Tabla18[[#This Row],[Atlántico]]-'9.SVDS'!B10</f>
        <v>0</v>
      </c>
      <c r="C11" s="398">
        <f>+Tabla18[[#This Row],[Crecer]]-'9.SVDS'!C10</f>
        <v>-8701</v>
      </c>
      <c r="D11" s="398">
        <f>+Tabla18[[#This Row],[JMMB-BDI]]-'9.SVDS'!D10</f>
        <v>0</v>
      </c>
      <c r="E11" s="398">
        <f>+Tabla18[[#This Row],[Popular]]-'9.SVDS'!E10</f>
        <v>-5475</v>
      </c>
      <c r="F11" s="398">
        <f>+Tabla18[[#This Row],[Reservas]]-'9.SVDS'!F10</f>
        <v>12142</v>
      </c>
      <c r="G11" s="398">
        <f>+Tabla18[[#This Row],[Romana]]-'9.SVDS'!G10</f>
        <v>850</v>
      </c>
      <c r="H11" s="398">
        <f>+Tabla18[[#This Row],[Siembra]]-'9.SVDS'!H10</f>
        <v>-4673</v>
      </c>
      <c r="I11" s="399">
        <f t="shared" si="0"/>
        <v>-5857</v>
      </c>
      <c r="J11" s="400">
        <f>+Tabla18[[#This Row],[Ministerio de Hacienda]]-'9.SVDS'!M10</f>
        <v>426</v>
      </c>
      <c r="K11" s="400">
        <f>+Tabla18[[#This Row],[Plan  Sustitutivo del Banco Central]]-'9.SVDS'!J10</f>
        <v>-90</v>
      </c>
      <c r="L11" s="400">
        <f>+Tabla18[[#This Row],[Plan  Sustitutivo del Banco de Reservas]]-'9.SVDS'!K10</f>
        <v>9</v>
      </c>
      <c r="M11" s="400">
        <f>+Tabla18[[#This Row],[Plan Sustitutivo INABIMA]]-'9.SVDS'!L10</f>
        <v>5512</v>
      </c>
      <c r="N11" s="399">
        <f t="shared" si="1"/>
        <v>5857</v>
      </c>
      <c r="O11" s="401"/>
    </row>
    <row r="12" spans="1:15" s="402" customFormat="1" ht="25.5" customHeight="1">
      <c r="A12" s="397" t="s">
        <v>372</v>
      </c>
      <c r="B12" s="398">
        <f>+Tabla18[[#This Row],[Atlántico]]-'9.SVDS'!B11</f>
        <v>11382</v>
      </c>
      <c r="C12" s="398">
        <f>+Tabla18[[#This Row],[Crecer]]-'9.SVDS'!C11</f>
        <v>-15432</v>
      </c>
      <c r="D12" s="398">
        <f>+Tabla18[[#This Row],[JMMB-BDI]]-'9.SVDS'!D11</f>
        <v>0</v>
      </c>
      <c r="E12" s="398">
        <f>+Tabla18[[#This Row],[Popular]]-'9.SVDS'!E11</f>
        <v>-7636</v>
      </c>
      <c r="F12" s="398">
        <f>+Tabla18[[#This Row],[Reservas]]-'9.SVDS'!F11</f>
        <v>14268</v>
      </c>
      <c r="G12" s="398">
        <f>+Tabla18[[#This Row],[Romana]]-'9.SVDS'!G11</f>
        <v>310</v>
      </c>
      <c r="H12" s="398">
        <f>+Tabla18[[#This Row],[Siembra]]-'9.SVDS'!H11</f>
        <v>-5670</v>
      </c>
      <c r="I12" s="399">
        <f t="shared" si="0"/>
        <v>-2778</v>
      </c>
      <c r="J12" s="400">
        <f>+Tabla18[[#This Row],[Ministerio de Hacienda]]-'9.SVDS'!M11</f>
        <v>725</v>
      </c>
      <c r="K12" s="400">
        <f>+Tabla18[[#This Row],[Plan  Sustitutivo del Banco Central]]-'9.SVDS'!J11</f>
        <v>-96</v>
      </c>
      <c r="L12" s="400">
        <f>+Tabla18[[#This Row],[Plan  Sustitutivo del Banco de Reservas]]-'9.SVDS'!K11</f>
        <v>0</v>
      </c>
      <c r="M12" s="400">
        <f>+Tabla18[[#This Row],[Plan Sustitutivo INABIMA]]-'9.SVDS'!L11</f>
        <v>2149</v>
      </c>
      <c r="N12" s="399">
        <f t="shared" si="1"/>
        <v>2778</v>
      </c>
      <c r="O12" s="401"/>
    </row>
    <row r="13" spans="1:15" s="402" customFormat="1" ht="25.5" customHeight="1">
      <c r="A13" s="397" t="s">
        <v>373</v>
      </c>
      <c r="B13" s="398">
        <f>+Tabla18[[#This Row],[Atlántico]]-'9.SVDS'!B12</f>
        <v>12537</v>
      </c>
      <c r="C13" s="398">
        <f>+Tabla18[[#This Row],[Crecer]]-'9.SVDS'!C12</f>
        <v>-21288</v>
      </c>
      <c r="D13" s="398">
        <f>+Tabla18[[#This Row],[JMMB-BDI]]-'9.SVDS'!D12</f>
        <v>287</v>
      </c>
      <c r="E13" s="398">
        <f>+Tabla18[[#This Row],[Popular]]-'9.SVDS'!E12</f>
        <v>-2211</v>
      </c>
      <c r="F13" s="398">
        <f>+Tabla18[[#This Row],[Reservas]]-'9.SVDS'!F12</f>
        <v>10167</v>
      </c>
      <c r="G13" s="398">
        <f>+Tabla18[[#This Row],[Romana]]-'9.SVDS'!G12</f>
        <v>796</v>
      </c>
      <c r="H13" s="398">
        <f>+Tabla18[[#This Row],[Siembra]]-'9.SVDS'!H12</f>
        <v>-6496</v>
      </c>
      <c r="I13" s="399">
        <f t="shared" si="0"/>
        <v>-6208</v>
      </c>
      <c r="J13" s="400">
        <f>+Tabla18[[#This Row],[Ministerio de Hacienda]]-'9.SVDS'!M12</f>
        <v>605</v>
      </c>
      <c r="K13" s="400">
        <f>+Tabla18[[#This Row],[Plan  Sustitutivo del Banco Central]]-'9.SVDS'!J12</f>
        <v>-104</v>
      </c>
      <c r="L13" s="400">
        <f>+Tabla18[[#This Row],[Plan  Sustitutivo del Banco de Reservas]]-'9.SVDS'!K12</f>
        <v>-4</v>
      </c>
      <c r="M13" s="400">
        <f>+Tabla18[[#This Row],[Plan Sustitutivo INABIMA]]-'9.SVDS'!L12</f>
        <v>5711</v>
      </c>
      <c r="N13" s="399">
        <f t="shared" si="1"/>
        <v>6208</v>
      </c>
    </row>
    <row r="14" spans="1:15" s="402" customFormat="1" ht="25.5" customHeight="1">
      <c r="A14" s="397" t="s">
        <v>374</v>
      </c>
      <c r="B14" s="398">
        <f>+Tabla18[[#This Row],[Atlántico]]-'9.SVDS'!B13</f>
        <v>578</v>
      </c>
      <c r="C14" s="398">
        <f>+Tabla18[[#This Row],[Crecer]]-'9.SVDS'!C13</f>
        <v>-16631</v>
      </c>
      <c r="D14" s="398">
        <f>+Tabla18[[#This Row],[JMMB-BDI]]-'9.SVDS'!D13</f>
        <v>2541</v>
      </c>
      <c r="E14" s="398">
        <f>+Tabla18[[#This Row],[Popular]]-'9.SVDS'!E13</f>
        <v>6599</v>
      </c>
      <c r="F14" s="398">
        <f>+Tabla18[[#This Row],[Reservas]]-'9.SVDS'!F13</f>
        <v>13594</v>
      </c>
      <c r="G14" s="398">
        <f>+Tabla18[[#This Row],[Romana]]-'9.SVDS'!G13</f>
        <v>470</v>
      </c>
      <c r="H14" s="398">
        <f>+Tabla18[[#This Row],[Siembra]]-'9.SVDS'!H13</f>
        <v>-8894</v>
      </c>
      <c r="I14" s="399">
        <f t="shared" si="0"/>
        <v>-1743</v>
      </c>
      <c r="J14" s="400">
        <f>+Tabla18[[#This Row],[Ministerio de Hacienda]]-'9.SVDS'!M13</f>
        <v>60</v>
      </c>
      <c r="K14" s="400">
        <f>+Tabla18[[#This Row],[Plan  Sustitutivo del Banco Central]]-'9.SVDS'!J13</f>
        <v>-120</v>
      </c>
      <c r="L14" s="400">
        <f>+Tabla18[[#This Row],[Plan  Sustitutivo del Banco de Reservas]]-'9.SVDS'!K13</f>
        <v>-50</v>
      </c>
      <c r="M14" s="400">
        <f>+Tabla18[[#This Row],[Plan Sustitutivo INABIMA]]-'9.SVDS'!L13</f>
        <v>1853</v>
      </c>
      <c r="N14" s="399">
        <f t="shared" si="1"/>
        <v>1743</v>
      </c>
      <c r="O14" s="401"/>
    </row>
    <row r="15" spans="1:15" s="402" customFormat="1" ht="25.5" customHeight="1">
      <c r="A15" s="397" t="s">
        <v>375</v>
      </c>
      <c r="B15" s="398">
        <f>+Tabla18[[#This Row],[Atlántico]]-'9.SVDS'!B14</f>
        <v>1650</v>
      </c>
      <c r="C15" s="398">
        <f>+Tabla18[[#This Row],[Crecer]]-'9.SVDS'!C14</f>
        <v>-3737</v>
      </c>
      <c r="D15" s="398">
        <f>+Tabla18[[#This Row],[JMMB-BDI]]-'9.SVDS'!D14</f>
        <v>3097</v>
      </c>
      <c r="E15" s="398">
        <f>+Tabla18[[#This Row],[Popular]]-'9.SVDS'!E14</f>
        <v>-4949</v>
      </c>
      <c r="F15" s="398">
        <f>+Tabla18[[#This Row],[Reservas]]-'9.SVDS'!F14</f>
        <v>9404</v>
      </c>
      <c r="G15" s="398">
        <f>+Tabla18[[#This Row],[Romana]]-'9.SVDS'!G14</f>
        <v>184</v>
      </c>
      <c r="H15" s="398">
        <f>+Tabla18[[#This Row],[Siembra]]-'9.SVDS'!H14</f>
        <v>-10163</v>
      </c>
      <c r="I15" s="399">
        <f t="shared" si="0"/>
        <v>-4514</v>
      </c>
      <c r="J15" s="400">
        <f>+Tabla18[[#This Row],[Ministerio de Hacienda]]-'9.SVDS'!M14</f>
        <v>208</v>
      </c>
      <c r="K15" s="400">
        <f>+Tabla18[[#This Row],[Plan  Sustitutivo del Banco Central]]-'9.SVDS'!J14</f>
        <v>-18</v>
      </c>
      <c r="L15" s="400">
        <f>+Tabla18[[#This Row],[Plan  Sustitutivo del Banco de Reservas]]-'9.SVDS'!K14</f>
        <v>-9</v>
      </c>
      <c r="M15" s="400">
        <f>+Tabla18[[#This Row],[Plan Sustitutivo INABIMA]]-'9.SVDS'!L14</f>
        <v>4333</v>
      </c>
      <c r="N15" s="399">
        <f t="shared" si="1"/>
        <v>4514</v>
      </c>
      <c r="O15" s="401"/>
    </row>
    <row r="16" spans="1:15" s="93" customFormat="1" ht="25.5" customHeight="1">
      <c r="A16" s="397" t="s">
        <v>376</v>
      </c>
      <c r="B16" s="398">
        <f>+Tabla18[[#This Row],[Atlántico]]-'9.SVDS'!B15</f>
        <v>1785</v>
      </c>
      <c r="C16" s="398">
        <f>+Tabla18[[#This Row],[Crecer]]-'9.SVDS'!C15</f>
        <v>456</v>
      </c>
      <c r="D16" s="398">
        <f>+Tabla18[[#This Row],[JMMB-BDI]]-'9.SVDS'!D15</f>
        <v>617</v>
      </c>
      <c r="E16" s="398">
        <f>+Tabla18[[#This Row],[Popular]]-'9.SVDS'!E15</f>
        <v>-2569</v>
      </c>
      <c r="F16" s="597">
        <f>+Tabla18[[#This Row],[Reservas]]-'9.SVDS'!F15</f>
        <v>2844</v>
      </c>
      <c r="G16" s="597">
        <f>+Tabla18[[#This Row],[Romana]]-'9.SVDS'!G15</f>
        <v>13</v>
      </c>
      <c r="H16" s="597">
        <f>+Tabla18[[#This Row],[Siembra]]-'9.SVDS'!H15</f>
        <v>-3431</v>
      </c>
      <c r="I16" s="598">
        <f t="shared" si="0"/>
        <v>-285</v>
      </c>
      <c r="J16" s="400">
        <f>+Tabla18[[#This Row],[Ministerio de Hacienda]]-'9.SVDS'!M15</f>
        <v>423</v>
      </c>
      <c r="K16" s="400">
        <f>+Tabla18[[#This Row],[Plan  Sustitutivo del Banco Central]]-'9.SVDS'!J15</f>
        <v>-15</v>
      </c>
      <c r="L16" s="400">
        <f>+Tabla18[[#This Row],[Plan  Sustitutivo del Banco de Reservas]]-'9.SVDS'!K15</f>
        <v>-5</v>
      </c>
      <c r="M16" s="400">
        <f>+Tabla18[[#This Row],[Plan Sustitutivo INABIMA]]-'9.SVDS'!L15</f>
        <v>-118</v>
      </c>
      <c r="N16" s="399">
        <f t="shared" si="1"/>
        <v>285</v>
      </c>
      <c r="O16" s="403"/>
    </row>
    <row r="17" spans="1:16" s="55" customFormat="1" ht="25.5" customHeight="1">
      <c r="A17" s="397" t="s">
        <v>377</v>
      </c>
      <c r="B17" s="398">
        <f>+Tabla18[[#This Row],[Atlántico]]-'9.SVDS'!B16</f>
        <v>1312</v>
      </c>
      <c r="C17" s="398">
        <f>+Tabla18[[#This Row],[Crecer]]-'9.SVDS'!C16</f>
        <v>-921</v>
      </c>
      <c r="D17" s="398">
        <f>+Tabla18[[#This Row],[JMMB-BDI]]-'9.SVDS'!D16</f>
        <v>1256</v>
      </c>
      <c r="E17" s="398">
        <f>+Tabla18[[#This Row],[Popular]]-'9.SVDS'!E16</f>
        <v>-3592</v>
      </c>
      <c r="F17" s="597">
        <f>+Tabla18[[#This Row],[Reservas]]-'9.SVDS'!F16</f>
        <v>2885</v>
      </c>
      <c r="G17" s="597">
        <f>+Tabla18[[#This Row],[Romana]]-'9.SVDS'!G16</f>
        <v>436</v>
      </c>
      <c r="H17" s="597">
        <f>+Tabla18[[#This Row],[Siembra]]-'9.SVDS'!H16</f>
        <v>-2145</v>
      </c>
      <c r="I17" s="598">
        <f t="shared" si="0"/>
        <v>-769</v>
      </c>
      <c r="J17" s="400">
        <f>+Tabla18[[#This Row],[Ministerio de Hacienda]]-'9.SVDS'!M16</f>
        <v>888</v>
      </c>
      <c r="K17" s="400">
        <f>+Tabla18[[#This Row],[Plan  Sustitutivo del Banco Central]]-'9.SVDS'!J16</f>
        <v>-4</v>
      </c>
      <c r="L17" s="400">
        <f>+Tabla18[[#This Row],[Plan  Sustitutivo del Banco de Reservas]]-'9.SVDS'!K16</f>
        <v>-23</v>
      </c>
      <c r="M17" s="400">
        <f>+Tabla18[[#This Row],[Plan Sustitutivo INABIMA]]-'9.SVDS'!L16</f>
        <v>-82</v>
      </c>
      <c r="N17" s="399">
        <f t="shared" si="1"/>
        <v>779</v>
      </c>
      <c r="O17" s="404"/>
    </row>
    <row r="18" spans="1:16" s="55" customFormat="1" ht="25.5" customHeight="1">
      <c r="A18" s="397" t="s">
        <v>554</v>
      </c>
      <c r="B18" s="398">
        <f>+Tabla18[[#This Row],[Atlántico]]-'9.SVDS'!B17</f>
        <v>1132</v>
      </c>
      <c r="C18" s="398">
        <f>+Tabla18[[#This Row],[Crecer]]-'9.SVDS'!C17</f>
        <v>-6745</v>
      </c>
      <c r="D18" s="398">
        <f>+Tabla18[[#This Row],[JMMB-BDI]]-'9.SVDS'!D17</f>
        <v>1539</v>
      </c>
      <c r="E18" s="398">
        <f>+Tabla18[[#This Row],[Popular]]-'9.SVDS'!E17</f>
        <v>-10418</v>
      </c>
      <c r="F18" s="597">
        <f>+Tabla18[[#This Row],[Reservas]]-'9.SVDS'!F17</f>
        <v>-2220</v>
      </c>
      <c r="G18" s="597">
        <f>+Tabla18[[#This Row],[Romana]]-'9.SVDS'!G17</f>
        <v>128</v>
      </c>
      <c r="H18" s="597">
        <f>+Tabla18[[#This Row],[Siembra]]-'9.SVDS'!H17</f>
        <v>-5574</v>
      </c>
      <c r="I18" s="598">
        <f t="shared" si="0"/>
        <v>-22158</v>
      </c>
      <c r="J18" s="400">
        <f>+Tabla18[[#This Row],[Ministerio de Hacienda]]-'9.SVDS'!M17</f>
        <v>1066</v>
      </c>
      <c r="K18" s="400">
        <f>+Tabla18[[#This Row],[Plan  Sustitutivo del Banco Central]]-'9.SVDS'!J17</f>
        <v>-5</v>
      </c>
      <c r="L18" s="400">
        <f>+Tabla18[[#This Row],[Plan  Sustitutivo del Banco de Reservas]]-'9.SVDS'!K17</f>
        <v>-15</v>
      </c>
      <c r="M18" s="400">
        <f>+Tabla18[[#This Row],[Plan Sustitutivo INABIMA]]-'9.SVDS'!L17</f>
        <v>21112</v>
      </c>
      <c r="N18" s="399">
        <f t="shared" si="1"/>
        <v>22158</v>
      </c>
      <c r="O18" s="404"/>
    </row>
    <row r="19" spans="1:16" s="55" customFormat="1" ht="25.5" customHeight="1">
      <c r="A19" s="397" t="s">
        <v>555</v>
      </c>
      <c r="B19" s="398">
        <f>+Tabla18[[#This Row],[Atlántico]]-'9.SVDS'!B18</f>
        <v>2903</v>
      </c>
      <c r="C19" s="398">
        <f>+Tabla18[[#This Row],[Crecer]]-'9.SVDS'!C18</f>
        <v>-8465</v>
      </c>
      <c r="D19" s="398">
        <f>+Tabla18[[#This Row],[JMMB-BDI]]-'9.SVDS'!D18</f>
        <v>1063</v>
      </c>
      <c r="E19" s="398">
        <f>+Tabla18[[#This Row],[Popular]]-'9.SVDS'!E18</f>
        <v>-5510</v>
      </c>
      <c r="F19" s="597">
        <f>+Tabla18[[#This Row],[Reservas]]-'9.SVDS'!F18</f>
        <v>4408</v>
      </c>
      <c r="G19" s="597">
        <f>+Tabla18[[#This Row],[Romana]]-'9.SVDS'!G18</f>
        <v>58</v>
      </c>
      <c r="H19" s="597">
        <f>+Tabla18[[#This Row],[Siembra]]-'9.SVDS'!H18</f>
        <v>-4855</v>
      </c>
      <c r="I19" s="598">
        <f t="shared" si="0"/>
        <v>-10398</v>
      </c>
      <c r="J19" s="400">
        <f>+Tabla18[[#This Row],[Ministerio de Hacienda]]-'9.SVDS'!M18</f>
        <v>795</v>
      </c>
      <c r="K19" s="400">
        <f>+Tabla18[[#This Row],[Plan  Sustitutivo del Banco Central]]-'9.SVDS'!J18</f>
        <v>-10</v>
      </c>
      <c r="L19" s="400">
        <f>+Tabla18[[#This Row],[Plan  Sustitutivo del Banco de Reservas]]-'9.SVDS'!K18</f>
        <v>-7</v>
      </c>
      <c r="M19" s="400">
        <f>+Tabla18[[#This Row],[Plan Sustitutivo INABIMA]]-'9.SVDS'!L18</f>
        <v>9620</v>
      </c>
      <c r="N19" s="399">
        <f t="shared" si="1"/>
        <v>10398</v>
      </c>
      <c r="O19" s="404"/>
    </row>
    <row r="20" spans="1:16" s="55" customFormat="1" ht="25.5" customHeight="1">
      <c r="A20" s="599" t="str">
        <f>+'7. SVDS'!A22</f>
        <v>Dic. 2024</v>
      </c>
      <c r="B20" s="398">
        <f>+Tabla18[[#This Row],[Atlántico]]-'9.SVDS'!B19</f>
        <v>2186</v>
      </c>
      <c r="C20" s="398">
        <f>+Tabla18[[#This Row],[Crecer]]-'9.SVDS'!C19</f>
        <v>-4588</v>
      </c>
      <c r="D20" s="398">
        <f>+Tabla18[[#This Row],[JMMB-BDI]]-'9.SVDS'!D19</f>
        <v>-225</v>
      </c>
      <c r="E20" s="398">
        <f>+Tabla18[[#This Row],[Popular]]-'9.SVDS'!E19</f>
        <v>-13730</v>
      </c>
      <c r="F20" s="597">
        <f>+Tabla18[[#This Row],[Reservas]]-'9.SVDS'!F19</f>
        <v>10406</v>
      </c>
      <c r="G20" s="597">
        <f>+Tabla18[[#This Row],[Romana]]-'9.SVDS'!G19</f>
        <v>48</v>
      </c>
      <c r="H20" s="597">
        <f>+Tabla18[[#This Row],[Siembra]]-'9.SVDS'!H19</f>
        <v>-3633</v>
      </c>
      <c r="I20" s="598">
        <f t="shared" ref="I20" si="2">SUM(B20:H20)</f>
        <v>-9536</v>
      </c>
      <c r="J20" s="400">
        <f>+Tabla18[[#This Row],[Ministerio de Hacienda]]-'9.SVDS'!M19</f>
        <v>2436</v>
      </c>
      <c r="K20" s="400">
        <f>+Tabla18[[#This Row],[Plan  Sustitutivo del Banco Central]]-'9.SVDS'!J19</f>
        <v>-1</v>
      </c>
      <c r="L20" s="400">
        <f>+Tabla18[[#This Row],[Plan  Sustitutivo del Banco de Reservas]]-'9.SVDS'!K19</f>
        <v>-8</v>
      </c>
      <c r="M20" s="400">
        <f>+Tabla18[[#This Row],[Plan Sustitutivo INABIMA]]-'9.SVDS'!L19</f>
        <v>7109</v>
      </c>
      <c r="N20" s="399">
        <f t="shared" ref="N20" si="3">SUM(J20:M20)</f>
        <v>9536</v>
      </c>
      <c r="O20" s="404"/>
    </row>
    <row r="21" spans="1:16" s="55" customFormat="1" ht="25.5" customHeight="1">
      <c r="A21" s="599" t="s">
        <v>381</v>
      </c>
      <c r="B21" s="398">
        <v>175</v>
      </c>
      <c r="C21" s="398">
        <v>-5961</v>
      </c>
      <c r="D21" s="398">
        <v>2411</v>
      </c>
      <c r="E21" s="398">
        <v>-15298</v>
      </c>
      <c r="F21" s="597">
        <v>12864</v>
      </c>
      <c r="G21" s="597">
        <v>-91</v>
      </c>
      <c r="H21" s="597">
        <v>-420</v>
      </c>
      <c r="I21" s="598">
        <v>-6320</v>
      </c>
      <c r="J21" s="400">
        <v>1579</v>
      </c>
      <c r="K21" s="400">
        <v>0</v>
      </c>
      <c r="L21" s="400">
        <v>-12</v>
      </c>
      <c r="M21" s="400">
        <v>4753</v>
      </c>
      <c r="N21" s="399">
        <v>6320</v>
      </c>
      <c r="O21" s="404"/>
    </row>
    <row r="22" spans="1:16" s="55" customFormat="1" ht="25.5" customHeight="1">
      <c r="A22" s="1214" t="str">
        <f>+'7. SVDS'!A24</f>
        <v>Ene. 2026</v>
      </c>
      <c r="B22" s="398">
        <f>+Tabla18[[#This Row],[Atlántico]]-'9.SVDS'!B21</f>
        <v>-621</v>
      </c>
      <c r="C22" s="398">
        <f>+Tabla18[[#This Row],[Crecer]]-'9.SVDS'!C21</f>
        <v>-157</v>
      </c>
      <c r="D22" s="398">
        <f>+Tabla18[[#This Row],[JMMB-BDI]]-'9.SVDS'!D21</f>
        <v>72</v>
      </c>
      <c r="E22" s="398">
        <f>+Tabla18[[#This Row],[Popular]]-'9.SVDS'!E21</f>
        <v>-91</v>
      </c>
      <c r="F22" s="398">
        <f>+Tabla18[[#This Row],[Reservas]]-'9.SVDS'!F21</f>
        <v>846</v>
      </c>
      <c r="G22" s="398">
        <f>+Tabla18[[#This Row],[Romana]]-'9.SVDS'!G21</f>
        <v>-12</v>
      </c>
      <c r="H22" s="398">
        <f>+Tabla18[[#This Row],[Siembra]]-'9.SVDS'!H21</f>
        <v>-157</v>
      </c>
      <c r="I22" s="399">
        <f t="shared" si="0"/>
        <v>-120</v>
      </c>
      <c r="J22" s="1215">
        <f>+Tabla18[[#This Row],[Ministerio de Hacienda]]-'9.SVDS'!M21</f>
        <v>68</v>
      </c>
      <c r="K22" s="1215">
        <f>+Tabla18[[#This Row],[Plan  Sustitutivo del Banco Central]]-'9.SVDS'!J21</f>
        <v>0</v>
      </c>
      <c r="L22" s="1215">
        <f>+Tabla18[[#This Row],[Plan  Sustitutivo del Banco de Reservas]]-'9.SVDS'!K21</f>
        <v>0</v>
      </c>
      <c r="M22" s="1215">
        <f>+Tabla18[[#This Row],[Plan Sustitutivo INABIMA]]-'9.SVDS'!L21</f>
        <v>53</v>
      </c>
      <c r="N22" s="399">
        <f t="shared" si="1"/>
        <v>121</v>
      </c>
      <c r="O22" s="404"/>
    </row>
    <row r="23" spans="1:16" s="73" customFormat="1" ht="25.5" customHeight="1">
      <c r="A23" s="397" t="s">
        <v>94</v>
      </c>
      <c r="B23" s="405">
        <f>SUM(B6:B22)</f>
        <v>35019</v>
      </c>
      <c r="C23" s="405">
        <f t="shared" ref="C23:N23" si="4">SUM(C6:C22)</f>
        <v>-109818</v>
      </c>
      <c r="D23" s="405">
        <f t="shared" si="4"/>
        <v>12658</v>
      </c>
      <c r="E23" s="405">
        <f t="shared" si="4"/>
        <v>-76813</v>
      </c>
      <c r="F23" s="405">
        <f t="shared" si="4"/>
        <v>106400</v>
      </c>
      <c r="G23" s="405">
        <f t="shared" si="4"/>
        <v>3762</v>
      </c>
      <c r="H23" s="405">
        <f t="shared" si="4"/>
        <v>-65835</v>
      </c>
      <c r="I23" s="405">
        <f t="shared" si="4"/>
        <v>-94627</v>
      </c>
      <c r="J23" s="405">
        <f t="shared" si="4"/>
        <v>15603</v>
      </c>
      <c r="K23" s="405">
        <f t="shared" si="4"/>
        <v>-470</v>
      </c>
      <c r="L23" s="405">
        <f t="shared" si="4"/>
        <v>-165</v>
      </c>
      <c r="M23" s="405">
        <f t="shared" si="4"/>
        <v>79670</v>
      </c>
      <c r="N23" s="405">
        <f t="shared" si="4"/>
        <v>94638</v>
      </c>
      <c r="O23" s="553"/>
      <c r="P23" s="73" t="s">
        <v>637</v>
      </c>
    </row>
    <row r="24" spans="1:16">
      <c r="A24" s="152" t="str">
        <f>+'9.SVDS'!A23</f>
        <v>Fuente: SIPEN</v>
      </c>
    </row>
    <row r="29" spans="1:16">
      <c r="O29" s="27"/>
    </row>
    <row r="30" spans="1:16">
      <c r="O30" s="27"/>
    </row>
    <row r="31" spans="1:16">
      <c r="O31" s="27"/>
    </row>
    <row r="32" spans="1:16">
      <c r="O32" s="27"/>
    </row>
    <row r="33" spans="15:15">
      <c r="O33" s="27"/>
    </row>
    <row r="34" spans="15:15">
      <c r="O34" s="27"/>
    </row>
    <row r="35" spans="15:15">
      <c r="O35" s="27"/>
    </row>
    <row r="36" spans="15:15">
      <c r="O36" s="27"/>
    </row>
    <row r="37" spans="15:15">
      <c r="O37" s="27"/>
    </row>
    <row r="38" spans="15:15">
      <c r="O38" s="27"/>
    </row>
    <row r="39" spans="15:15">
      <c r="O39" s="27"/>
    </row>
    <row r="40" spans="15:15">
      <c r="O40" s="27"/>
    </row>
    <row r="41" spans="15:15">
      <c r="O41" s="27"/>
    </row>
    <row r="42" spans="15:15">
      <c r="O42" s="27"/>
    </row>
    <row r="43" spans="15:15">
      <c r="O43" s="27"/>
    </row>
    <row r="44" spans="15:15">
      <c r="O44" s="27"/>
    </row>
    <row r="45" spans="15:15">
      <c r="O45" s="27"/>
    </row>
    <row r="46" spans="15:15">
      <c r="O46" s="27"/>
    </row>
    <row r="47" spans="15:15">
      <c r="O47" s="27"/>
    </row>
    <row r="48" spans="15:15">
      <c r="O48" s="27"/>
    </row>
    <row r="49" spans="15:15">
      <c r="O49" s="27"/>
    </row>
    <row r="50" spans="15:15">
      <c r="O50" s="27"/>
    </row>
    <row r="51" spans="15:15">
      <c r="O51" s="27"/>
    </row>
  </sheetData>
  <mergeCells count="4">
    <mergeCell ref="A1:N1"/>
    <mergeCell ref="A3:N3"/>
    <mergeCell ref="A2:N2"/>
    <mergeCell ref="A4:N4"/>
  </mergeCells>
  <pageMargins left="0.70866141732283472" right="0.70866141732283472" top="0.74803149606299213" bottom="0.74803149606299213" header="0.31496062992125984" footer="0.31496062992125984"/>
  <pageSetup paperSize="119" scale="36" orientation="landscape" r:id="rId1"/>
  <drawing r:id="rId2"/>
  <tableParts count="1">
    <tablePart r:id="rId3"/>
  </tableParts>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74">
    <tabColor theme="1"/>
    <pageSetUpPr fitToPage="1"/>
  </sheetPr>
  <dimension ref="A1"/>
  <sheetViews>
    <sheetView showGridLines="0" view="pageBreakPreview" topLeftCell="A13" zoomScale="70" zoomScaleNormal="100" zoomScaleSheetLayoutView="70" workbookViewId="0">
      <selection activeCell="R46" sqref="R46"/>
    </sheetView>
  </sheetViews>
  <sheetFormatPr baseColWidth="10" defaultColWidth="11.42578125" defaultRowHeight="14.25"/>
  <cols>
    <col min="1" max="6" width="11.42578125" style="173"/>
    <col min="7" max="7" width="8.85546875" style="173" customWidth="1"/>
    <col min="8" max="8" width="11.42578125" style="173"/>
    <col min="9" max="9" width="7.85546875" style="173" customWidth="1"/>
    <col min="10" max="10" width="7" style="173" customWidth="1"/>
    <col min="11" max="11" width="5.85546875" style="173" customWidth="1"/>
    <col min="12" max="12" width="7.42578125" style="173" customWidth="1"/>
    <col min="13" max="16384" width="11.42578125" style="173"/>
  </cols>
  <sheetData/>
  <pageMargins left="0.70866141732283472" right="0.70866141732283472" top="0.74803149606299213" bottom="0.74803149606299213" header="0.31496062992125984" footer="0.31496062992125984"/>
  <pageSetup paperSize="119" scale="64" orientation="landscape" r:id="rId1"/>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75">
    <tabColor theme="1"/>
    <pageSetUpPr fitToPage="1"/>
  </sheetPr>
  <dimension ref="A5:P67"/>
  <sheetViews>
    <sheetView showGridLines="0" view="pageBreakPreview" zoomScale="40" zoomScaleNormal="100" zoomScaleSheetLayoutView="40" workbookViewId="0">
      <selection activeCell="Z45" sqref="Z45"/>
    </sheetView>
  </sheetViews>
  <sheetFormatPr baseColWidth="10" defaultColWidth="11.42578125" defaultRowHeight="14.25"/>
  <cols>
    <col min="1" max="4" width="10.7109375" style="173" customWidth="1"/>
    <col min="5" max="5" width="22.140625" style="173" customWidth="1"/>
    <col min="6" max="6" width="21.28515625" style="173" customWidth="1"/>
    <col min="7" max="8" width="10.7109375" style="173" customWidth="1"/>
    <col min="9" max="9" width="27.28515625" style="173" customWidth="1"/>
    <col min="10" max="10" width="20.28515625" style="173" customWidth="1"/>
    <col min="11" max="11" width="26.7109375" style="173" customWidth="1"/>
    <col min="12" max="13" width="20.28515625" style="173" customWidth="1"/>
    <col min="14" max="14" width="31.42578125" style="173" customWidth="1"/>
    <col min="15" max="15" width="29.140625" style="173" customWidth="1"/>
    <col min="16" max="16" width="16.140625" style="173" customWidth="1"/>
    <col min="17" max="16384" width="11.42578125" style="173"/>
  </cols>
  <sheetData>
    <row r="5" spans="1:16" ht="54" customHeight="1"/>
    <row r="6" spans="1:16" ht="20.25" customHeight="1"/>
    <row r="7" spans="1:16" ht="14.25" customHeight="1">
      <c r="A7" s="1416" t="s">
        <v>710</v>
      </c>
      <c r="B7" s="1416"/>
      <c r="C7" s="1416"/>
      <c r="D7" s="1416"/>
      <c r="E7" s="1416"/>
      <c r="F7" s="1416"/>
      <c r="G7" s="1416"/>
      <c r="H7" s="1416"/>
      <c r="I7" s="1416"/>
      <c r="J7" s="1416"/>
      <c r="K7" s="1416"/>
      <c r="L7" s="1416"/>
      <c r="M7" s="1416"/>
      <c r="N7" s="1416"/>
      <c r="O7" s="1416"/>
      <c r="P7" s="1416"/>
    </row>
    <row r="8" spans="1:16" ht="14.25" customHeight="1">
      <c r="A8" s="1416"/>
      <c r="B8" s="1416"/>
      <c r="C8" s="1416"/>
      <c r="D8" s="1416"/>
      <c r="E8" s="1416"/>
      <c r="F8" s="1416"/>
      <c r="G8" s="1416"/>
      <c r="H8" s="1416"/>
      <c r="I8" s="1416"/>
      <c r="J8" s="1416"/>
      <c r="K8" s="1416"/>
      <c r="L8" s="1416"/>
      <c r="M8" s="1416"/>
      <c r="N8" s="1416"/>
      <c r="O8" s="1416"/>
      <c r="P8" s="1416"/>
    </row>
    <row r="9" spans="1:16" ht="14.25" customHeight="1">
      <c r="A9" s="1416"/>
      <c r="B9" s="1416"/>
      <c r="C9" s="1416"/>
      <c r="D9" s="1416"/>
      <c r="E9" s="1416"/>
      <c r="F9" s="1416"/>
      <c r="G9" s="1416"/>
      <c r="H9" s="1416"/>
      <c r="I9" s="1416"/>
      <c r="J9" s="1416"/>
      <c r="K9" s="1416"/>
      <c r="L9" s="1416"/>
      <c r="M9" s="1416"/>
      <c r="N9" s="1416"/>
      <c r="O9" s="1416"/>
      <c r="P9" s="1416"/>
    </row>
    <row r="10" spans="1:16" ht="14.25" customHeight="1">
      <c r="A10" s="1416"/>
      <c r="B10" s="1416"/>
      <c r="C10" s="1416"/>
      <c r="D10" s="1416"/>
      <c r="E10" s="1416"/>
      <c r="F10" s="1416"/>
      <c r="G10" s="1416"/>
      <c r="H10" s="1416"/>
      <c r="I10" s="1416"/>
      <c r="J10" s="1416"/>
      <c r="K10" s="1416"/>
      <c r="L10" s="1416"/>
      <c r="M10" s="1416"/>
      <c r="N10" s="1416"/>
      <c r="O10" s="1416"/>
      <c r="P10" s="1416"/>
    </row>
    <row r="11" spans="1:16" ht="14.25" customHeight="1">
      <c r="A11" s="1416"/>
      <c r="B11" s="1416"/>
      <c r="C11" s="1416"/>
      <c r="D11" s="1416"/>
      <c r="E11" s="1416"/>
      <c r="F11" s="1416"/>
      <c r="G11" s="1416"/>
      <c r="H11" s="1416"/>
      <c r="I11" s="1416"/>
      <c r="J11" s="1416"/>
      <c r="K11" s="1416"/>
      <c r="L11" s="1416"/>
      <c r="M11" s="1416"/>
      <c r="N11" s="1416"/>
      <c r="O11" s="1416"/>
      <c r="P11" s="1416"/>
    </row>
    <row r="12" spans="1:16" ht="14.25" customHeight="1">
      <c r="A12" s="1416"/>
      <c r="B12" s="1416"/>
      <c r="C12" s="1416"/>
      <c r="D12" s="1416"/>
      <c r="E12" s="1416"/>
      <c r="F12" s="1416"/>
      <c r="G12" s="1416"/>
      <c r="H12" s="1416"/>
      <c r="I12" s="1416"/>
      <c r="J12" s="1416"/>
      <c r="K12" s="1416"/>
      <c r="L12" s="1416"/>
      <c r="M12" s="1416"/>
      <c r="N12" s="1416"/>
      <c r="O12" s="1416"/>
      <c r="P12" s="1416"/>
    </row>
    <row r="13" spans="1:16" ht="14.25" customHeight="1">
      <c r="A13" s="1416"/>
      <c r="B13" s="1416"/>
      <c r="C13" s="1416"/>
      <c r="D13" s="1416"/>
      <c r="E13" s="1416"/>
      <c r="F13" s="1416"/>
      <c r="G13" s="1416"/>
      <c r="H13" s="1416"/>
      <c r="I13" s="1416"/>
      <c r="J13" s="1416"/>
      <c r="K13" s="1416"/>
      <c r="L13" s="1416"/>
      <c r="M13" s="1416"/>
      <c r="N13" s="1416"/>
      <c r="O13" s="1416"/>
      <c r="P13" s="1416"/>
    </row>
    <row r="14" spans="1:16" ht="14.25" customHeight="1">
      <c r="A14" s="1416"/>
      <c r="B14" s="1416"/>
      <c r="C14" s="1416"/>
      <c r="D14" s="1416"/>
      <c r="E14" s="1416"/>
      <c r="F14" s="1416"/>
      <c r="G14" s="1416"/>
      <c r="H14" s="1416"/>
      <c r="I14" s="1416"/>
      <c r="J14" s="1416"/>
      <c r="K14" s="1416"/>
      <c r="L14" s="1416"/>
      <c r="M14" s="1416"/>
      <c r="N14" s="1416"/>
      <c r="O14" s="1416"/>
      <c r="P14" s="1416"/>
    </row>
    <row r="15" spans="1:16" ht="14.25" customHeight="1">
      <c r="A15" s="1416"/>
      <c r="B15" s="1416"/>
      <c r="C15" s="1416"/>
      <c r="D15" s="1416"/>
      <c r="E15" s="1416"/>
      <c r="F15" s="1416"/>
      <c r="G15" s="1416"/>
      <c r="H15" s="1416"/>
      <c r="I15" s="1416"/>
      <c r="J15" s="1416"/>
      <c r="K15" s="1416"/>
      <c r="L15" s="1416"/>
      <c r="M15" s="1416"/>
      <c r="N15" s="1416"/>
      <c r="O15" s="1416"/>
      <c r="P15" s="1416"/>
    </row>
    <row r="16" spans="1:16" ht="14.25" customHeight="1">
      <c r="A16" s="1416"/>
      <c r="B16" s="1416"/>
      <c r="C16" s="1416"/>
      <c r="D16" s="1416"/>
      <c r="E16" s="1416"/>
      <c r="F16" s="1416"/>
      <c r="G16" s="1416"/>
      <c r="H16" s="1416"/>
      <c r="I16" s="1416"/>
      <c r="J16" s="1416"/>
      <c r="K16" s="1416"/>
      <c r="L16" s="1416"/>
      <c r="M16" s="1416"/>
      <c r="N16" s="1416"/>
      <c r="O16" s="1416"/>
      <c r="P16" s="1416"/>
    </row>
    <row r="17" spans="1:16" ht="14.25" customHeight="1">
      <c r="A17" s="1416"/>
      <c r="B17" s="1416"/>
      <c r="C17" s="1416"/>
      <c r="D17" s="1416"/>
      <c r="E17" s="1416"/>
      <c r="F17" s="1416"/>
      <c r="G17" s="1416"/>
      <c r="H17" s="1416"/>
      <c r="I17" s="1416"/>
      <c r="J17" s="1416"/>
      <c r="K17" s="1416"/>
      <c r="L17" s="1416"/>
      <c r="M17" s="1416"/>
      <c r="N17" s="1416"/>
      <c r="O17" s="1416"/>
      <c r="P17" s="1416"/>
    </row>
    <row r="18" spans="1:16" ht="14.25" customHeight="1">
      <c r="A18" s="1416"/>
      <c r="B18" s="1416"/>
      <c r="C18" s="1416"/>
      <c r="D18" s="1416"/>
      <c r="E18" s="1416"/>
      <c r="F18" s="1416"/>
      <c r="G18" s="1416"/>
      <c r="H18" s="1416"/>
      <c r="I18" s="1416"/>
      <c r="J18" s="1416"/>
      <c r="K18" s="1416"/>
      <c r="L18" s="1416"/>
      <c r="M18" s="1416"/>
      <c r="N18" s="1416"/>
      <c r="O18" s="1416"/>
      <c r="P18" s="1416"/>
    </row>
    <row r="19" spans="1:16" ht="14.25" customHeight="1">
      <c r="A19" s="1416"/>
      <c r="B19" s="1416"/>
      <c r="C19" s="1416"/>
      <c r="D19" s="1416"/>
      <c r="E19" s="1416"/>
      <c r="F19" s="1416"/>
      <c r="G19" s="1416"/>
      <c r="H19" s="1416"/>
      <c r="I19" s="1416"/>
      <c r="J19" s="1416"/>
      <c r="K19" s="1416"/>
      <c r="L19" s="1416"/>
      <c r="M19" s="1416"/>
      <c r="N19" s="1416"/>
      <c r="O19" s="1416"/>
      <c r="P19" s="1416"/>
    </row>
    <row r="20" spans="1:16" ht="14.25" customHeight="1">
      <c r="A20" s="1416"/>
      <c r="B20" s="1416"/>
      <c r="C20" s="1416"/>
      <c r="D20" s="1416"/>
      <c r="E20" s="1416"/>
      <c r="F20" s="1416"/>
      <c r="G20" s="1416"/>
      <c r="H20" s="1416"/>
      <c r="I20" s="1416"/>
      <c r="J20" s="1416"/>
      <c r="K20" s="1416"/>
      <c r="L20" s="1416"/>
      <c r="M20" s="1416"/>
      <c r="N20" s="1416"/>
      <c r="O20" s="1416"/>
      <c r="P20" s="1416"/>
    </row>
    <row r="21" spans="1:16" ht="14.25" customHeight="1">
      <c r="A21" s="1416"/>
      <c r="B21" s="1416"/>
      <c r="C21" s="1416"/>
      <c r="D21" s="1416"/>
      <c r="E21" s="1416"/>
      <c r="F21" s="1416"/>
      <c r="G21" s="1416"/>
      <c r="H21" s="1416"/>
      <c r="I21" s="1416"/>
      <c r="J21" s="1416"/>
      <c r="K21" s="1416"/>
      <c r="L21" s="1416"/>
      <c r="M21" s="1416"/>
      <c r="N21" s="1416"/>
      <c r="O21" s="1416"/>
      <c r="P21" s="1416"/>
    </row>
    <row r="22" spans="1:16" ht="14.25" customHeight="1">
      <c r="A22" s="1416"/>
      <c r="B22" s="1416"/>
      <c r="C22" s="1416"/>
      <c r="D22" s="1416"/>
      <c r="E22" s="1416"/>
      <c r="F22" s="1416"/>
      <c r="G22" s="1416"/>
      <c r="H22" s="1416"/>
      <c r="I22" s="1416"/>
      <c r="J22" s="1416"/>
      <c r="K22" s="1416"/>
      <c r="L22" s="1416"/>
      <c r="M22" s="1416"/>
      <c r="N22" s="1416"/>
      <c r="O22" s="1416"/>
      <c r="P22" s="1416"/>
    </row>
    <row r="23" spans="1:16" ht="14.25" customHeight="1">
      <c r="A23" s="1416"/>
      <c r="B23" s="1416"/>
      <c r="C23" s="1416"/>
      <c r="D23" s="1416"/>
      <c r="E23" s="1416"/>
      <c r="F23" s="1416"/>
      <c r="G23" s="1416"/>
      <c r="H23" s="1416"/>
      <c r="I23" s="1416"/>
      <c r="J23" s="1416"/>
      <c r="K23" s="1416"/>
      <c r="L23" s="1416"/>
      <c r="M23" s="1416"/>
      <c r="N23" s="1416"/>
      <c r="O23" s="1416"/>
      <c r="P23" s="1416"/>
    </row>
    <row r="24" spans="1:16" ht="14.25" customHeight="1">
      <c r="A24" s="1416"/>
      <c r="B24" s="1416"/>
      <c r="C24" s="1416"/>
      <c r="D24" s="1416"/>
      <c r="E24" s="1416"/>
      <c r="F24" s="1416"/>
      <c r="G24" s="1416"/>
      <c r="H24" s="1416"/>
      <c r="I24" s="1416"/>
      <c r="J24" s="1416"/>
      <c r="K24" s="1416"/>
      <c r="L24" s="1416"/>
      <c r="M24" s="1416"/>
      <c r="N24" s="1416"/>
      <c r="O24" s="1416"/>
      <c r="P24" s="1416"/>
    </row>
    <row r="25" spans="1:16" ht="14.25" customHeight="1">
      <c r="A25" s="1416"/>
      <c r="B25" s="1416"/>
      <c r="C25" s="1416"/>
      <c r="D25" s="1416"/>
      <c r="E25" s="1416"/>
      <c r="F25" s="1416"/>
      <c r="G25" s="1416"/>
      <c r="H25" s="1416"/>
      <c r="I25" s="1416"/>
      <c r="J25" s="1416"/>
      <c r="K25" s="1416"/>
      <c r="L25" s="1416"/>
      <c r="M25" s="1416"/>
      <c r="N25" s="1416"/>
      <c r="O25" s="1416"/>
      <c r="P25" s="1416"/>
    </row>
    <row r="26" spans="1:16" ht="14.25" customHeight="1">
      <c r="A26" s="1416"/>
      <c r="B26" s="1416"/>
      <c r="C26" s="1416"/>
      <c r="D26" s="1416"/>
      <c r="E26" s="1416"/>
      <c r="F26" s="1416"/>
      <c r="G26" s="1416"/>
      <c r="H26" s="1416"/>
      <c r="I26" s="1416"/>
      <c r="J26" s="1416"/>
      <c r="K26" s="1416"/>
      <c r="L26" s="1416"/>
      <c r="M26" s="1416"/>
      <c r="N26" s="1416"/>
      <c r="O26" s="1416"/>
      <c r="P26" s="1416"/>
    </row>
    <row r="27" spans="1:16" ht="14.25" customHeight="1">
      <c r="A27" s="1416"/>
      <c r="B27" s="1416"/>
      <c r="C27" s="1416"/>
      <c r="D27" s="1416"/>
      <c r="E27" s="1416"/>
      <c r="F27" s="1416"/>
      <c r="G27" s="1416"/>
      <c r="H27" s="1416"/>
      <c r="I27" s="1416"/>
      <c r="J27" s="1416"/>
      <c r="K27" s="1416"/>
      <c r="L27" s="1416"/>
      <c r="M27" s="1416"/>
      <c r="N27" s="1416"/>
      <c r="O27" s="1416"/>
      <c r="P27" s="1416"/>
    </row>
    <row r="28" spans="1:16" ht="14.25" customHeight="1">
      <c r="A28" s="1416"/>
      <c r="B28" s="1416"/>
      <c r="C28" s="1416"/>
      <c r="D28" s="1416"/>
      <c r="E28" s="1416"/>
      <c r="F28" s="1416"/>
      <c r="G28" s="1416"/>
      <c r="H28" s="1416"/>
      <c r="I28" s="1416"/>
      <c r="J28" s="1416"/>
      <c r="K28" s="1416"/>
      <c r="L28" s="1416"/>
      <c r="M28" s="1416"/>
      <c r="N28" s="1416"/>
      <c r="O28" s="1416"/>
      <c r="P28" s="1416"/>
    </row>
    <row r="29" spans="1:16" ht="14.25" customHeight="1">
      <c r="A29" s="1416"/>
      <c r="B29" s="1416"/>
      <c r="C29" s="1416"/>
      <c r="D29" s="1416"/>
      <c r="E29" s="1416"/>
      <c r="F29" s="1416"/>
      <c r="G29" s="1416"/>
      <c r="H29" s="1416"/>
      <c r="I29" s="1416"/>
      <c r="J29" s="1416"/>
      <c r="K29" s="1416"/>
      <c r="L29" s="1416"/>
      <c r="M29" s="1416"/>
      <c r="N29" s="1416"/>
      <c r="O29" s="1416"/>
      <c r="P29" s="1416"/>
    </row>
    <row r="30" spans="1:16" ht="14.25" customHeight="1">
      <c r="A30" s="1416"/>
      <c r="B30" s="1416"/>
      <c r="C30" s="1416"/>
      <c r="D30" s="1416"/>
      <c r="E30" s="1416"/>
      <c r="F30" s="1416"/>
      <c r="G30" s="1416"/>
      <c r="H30" s="1416"/>
      <c r="I30" s="1416"/>
      <c r="J30" s="1416"/>
      <c r="K30" s="1416"/>
      <c r="L30" s="1416"/>
      <c r="M30" s="1416"/>
      <c r="N30" s="1416"/>
      <c r="O30" s="1416"/>
      <c r="P30" s="1416"/>
    </row>
    <row r="31" spans="1:16" ht="14.25" customHeight="1">
      <c r="A31" s="1416"/>
      <c r="B31" s="1416"/>
      <c r="C31" s="1416"/>
      <c r="D31" s="1416"/>
      <c r="E31" s="1416"/>
      <c r="F31" s="1416"/>
      <c r="G31" s="1416"/>
      <c r="H31" s="1416"/>
      <c r="I31" s="1416"/>
      <c r="J31" s="1416"/>
      <c r="K31" s="1416"/>
      <c r="L31" s="1416"/>
      <c r="M31" s="1416"/>
      <c r="N31" s="1416"/>
      <c r="O31" s="1416"/>
      <c r="P31" s="1416"/>
    </row>
    <row r="32" spans="1:16" ht="14.25" customHeight="1">
      <c r="A32" s="1416"/>
      <c r="B32" s="1416"/>
      <c r="C32" s="1416"/>
      <c r="D32" s="1416"/>
      <c r="E32" s="1416"/>
      <c r="F32" s="1416"/>
      <c r="G32" s="1416"/>
      <c r="H32" s="1416"/>
      <c r="I32" s="1416"/>
      <c r="J32" s="1416"/>
      <c r="K32" s="1416"/>
      <c r="L32" s="1416"/>
      <c r="M32" s="1416"/>
      <c r="N32" s="1416"/>
      <c r="O32" s="1416"/>
      <c r="P32" s="1416"/>
    </row>
    <row r="33" spans="1:16" ht="14.25" customHeight="1">
      <c r="A33" s="1416"/>
      <c r="B33" s="1416"/>
      <c r="C33" s="1416"/>
      <c r="D33" s="1416"/>
      <c r="E33" s="1416"/>
      <c r="F33" s="1416"/>
      <c r="G33" s="1416"/>
      <c r="H33" s="1416"/>
      <c r="I33" s="1416"/>
      <c r="J33" s="1416"/>
      <c r="K33" s="1416"/>
      <c r="L33" s="1416"/>
      <c r="M33" s="1416"/>
      <c r="N33" s="1416"/>
      <c r="O33" s="1416"/>
      <c r="P33" s="1416"/>
    </row>
    <row r="34" spans="1:16" ht="14.25" customHeight="1">
      <c r="A34" s="1416"/>
      <c r="B34" s="1416"/>
      <c r="C34" s="1416"/>
      <c r="D34" s="1416"/>
      <c r="E34" s="1416"/>
      <c r="F34" s="1416"/>
      <c r="G34" s="1416"/>
      <c r="H34" s="1416"/>
      <c r="I34" s="1416"/>
      <c r="J34" s="1416"/>
      <c r="K34" s="1416"/>
      <c r="L34" s="1416"/>
      <c r="M34" s="1416"/>
      <c r="N34" s="1416"/>
      <c r="O34" s="1416"/>
      <c r="P34" s="1416"/>
    </row>
    <row r="35" spans="1:16" ht="14.25" customHeight="1">
      <c r="A35" s="1416"/>
      <c r="B35" s="1416"/>
      <c r="C35" s="1416"/>
      <c r="D35" s="1416"/>
      <c r="E35" s="1416"/>
      <c r="F35" s="1416"/>
      <c r="G35" s="1416"/>
      <c r="H35" s="1416"/>
      <c r="I35" s="1416"/>
      <c r="J35" s="1416"/>
      <c r="K35" s="1416"/>
      <c r="L35" s="1416"/>
      <c r="M35" s="1416"/>
      <c r="N35" s="1416"/>
      <c r="O35" s="1416"/>
      <c r="P35" s="1416"/>
    </row>
    <row r="36" spans="1:16" ht="14.25" customHeight="1">
      <c r="A36" s="1416"/>
      <c r="B36" s="1416"/>
      <c r="C36" s="1416"/>
      <c r="D36" s="1416"/>
      <c r="E36" s="1416"/>
      <c r="F36" s="1416"/>
      <c r="G36" s="1416"/>
      <c r="H36" s="1416"/>
      <c r="I36" s="1416"/>
      <c r="J36" s="1416"/>
      <c r="K36" s="1416"/>
      <c r="L36" s="1416"/>
      <c r="M36" s="1416"/>
      <c r="N36" s="1416"/>
      <c r="O36" s="1416"/>
      <c r="P36" s="1416"/>
    </row>
    <row r="37" spans="1:16" ht="14.25" customHeight="1">
      <c r="A37" s="1416"/>
      <c r="B37" s="1416"/>
      <c r="C37" s="1416"/>
      <c r="D37" s="1416"/>
      <c r="E37" s="1416"/>
      <c r="F37" s="1416"/>
      <c r="G37" s="1416"/>
      <c r="H37" s="1416"/>
      <c r="I37" s="1416"/>
      <c r="J37" s="1416"/>
      <c r="K37" s="1416"/>
      <c r="L37" s="1416"/>
      <c r="M37" s="1416"/>
      <c r="N37" s="1416"/>
      <c r="O37" s="1416"/>
      <c r="P37" s="1416"/>
    </row>
    <row r="38" spans="1:16" ht="14.25" customHeight="1">
      <c r="A38" s="1416"/>
      <c r="B38" s="1416"/>
      <c r="C38" s="1416"/>
      <c r="D38" s="1416"/>
      <c r="E38" s="1416"/>
      <c r="F38" s="1416"/>
      <c r="G38" s="1416"/>
      <c r="H38" s="1416"/>
      <c r="I38" s="1416"/>
      <c r="J38" s="1416"/>
      <c r="K38" s="1416"/>
      <c r="L38" s="1416"/>
      <c r="M38" s="1416"/>
      <c r="N38" s="1416"/>
      <c r="O38" s="1416"/>
      <c r="P38" s="1416"/>
    </row>
    <row r="39" spans="1:16" ht="14.25" customHeight="1">
      <c r="A39" s="1416"/>
      <c r="B39" s="1416"/>
      <c r="C39" s="1416"/>
      <c r="D39" s="1416"/>
      <c r="E39" s="1416"/>
      <c r="F39" s="1416"/>
      <c r="G39" s="1416"/>
      <c r="H39" s="1416"/>
      <c r="I39" s="1416"/>
      <c r="J39" s="1416"/>
      <c r="K39" s="1416"/>
      <c r="L39" s="1416"/>
      <c r="M39" s="1416"/>
      <c r="N39" s="1416"/>
      <c r="O39" s="1416"/>
      <c r="P39" s="1416"/>
    </row>
    <row r="40" spans="1:16" ht="14.25" customHeight="1">
      <c r="A40" s="1416"/>
      <c r="B40" s="1416"/>
      <c r="C40" s="1416"/>
      <c r="D40" s="1416"/>
      <c r="E40" s="1416"/>
      <c r="F40" s="1416"/>
      <c r="G40" s="1416"/>
      <c r="H40" s="1416"/>
      <c r="I40" s="1416"/>
      <c r="J40" s="1416"/>
      <c r="K40" s="1416"/>
      <c r="L40" s="1416"/>
      <c r="M40" s="1416"/>
      <c r="N40" s="1416"/>
      <c r="O40" s="1416"/>
      <c r="P40" s="1416"/>
    </row>
    <row r="41" spans="1:16" ht="14.25" customHeight="1">
      <c r="A41" s="1416"/>
      <c r="B41" s="1416"/>
      <c r="C41" s="1416"/>
      <c r="D41" s="1416"/>
      <c r="E41" s="1416"/>
      <c r="F41" s="1416"/>
      <c r="G41" s="1416"/>
      <c r="H41" s="1416"/>
      <c r="I41" s="1416"/>
      <c r="J41" s="1416"/>
      <c r="K41" s="1416"/>
      <c r="L41" s="1416"/>
      <c r="M41" s="1416"/>
      <c r="N41" s="1416"/>
      <c r="O41" s="1416"/>
      <c r="P41" s="1416"/>
    </row>
    <row r="42" spans="1:16" ht="14.25" customHeight="1">
      <c r="A42" s="1416"/>
      <c r="B42" s="1416"/>
      <c r="C42" s="1416"/>
      <c r="D42" s="1416"/>
      <c r="E42" s="1416"/>
      <c r="F42" s="1416"/>
      <c r="G42" s="1416"/>
      <c r="H42" s="1416"/>
      <c r="I42" s="1416"/>
      <c r="J42" s="1416"/>
      <c r="K42" s="1416"/>
      <c r="L42" s="1416"/>
      <c r="M42" s="1416"/>
      <c r="N42" s="1416"/>
      <c r="O42" s="1416"/>
      <c r="P42" s="1416"/>
    </row>
    <row r="43" spans="1:16" ht="14.25" customHeight="1">
      <c r="A43" s="1416"/>
      <c r="B43" s="1416"/>
      <c r="C43" s="1416"/>
      <c r="D43" s="1416"/>
      <c r="E43" s="1416"/>
      <c r="F43" s="1416"/>
      <c r="G43" s="1416"/>
      <c r="H43" s="1416"/>
      <c r="I43" s="1416"/>
      <c r="J43" s="1416"/>
      <c r="K43" s="1416"/>
      <c r="L43" s="1416"/>
      <c r="M43" s="1416"/>
      <c r="N43" s="1416"/>
      <c r="O43" s="1416"/>
      <c r="P43" s="1416"/>
    </row>
    <row r="44" spans="1:16" ht="14.25" customHeight="1">
      <c r="A44" s="1416"/>
      <c r="B44" s="1416"/>
      <c r="C44" s="1416"/>
      <c r="D44" s="1416"/>
      <c r="E44" s="1416"/>
      <c r="F44" s="1416"/>
      <c r="G44" s="1416"/>
      <c r="H44" s="1416"/>
      <c r="I44" s="1416"/>
      <c r="J44" s="1416"/>
      <c r="K44" s="1416"/>
      <c r="L44" s="1416"/>
      <c r="M44" s="1416"/>
      <c r="N44" s="1416"/>
      <c r="O44" s="1416"/>
      <c r="P44" s="1416"/>
    </row>
    <row r="45" spans="1:16" ht="14.25" customHeight="1">
      <c r="A45" s="1416"/>
      <c r="B45" s="1416"/>
      <c r="C45" s="1416"/>
      <c r="D45" s="1416"/>
      <c r="E45" s="1416"/>
      <c r="F45" s="1416"/>
      <c r="G45" s="1416"/>
      <c r="H45" s="1416"/>
      <c r="I45" s="1416"/>
      <c r="J45" s="1416"/>
      <c r="K45" s="1416"/>
      <c r="L45" s="1416"/>
      <c r="M45" s="1416"/>
      <c r="N45" s="1416"/>
      <c r="O45" s="1416"/>
      <c r="P45" s="1416"/>
    </row>
    <row r="46" spans="1:16" ht="14.25" customHeight="1">
      <c r="A46" s="1416"/>
      <c r="B46" s="1416"/>
      <c r="C46" s="1416"/>
      <c r="D46" s="1416"/>
      <c r="E46" s="1416"/>
      <c r="F46" s="1416"/>
      <c r="G46" s="1416"/>
      <c r="H46" s="1416"/>
      <c r="I46" s="1416"/>
      <c r="J46" s="1416"/>
      <c r="K46" s="1416"/>
      <c r="L46" s="1416"/>
      <c r="M46" s="1416"/>
      <c r="N46" s="1416"/>
      <c r="O46" s="1416"/>
      <c r="P46" s="1416"/>
    </row>
    <row r="47" spans="1:16" ht="14.25" customHeight="1">
      <c r="A47" s="1416"/>
      <c r="B47" s="1416"/>
      <c r="C47" s="1416"/>
      <c r="D47" s="1416"/>
      <c r="E47" s="1416"/>
      <c r="F47" s="1416"/>
      <c r="G47" s="1416"/>
      <c r="H47" s="1416"/>
      <c r="I47" s="1416"/>
      <c r="J47" s="1416"/>
      <c r="K47" s="1416"/>
      <c r="L47" s="1416"/>
      <c r="M47" s="1416"/>
      <c r="N47" s="1416"/>
      <c r="O47" s="1416"/>
      <c r="P47" s="1416"/>
    </row>
    <row r="48" spans="1:16" ht="14.25" customHeight="1">
      <c r="A48" s="1416"/>
      <c r="B48" s="1416"/>
      <c r="C48" s="1416"/>
      <c r="D48" s="1416"/>
      <c r="E48" s="1416"/>
      <c r="F48" s="1416"/>
      <c r="G48" s="1416"/>
      <c r="H48" s="1416"/>
      <c r="I48" s="1416"/>
      <c r="J48" s="1416"/>
      <c r="K48" s="1416"/>
      <c r="L48" s="1416"/>
      <c r="M48" s="1416"/>
      <c r="N48" s="1416"/>
      <c r="O48" s="1416"/>
      <c r="P48" s="1416"/>
    </row>
    <row r="49" spans="1:16" ht="14.25" customHeight="1">
      <c r="A49" s="1416"/>
      <c r="B49" s="1416"/>
      <c r="C49" s="1416"/>
      <c r="D49" s="1416"/>
      <c r="E49" s="1416"/>
      <c r="F49" s="1416"/>
      <c r="G49" s="1416"/>
      <c r="H49" s="1416"/>
      <c r="I49" s="1416"/>
      <c r="J49" s="1416"/>
      <c r="K49" s="1416"/>
      <c r="L49" s="1416"/>
      <c r="M49" s="1416"/>
      <c r="N49" s="1416"/>
      <c r="O49" s="1416"/>
      <c r="P49" s="1416"/>
    </row>
    <row r="50" spans="1:16" ht="14.25" customHeight="1">
      <c r="A50" s="1416"/>
      <c r="B50" s="1416"/>
      <c r="C50" s="1416"/>
      <c r="D50" s="1416"/>
      <c r="E50" s="1416"/>
      <c r="F50" s="1416"/>
      <c r="G50" s="1416"/>
      <c r="H50" s="1416"/>
      <c r="I50" s="1416"/>
      <c r="J50" s="1416"/>
      <c r="K50" s="1416"/>
      <c r="L50" s="1416"/>
      <c r="M50" s="1416"/>
      <c r="N50" s="1416"/>
      <c r="O50" s="1416"/>
      <c r="P50" s="1416"/>
    </row>
    <row r="51" spans="1:16" ht="14.25" customHeight="1">
      <c r="A51" s="1416"/>
      <c r="B51" s="1416"/>
      <c r="C51" s="1416"/>
      <c r="D51" s="1416"/>
      <c r="E51" s="1416"/>
      <c r="F51" s="1416"/>
      <c r="G51" s="1416"/>
      <c r="H51" s="1416"/>
      <c r="I51" s="1416"/>
      <c r="J51" s="1416"/>
      <c r="K51" s="1416"/>
      <c r="L51" s="1416"/>
      <c r="M51" s="1416"/>
      <c r="N51" s="1416"/>
      <c r="O51" s="1416"/>
      <c r="P51" s="1416"/>
    </row>
    <row r="52" spans="1:16" ht="14.25" customHeight="1">
      <c r="A52" s="1416"/>
      <c r="B52" s="1416"/>
      <c r="C52" s="1416"/>
      <c r="D52" s="1416"/>
      <c r="E52" s="1416"/>
      <c r="F52" s="1416"/>
      <c r="G52" s="1416"/>
      <c r="H52" s="1416"/>
      <c r="I52" s="1416"/>
      <c r="J52" s="1416"/>
      <c r="K52" s="1416"/>
      <c r="L52" s="1416"/>
      <c r="M52" s="1416"/>
      <c r="N52" s="1416"/>
      <c r="O52" s="1416"/>
      <c r="P52" s="1416"/>
    </row>
    <row r="53" spans="1:16" ht="14.25" customHeight="1">
      <c r="A53" s="1416"/>
      <c r="B53" s="1416"/>
      <c r="C53" s="1416"/>
      <c r="D53" s="1416"/>
      <c r="E53" s="1416"/>
      <c r="F53" s="1416"/>
      <c r="G53" s="1416"/>
      <c r="H53" s="1416"/>
      <c r="I53" s="1416"/>
      <c r="J53" s="1416"/>
      <c r="K53" s="1416"/>
      <c r="L53" s="1416"/>
      <c r="M53" s="1416"/>
      <c r="N53" s="1416"/>
      <c r="O53" s="1416"/>
      <c r="P53" s="1416"/>
    </row>
    <row r="54" spans="1:16" ht="92.25" customHeight="1">
      <c r="A54" s="1416"/>
      <c r="B54" s="1416"/>
      <c r="C54" s="1416"/>
      <c r="D54" s="1416"/>
      <c r="E54" s="1416"/>
      <c r="F54" s="1416"/>
      <c r="G54" s="1416"/>
      <c r="H54" s="1416"/>
      <c r="I54" s="1416"/>
      <c r="J54" s="1416"/>
      <c r="K54" s="1416"/>
      <c r="L54" s="1416"/>
      <c r="M54" s="1416"/>
      <c r="N54" s="1416"/>
      <c r="O54" s="1416"/>
      <c r="P54" s="1416"/>
    </row>
    <row r="55" spans="1:16">
      <c r="A55" s="1416"/>
      <c r="B55" s="1416"/>
      <c r="C55" s="1416"/>
      <c r="D55" s="1416"/>
      <c r="E55" s="1416"/>
      <c r="F55" s="1416"/>
      <c r="G55" s="1416"/>
      <c r="H55" s="1416"/>
      <c r="I55" s="1416"/>
      <c r="J55" s="1416"/>
      <c r="K55" s="1416"/>
      <c r="L55" s="1416"/>
      <c r="M55" s="1416"/>
      <c r="N55" s="1416"/>
      <c r="O55" s="1416"/>
      <c r="P55" s="1416"/>
    </row>
    <row r="56" spans="1:16">
      <c r="A56" s="1416"/>
      <c r="B56" s="1416"/>
      <c r="C56" s="1416"/>
      <c r="D56" s="1416"/>
      <c r="E56" s="1416"/>
      <c r="F56" s="1416"/>
      <c r="G56" s="1416"/>
      <c r="H56" s="1416"/>
      <c r="I56" s="1416"/>
      <c r="J56" s="1416"/>
      <c r="K56" s="1416"/>
      <c r="L56" s="1416"/>
      <c r="M56" s="1416"/>
      <c r="N56" s="1416"/>
      <c r="O56" s="1416"/>
      <c r="P56" s="1416"/>
    </row>
    <row r="57" spans="1:16">
      <c r="A57" s="1416"/>
      <c r="B57" s="1416"/>
      <c r="C57" s="1416"/>
      <c r="D57" s="1416"/>
      <c r="E57" s="1416"/>
      <c r="F57" s="1416"/>
      <c r="G57" s="1416"/>
      <c r="H57" s="1416"/>
      <c r="I57" s="1416"/>
      <c r="J57" s="1416"/>
      <c r="K57" s="1416"/>
      <c r="L57" s="1416"/>
      <c r="M57" s="1416"/>
      <c r="N57" s="1416"/>
      <c r="O57" s="1416"/>
      <c r="P57" s="1416"/>
    </row>
    <row r="58" spans="1:16">
      <c r="A58" s="1416"/>
      <c r="B58" s="1416"/>
      <c r="C58" s="1416"/>
      <c r="D58" s="1416"/>
      <c r="E58" s="1416"/>
      <c r="F58" s="1416"/>
      <c r="G58" s="1416"/>
      <c r="H58" s="1416"/>
      <c r="I58" s="1416"/>
      <c r="J58" s="1416"/>
      <c r="K58" s="1416"/>
      <c r="L58" s="1416"/>
      <c r="M58" s="1416"/>
      <c r="N58" s="1416"/>
      <c r="O58" s="1416"/>
      <c r="P58" s="1416"/>
    </row>
    <row r="59" spans="1:16">
      <c r="A59" s="1416"/>
      <c r="B59" s="1416"/>
      <c r="C59" s="1416"/>
      <c r="D59" s="1416"/>
      <c r="E59" s="1416"/>
      <c r="F59" s="1416"/>
      <c r="G59" s="1416"/>
      <c r="H59" s="1416"/>
      <c r="I59" s="1416"/>
      <c r="J59" s="1416"/>
      <c r="K59" s="1416"/>
      <c r="L59" s="1416"/>
      <c r="M59" s="1416"/>
      <c r="N59" s="1416"/>
      <c r="O59" s="1416"/>
      <c r="P59" s="1416"/>
    </row>
    <row r="60" spans="1:16">
      <c r="A60" s="1416"/>
      <c r="B60" s="1416"/>
      <c r="C60" s="1416"/>
      <c r="D60" s="1416"/>
      <c r="E60" s="1416"/>
      <c r="F60" s="1416"/>
      <c r="G60" s="1416"/>
      <c r="H60" s="1416"/>
      <c r="I60" s="1416"/>
      <c r="J60" s="1416"/>
      <c r="K60" s="1416"/>
      <c r="L60" s="1416"/>
      <c r="M60" s="1416"/>
      <c r="N60" s="1416"/>
      <c r="O60" s="1416"/>
      <c r="P60" s="1416"/>
    </row>
    <row r="61" spans="1:16">
      <c r="A61" s="1416"/>
      <c r="B61" s="1416"/>
      <c r="C61" s="1416"/>
      <c r="D61" s="1416"/>
      <c r="E61" s="1416"/>
      <c r="F61" s="1416"/>
      <c r="G61" s="1416"/>
      <c r="H61" s="1416"/>
      <c r="I61" s="1416"/>
      <c r="J61" s="1416"/>
      <c r="K61" s="1416"/>
      <c r="L61" s="1416"/>
      <c r="M61" s="1416"/>
      <c r="N61" s="1416"/>
      <c r="O61" s="1416"/>
      <c r="P61" s="1416"/>
    </row>
    <row r="62" spans="1:16" ht="90" customHeight="1">
      <c r="A62" s="1416"/>
      <c r="B62" s="1416"/>
      <c r="C62" s="1416"/>
      <c r="D62" s="1416"/>
      <c r="E62" s="1416"/>
      <c r="F62" s="1416"/>
      <c r="G62" s="1416"/>
      <c r="H62" s="1416"/>
      <c r="I62" s="1416"/>
      <c r="J62" s="1416"/>
      <c r="K62" s="1416"/>
      <c r="L62" s="1416"/>
      <c r="M62" s="1416"/>
      <c r="N62" s="1416"/>
      <c r="O62" s="1416"/>
      <c r="P62" s="1416"/>
    </row>
    <row r="63" spans="1:16">
      <c r="A63" s="1416"/>
      <c r="B63" s="1416"/>
      <c r="C63" s="1416"/>
      <c r="D63" s="1416"/>
      <c r="E63" s="1416"/>
      <c r="F63" s="1416"/>
      <c r="G63" s="1416"/>
      <c r="H63" s="1416"/>
      <c r="I63" s="1416"/>
      <c r="J63" s="1416"/>
      <c r="K63" s="1416"/>
      <c r="L63" s="1416"/>
      <c r="M63" s="1416"/>
      <c r="N63" s="1416"/>
      <c r="O63" s="1416"/>
      <c r="P63" s="1416"/>
    </row>
    <row r="64" spans="1:16">
      <c r="A64" s="1416"/>
      <c r="B64" s="1416"/>
      <c r="C64" s="1416"/>
      <c r="D64" s="1416"/>
      <c r="E64" s="1416"/>
      <c r="F64" s="1416"/>
      <c r="G64" s="1416"/>
      <c r="H64" s="1416"/>
      <c r="I64" s="1416"/>
      <c r="J64" s="1416"/>
      <c r="K64" s="1416"/>
      <c r="L64" s="1416"/>
      <c r="M64" s="1416"/>
      <c r="N64" s="1416"/>
      <c r="O64" s="1416"/>
      <c r="P64" s="1416"/>
    </row>
    <row r="65" spans="1:16">
      <c r="A65" s="1416"/>
      <c r="B65" s="1416"/>
      <c r="C65" s="1416"/>
      <c r="D65" s="1416"/>
      <c r="E65" s="1416"/>
      <c r="F65" s="1416"/>
      <c r="G65" s="1416"/>
      <c r="H65" s="1416"/>
      <c r="I65" s="1416"/>
      <c r="J65" s="1416"/>
      <c r="K65" s="1416"/>
      <c r="L65" s="1416"/>
      <c r="M65" s="1416"/>
      <c r="N65" s="1416"/>
      <c r="O65" s="1416"/>
      <c r="P65" s="1416"/>
    </row>
    <row r="66" spans="1:16" ht="19.5" customHeight="1">
      <c r="A66" s="1416"/>
      <c r="B66" s="1416"/>
      <c r="C66" s="1416"/>
      <c r="D66" s="1416"/>
      <c r="E66" s="1416"/>
      <c r="F66" s="1416"/>
      <c r="G66" s="1416"/>
      <c r="H66" s="1416"/>
      <c r="I66" s="1416"/>
      <c r="J66" s="1416"/>
      <c r="K66" s="1416"/>
      <c r="L66" s="1416"/>
      <c r="M66" s="1416"/>
      <c r="N66" s="1416"/>
      <c r="O66" s="1416"/>
      <c r="P66" s="1416"/>
    </row>
    <row r="67" spans="1:16" ht="127.5" customHeight="1">
      <c r="A67" s="1416"/>
      <c r="B67" s="1416"/>
      <c r="C67" s="1416"/>
      <c r="D67" s="1416"/>
      <c r="E67" s="1416"/>
      <c r="F67" s="1416"/>
      <c r="G67" s="1416"/>
      <c r="H67" s="1416"/>
      <c r="I67" s="1416"/>
      <c r="J67" s="1416"/>
      <c r="K67" s="1416"/>
      <c r="L67" s="1416"/>
      <c r="M67" s="1416"/>
      <c r="N67" s="1416"/>
      <c r="O67" s="1416"/>
      <c r="P67" s="1416"/>
    </row>
  </sheetData>
  <mergeCells count="1">
    <mergeCell ref="A7:P67"/>
  </mergeCells>
  <pageMargins left="0.70866141732283472" right="0.70866141732283472" top="0.74803149606299213" bottom="0.74803149606299213" header="0.31496062992125984" footer="0.31496062992125984"/>
  <pageSetup scale="40" orientation="landscape" r:id="rId1"/>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76">
    <tabColor theme="1"/>
    <pageSetUpPr fitToPage="1"/>
  </sheetPr>
  <dimension ref="A5:AB47"/>
  <sheetViews>
    <sheetView showGridLines="0" view="pageBreakPreview" zoomScale="70" zoomScaleNormal="100" zoomScaleSheetLayoutView="70" workbookViewId="0">
      <selection activeCell="O30" sqref="O30"/>
    </sheetView>
  </sheetViews>
  <sheetFormatPr baseColWidth="10" defaultColWidth="11.42578125" defaultRowHeight="14.25"/>
  <cols>
    <col min="1" max="6" width="11.42578125" style="173"/>
    <col min="7" max="7" width="13.42578125" style="173" customWidth="1"/>
    <col min="8" max="8" width="11.42578125" style="173"/>
    <col min="9" max="9" width="23.42578125" style="173" customWidth="1"/>
    <col min="10" max="10" width="24.42578125" style="173" customWidth="1"/>
    <col min="11" max="11" width="15.5703125" style="173" customWidth="1"/>
    <col min="12" max="12" width="13.140625" style="173" customWidth="1"/>
    <col min="13" max="13" width="20.140625" style="173" customWidth="1"/>
    <col min="14" max="16384" width="11.42578125" style="173"/>
  </cols>
  <sheetData>
    <row r="5" spans="1:28" ht="22.5" customHeight="1"/>
    <row r="6" spans="1:28">
      <c r="A6" s="1294" t="s">
        <v>711</v>
      </c>
      <c r="B6" s="1417"/>
      <c r="C6" s="1417"/>
      <c r="D6" s="1417"/>
      <c r="E6" s="1417"/>
      <c r="F6" s="1417"/>
      <c r="G6" s="1417"/>
      <c r="H6" s="1417"/>
      <c r="I6" s="1417"/>
      <c r="J6" s="1417"/>
      <c r="K6" s="1417"/>
      <c r="L6" s="1417"/>
      <c r="M6" s="1417"/>
    </row>
    <row r="7" spans="1:28" ht="14.25" customHeight="1">
      <c r="A7" s="1417"/>
      <c r="B7" s="1417"/>
      <c r="C7" s="1417"/>
      <c r="D7" s="1417"/>
      <c r="E7" s="1417"/>
      <c r="F7" s="1417"/>
      <c r="G7" s="1417"/>
      <c r="H7" s="1417"/>
      <c r="I7" s="1417"/>
      <c r="J7" s="1417"/>
      <c r="K7" s="1417"/>
      <c r="L7" s="1417"/>
      <c r="M7" s="1417"/>
      <c r="O7" s="330"/>
      <c r="P7" s="331"/>
      <c r="Q7" s="331"/>
      <c r="R7" s="331"/>
      <c r="S7" s="331"/>
      <c r="T7" s="331"/>
      <c r="U7" s="331"/>
      <c r="V7" s="331"/>
      <c r="W7" s="331"/>
      <c r="X7" s="331"/>
      <c r="Y7" s="331"/>
      <c r="Z7" s="331"/>
      <c r="AA7" s="331"/>
      <c r="AB7" s="331"/>
    </row>
    <row r="8" spans="1:28" ht="14.25" customHeight="1">
      <c r="A8" s="1417"/>
      <c r="B8" s="1417"/>
      <c r="C8" s="1417"/>
      <c r="D8" s="1417"/>
      <c r="E8" s="1417"/>
      <c r="F8" s="1417"/>
      <c r="G8" s="1417"/>
      <c r="H8" s="1417"/>
      <c r="I8" s="1417"/>
      <c r="J8" s="1417"/>
      <c r="K8" s="1417"/>
      <c r="L8" s="1417"/>
      <c r="M8" s="1417"/>
      <c r="O8" s="331"/>
      <c r="P8" s="331"/>
      <c r="Q8" s="331"/>
      <c r="R8" s="331"/>
      <c r="S8" s="331"/>
      <c r="T8" s="331"/>
      <c r="U8" s="331"/>
      <c r="V8" s="331"/>
      <c r="W8" s="331"/>
      <c r="X8" s="331"/>
      <c r="Y8" s="331"/>
      <c r="Z8" s="331"/>
      <c r="AA8" s="331"/>
      <c r="AB8" s="331"/>
    </row>
    <row r="9" spans="1:28" ht="14.25" customHeight="1">
      <c r="A9" s="1417"/>
      <c r="B9" s="1417"/>
      <c r="C9" s="1417"/>
      <c r="D9" s="1417"/>
      <c r="E9" s="1417"/>
      <c r="F9" s="1417"/>
      <c r="G9" s="1417"/>
      <c r="H9" s="1417"/>
      <c r="I9" s="1417"/>
      <c r="J9" s="1417"/>
      <c r="K9" s="1417"/>
      <c r="L9" s="1417"/>
      <c r="M9" s="1417"/>
      <c r="O9" s="331"/>
      <c r="P9" s="331"/>
      <c r="Q9" s="331"/>
      <c r="R9" s="331"/>
      <c r="S9" s="331"/>
      <c r="T9" s="331"/>
      <c r="U9" s="331"/>
      <c r="V9" s="331"/>
      <c r="W9" s="331"/>
      <c r="X9" s="331"/>
      <c r="Y9" s="331"/>
      <c r="Z9" s="331"/>
      <c r="AA9" s="331"/>
      <c r="AB9" s="331"/>
    </row>
    <row r="10" spans="1:28" ht="14.25" customHeight="1">
      <c r="A10" s="1417"/>
      <c r="B10" s="1417"/>
      <c r="C10" s="1417"/>
      <c r="D10" s="1417"/>
      <c r="E10" s="1417"/>
      <c r="F10" s="1417"/>
      <c r="G10" s="1417"/>
      <c r="H10" s="1417"/>
      <c r="I10" s="1417"/>
      <c r="J10" s="1417"/>
      <c r="K10" s="1417"/>
      <c r="L10" s="1417"/>
      <c r="M10" s="1417"/>
      <c r="O10" s="331"/>
      <c r="P10" s="331"/>
      <c r="Q10" s="331"/>
      <c r="R10" s="331"/>
      <c r="S10" s="331"/>
      <c r="T10" s="331"/>
      <c r="U10" s="331"/>
      <c r="V10" s="331"/>
      <c r="W10" s="331"/>
      <c r="X10" s="331"/>
      <c r="Y10" s="331"/>
      <c r="Z10" s="331"/>
      <c r="AA10" s="331"/>
      <c r="AB10" s="331"/>
    </row>
    <row r="11" spans="1:28" ht="14.25" customHeight="1">
      <c r="A11" s="1417"/>
      <c r="B11" s="1417"/>
      <c r="C11" s="1417"/>
      <c r="D11" s="1417"/>
      <c r="E11" s="1417"/>
      <c r="F11" s="1417"/>
      <c r="G11" s="1417"/>
      <c r="H11" s="1417"/>
      <c r="I11" s="1417"/>
      <c r="J11" s="1417"/>
      <c r="K11" s="1417"/>
      <c r="L11" s="1417"/>
      <c r="M11" s="1417"/>
      <c r="O11" s="331"/>
      <c r="P11" s="331"/>
      <c r="Q11" s="331"/>
      <c r="R11" s="331"/>
      <c r="S11" s="331"/>
      <c r="T11" s="331"/>
      <c r="U11" s="331"/>
      <c r="V11" s="331"/>
      <c r="W11" s="331"/>
      <c r="X11" s="331"/>
      <c r="Y11" s="331"/>
      <c r="Z11" s="331"/>
      <c r="AA11" s="331"/>
      <c r="AB11" s="331"/>
    </row>
    <row r="12" spans="1:28" ht="14.25" customHeight="1">
      <c r="A12" s="1417"/>
      <c r="B12" s="1417"/>
      <c r="C12" s="1417"/>
      <c r="D12" s="1417"/>
      <c r="E12" s="1417"/>
      <c r="F12" s="1417"/>
      <c r="G12" s="1417"/>
      <c r="H12" s="1417"/>
      <c r="I12" s="1417"/>
      <c r="J12" s="1417"/>
      <c r="K12" s="1417"/>
      <c r="L12" s="1417"/>
      <c r="M12" s="1417"/>
      <c r="O12" s="331"/>
      <c r="P12" s="331"/>
      <c r="Q12" s="331"/>
      <c r="R12" s="331"/>
      <c r="S12" s="331"/>
      <c r="T12" s="331"/>
      <c r="U12" s="331"/>
      <c r="V12" s="331"/>
      <c r="W12" s="331"/>
      <c r="X12" s="331"/>
      <c r="Y12" s="331"/>
      <c r="Z12" s="331"/>
      <c r="AA12" s="331"/>
      <c r="AB12" s="331"/>
    </row>
    <row r="13" spans="1:28" ht="14.25" customHeight="1">
      <c r="A13" s="1417"/>
      <c r="B13" s="1417"/>
      <c r="C13" s="1417"/>
      <c r="D13" s="1417"/>
      <c r="E13" s="1417"/>
      <c r="F13" s="1417"/>
      <c r="G13" s="1417"/>
      <c r="H13" s="1417"/>
      <c r="I13" s="1417"/>
      <c r="J13" s="1417"/>
      <c r="K13" s="1417"/>
      <c r="L13" s="1417"/>
      <c r="M13" s="1417"/>
      <c r="O13" s="331"/>
      <c r="P13" s="331"/>
      <c r="Q13" s="331"/>
      <c r="R13" s="331"/>
      <c r="S13" s="331"/>
      <c r="T13" s="331"/>
      <c r="U13" s="331"/>
      <c r="V13" s="331"/>
      <c r="W13" s="331"/>
      <c r="X13" s="331"/>
      <c r="Y13" s="331"/>
      <c r="Z13" s="331"/>
      <c r="AA13" s="331"/>
      <c r="AB13" s="331"/>
    </row>
    <row r="14" spans="1:28" ht="14.25" customHeight="1">
      <c r="A14" s="1417"/>
      <c r="B14" s="1417"/>
      <c r="C14" s="1417"/>
      <c r="D14" s="1417"/>
      <c r="E14" s="1417"/>
      <c r="F14" s="1417"/>
      <c r="G14" s="1417"/>
      <c r="H14" s="1417"/>
      <c r="I14" s="1417"/>
      <c r="J14" s="1417"/>
      <c r="K14" s="1417"/>
      <c r="L14" s="1417"/>
      <c r="M14" s="1417"/>
      <c r="O14" s="331"/>
      <c r="P14" s="331"/>
      <c r="Q14" s="331"/>
      <c r="R14" s="331"/>
      <c r="S14" s="331"/>
      <c r="T14" s="331"/>
      <c r="U14" s="331"/>
      <c r="V14" s="331"/>
      <c r="W14" s="331"/>
      <c r="X14" s="331"/>
      <c r="Y14" s="331"/>
      <c r="Z14" s="331"/>
      <c r="AA14" s="331"/>
      <c r="AB14" s="331"/>
    </row>
    <row r="15" spans="1:28" ht="14.25" customHeight="1">
      <c r="A15" s="1417"/>
      <c r="B15" s="1417"/>
      <c r="C15" s="1417"/>
      <c r="D15" s="1417"/>
      <c r="E15" s="1417"/>
      <c r="F15" s="1417"/>
      <c r="G15" s="1417"/>
      <c r="H15" s="1417"/>
      <c r="I15" s="1417"/>
      <c r="J15" s="1417"/>
      <c r="K15" s="1417"/>
      <c r="L15" s="1417"/>
      <c r="M15" s="1417"/>
      <c r="O15" s="331"/>
      <c r="P15" s="331"/>
      <c r="Q15" s="331"/>
      <c r="R15" s="331"/>
      <c r="S15" s="331"/>
      <c r="T15" s="331"/>
      <c r="U15" s="331"/>
      <c r="V15" s="331"/>
      <c r="W15" s="331"/>
      <c r="X15" s="331"/>
      <c r="Y15" s="331"/>
      <c r="Z15" s="331"/>
      <c r="AA15" s="331"/>
      <c r="AB15" s="331"/>
    </row>
    <row r="16" spans="1:28" ht="14.25" customHeight="1">
      <c r="A16" s="1417"/>
      <c r="B16" s="1417"/>
      <c r="C16" s="1417"/>
      <c r="D16" s="1417"/>
      <c r="E16" s="1417"/>
      <c r="F16" s="1417"/>
      <c r="G16" s="1417"/>
      <c r="H16" s="1417"/>
      <c r="I16" s="1417"/>
      <c r="J16" s="1417"/>
      <c r="K16" s="1417"/>
      <c r="L16" s="1417"/>
      <c r="M16" s="1417"/>
      <c r="O16" s="331"/>
      <c r="P16" s="331"/>
      <c r="Q16" s="331"/>
      <c r="R16" s="331"/>
      <c r="S16" s="331"/>
      <c r="T16" s="331"/>
      <c r="U16" s="331"/>
      <c r="V16" s="331"/>
      <c r="W16" s="331"/>
      <c r="X16" s="331"/>
      <c r="Y16" s="331"/>
      <c r="Z16" s="331"/>
      <c r="AA16" s="331"/>
      <c r="AB16" s="331"/>
    </row>
    <row r="17" spans="1:28" ht="14.25" customHeight="1">
      <c r="A17" s="1417"/>
      <c r="B17" s="1417"/>
      <c r="C17" s="1417"/>
      <c r="D17" s="1417"/>
      <c r="E17" s="1417"/>
      <c r="F17" s="1417"/>
      <c r="G17" s="1417"/>
      <c r="H17" s="1417"/>
      <c r="I17" s="1417"/>
      <c r="J17" s="1417"/>
      <c r="K17" s="1417"/>
      <c r="L17" s="1417"/>
      <c r="M17" s="1417"/>
      <c r="O17" s="331"/>
      <c r="P17" s="331"/>
      <c r="Q17" s="331"/>
      <c r="R17" s="331"/>
      <c r="S17" s="331"/>
      <c r="T17" s="331"/>
      <c r="U17" s="331"/>
      <c r="V17" s="331"/>
      <c r="W17" s="331"/>
      <c r="X17" s="331"/>
      <c r="Y17" s="331"/>
      <c r="Z17" s="331"/>
      <c r="AA17" s="331"/>
      <c r="AB17" s="331"/>
    </row>
    <row r="18" spans="1:28" ht="14.25" customHeight="1">
      <c r="A18" s="1417"/>
      <c r="B18" s="1417"/>
      <c r="C18" s="1417"/>
      <c r="D18" s="1417"/>
      <c r="E18" s="1417"/>
      <c r="F18" s="1417"/>
      <c r="G18" s="1417"/>
      <c r="H18" s="1417"/>
      <c r="I18" s="1417"/>
      <c r="J18" s="1417"/>
      <c r="K18" s="1417"/>
      <c r="L18" s="1417"/>
      <c r="M18" s="1417"/>
      <c r="O18" s="331"/>
      <c r="P18" s="331"/>
      <c r="Q18" s="331"/>
      <c r="R18" s="331"/>
      <c r="S18" s="331"/>
      <c r="T18" s="331"/>
      <c r="U18" s="331"/>
      <c r="V18" s="331"/>
      <c r="W18" s="331"/>
      <c r="X18" s="331"/>
      <c r="Y18" s="331"/>
      <c r="Z18" s="331"/>
      <c r="AA18" s="331"/>
      <c r="AB18" s="331"/>
    </row>
    <row r="19" spans="1:28" ht="14.25" customHeight="1">
      <c r="A19" s="1417"/>
      <c r="B19" s="1417"/>
      <c r="C19" s="1417"/>
      <c r="D19" s="1417"/>
      <c r="E19" s="1417"/>
      <c r="F19" s="1417"/>
      <c r="G19" s="1417"/>
      <c r="H19" s="1417"/>
      <c r="I19" s="1417"/>
      <c r="J19" s="1417"/>
      <c r="K19" s="1417"/>
      <c r="L19" s="1417"/>
      <c r="M19" s="1417"/>
      <c r="O19" s="331"/>
      <c r="P19" s="331"/>
      <c r="Q19" s="331"/>
      <c r="R19" s="331"/>
      <c r="S19" s="331"/>
      <c r="T19" s="331"/>
      <c r="U19" s="331"/>
      <c r="V19" s="331"/>
      <c r="W19" s="331"/>
      <c r="X19" s="331"/>
      <c r="Y19" s="331"/>
      <c r="Z19" s="331"/>
      <c r="AA19" s="331"/>
      <c r="AB19" s="331"/>
    </row>
    <row r="20" spans="1:28" ht="14.25" customHeight="1">
      <c r="A20" s="1417"/>
      <c r="B20" s="1417"/>
      <c r="C20" s="1417"/>
      <c r="D20" s="1417"/>
      <c r="E20" s="1417"/>
      <c r="F20" s="1417"/>
      <c r="G20" s="1417"/>
      <c r="H20" s="1417"/>
      <c r="I20" s="1417"/>
      <c r="J20" s="1417"/>
      <c r="K20" s="1417"/>
      <c r="L20" s="1417"/>
      <c r="M20" s="1417"/>
      <c r="O20" s="331"/>
      <c r="P20" s="331"/>
      <c r="Q20" s="331"/>
      <c r="R20" s="331"/>
      <c r="S20" s="331"/>
      <c r="T20" s="331"/>
      <c r="U20" s="331"/>
      <c r="V20" s="331"/>
      <c r="W20" s="331"/>
      <c r="X20" s="331"/>
      <c r="Y20" s="331"/>
      <c r="Z20" s="331"/>
      <c r="AA20" s="331"/>
      <c r="AB20" s="331"/>
    </row>
    <row r="21" spans="1:28" ht="14.25" customHeight="1">
      <c r="A21" s="1417"/>
      <c r="B21" s="1417"/>
      <c r="C21" s="1417"/>
      <c r="D21" s="1417"/>
      <c r="E21" s="1417"/>
      <c r="F21" s="1417"/>
      <c r="G21" s="1417"/>
      <c r="H21" s="1417"/>
      <c r="I21" s="1417"/>
      <c r="J21" s="1417"/>
      <c r="K21" s="1417"/>
      <c r="L21" s="1417"/>
      <c r="M21" s="1417"/>
      <c r="O21" s="331"/>
      <c r="P21" s="331"/>
      <c r="Q21" s="331"/>
      <c r="R21" s="331"/>
      <c r="S21" s="331"/>
      <c r="T21" s="331"/>
      <c r="U21" s="331"/>
      <c r="V21" s="331"/>
      <c r="W21" s="331"/>
      <c r="X21" s="331"/>
      <c r="Y21" s="331"/>
      <c r="Z21" s="331"/>
      <c r="AA21" s="331"/>
      <c r="AB21" s="331"/>
    </row>
    <row r="22" spans="1:28" ht="14.25" customHeight="1">
      <c r="A22" s="1417"/>
      <c r="B22" s="1417"/>
      <c r="C22" s="1417"/>
      <c r="D22" s="1417"/>
      <c r="E22" s="1417"/>
      <c r="F22" s="1417"/>
      <c r="G22" s="1417"/>
      <c r="H22" s="1417"/>
      <c r="I22" s="1417"/>
      <c r="J22" s="1417"/>
      <c r="K22" s="1417"/>
      <c r="L22" s="1417"/>
      <c r="M22" s="1417"/>
      <c r="O22" s="331"/>
      <c r="P22" s="331"/>
      <c r="Q22" s="331"/>
      <c r="R22" s="331"/>
      <c r="S22" s="331"/>
      <c r="T22" s="331"/>
      <c r="U22" s="331"/>
      <c r="V22" s="331"/>
      <c r="W22" s="331"/>
      <c r="X22" s="331"/>
      <c r="Y22" s="331"/>
      <c r="Z22" s="331"/>
      <c r="AA22" s="331"/>
      <c r="AB22" s="331"/>
    </row>
    <row r="23" spans="1:28" ht="14.25" customHeight="1">
      <c r="A23" s="1417"/>
      <c r="B23" s="1417"/>
      <c r="C23" s="1417"/>
      <c r="D23" s="1417"/>
      <c r="E23" s="1417"/>
      <c r="F23" s="1417"/>
      <c r="G23" s="1417"/>
      <c r="H23" s="1417"/>
      <c r="I23" s="1417"/>
      <c r="J23" s="1417"/>
      <c r="K23" s="1417"/>
      <c r="L23" s="1417"/>
      <c r="M23" s="1417"/>
      <c r="O23" s="331"/>
      <c r="P23" s="331"/>
      <c r="Q23" s="331"/>
      <c r="R23" s="331"/>
      <c r="S23" s="331"/>
      <c r="T23" s="331"/>
      <c r="U23" s="331"/>
      <c r="V23" s="331"/>
      <c r="W23" s="331"/>
      <c r="X23" s="331"/>
      <c r="Y23" s="331"/>
      <c r="Z23" s="331"/>
      <c r="AA23" s="331"/>
      <c r="AB23" s="331"/>
    </row>
    <row r="24" spans="1:28" ht="14.25" customHeight="1">
      <c r="A24" s="1417"/>
      <c r="B24" s="1417"/>
      <c r="C24" s="1417"/>
      <c r="D24" s="1417"/>
      <c r="E24" s="1417"/>
      <c r="F24" s="1417"/>
      <c r="G24" s="1417"/>
      <c r="H24" s="1417"/>
      <c r="I24" s="1417"/>
      <c r="J24" s="1417"/>
      <c r="K24" s="1417"/>
      <c r="L24" s="1417"/>
      <c r="M24" s="1417"/>
      <c r="O24" s="331"/>
      <c r="P24" s="331"/>
      <c r="Q24" s="331"/>
      <c r="R24" s="331"/>
      <c r="S24" s="331"/>
      <c r="T24" s="331"/>
      <c r="U24" s="331"/>
      <c r="V24" s="331"/>
      <c r="W24" s="331"/>
      <c r="X24" s="331"/>
      <c r="Y24" s="331"/>
      <c r="Z24" s="331"/>
      <c r="AA24" s="331"/>
      <c r="AB24" s="331"/>
    </row>
    <row r="25" spans="1:28" ht="14.25" customHeight="1">
      <c r="A25" s="1417"/>
      <c r="B25" s="1417"/>
      <c r="C25" s="1417"/>
      <c r="D25" s="1417"/>
      <c r="E25" s="1417"/>
      <c r="F25" s="1417"/>
      <c r="G25" s="1417"/>
      <c r="H25" s="1417"/>
      <c r="I25" s="1417"/>
      <c r="J25" s="1417"/>
      <c r="K25" s="1417"/>
      <c r="L25" s="1417"/>
      <c r="M25" s="1417"/>
      <c r="O25" s="331"/>
      <c r="P25" s="331"/>
      <c r="Q25" s="331"/>
      <c r="R25" s="331"/>
      <c r="S25" s="331"/>
      <c r="T25" s="331"/>
      <c r="U25" s="331"/>
      <c r="V25" s="331"/>
      <c r="W25" s="331"/>
      <c r="X25" s="331"/>
      <c r="Y25" s="331"/>
      <c r="Z25" s="331"/>
      <c r="AA25" s="331"/>
      <c r="AB25" s="331"/>
    </row>
    <row r="26" spans="1:28" ht="14.25" customHeight="1">
      <c r="A26" s="1417"/>
      <c r="B26" s="1417"/>
      <c r="C26" s="1417"/>
      <c r="D26" s="1417"/>
      <c r="E26" s="1417"/>
      <c r="F26" s="1417"/>
      <c r="G26" s="1417"/>
      <c r="H26" s="1417"/>
      <c r="I26" s="1417"/>
      <c r="J26" s="1417"/>
      <c r="K26" s="1417"/>
      <c r="L26" s="1417"/>
      <c r="M26" s="1417"/>
      <c r="O26" s="331"/>
      <c r="P26" s="331"/>
      <c r="Q26" s="331"/>
      <c r="R26" s="331"/>
      <c r="S26" s="331"/>
      <c r="T26" s="331"/>
      <c r="U26" s="331"/>
      <c r="V26" s="331"/>
      <c r="W26" s="331"/>
      <c r="X26" s="331"/>
      <c r="Y26" s="331"/>
      <c r="Z26" s="331"/>
      <c r="AA26" s="331"/>
      <c r="AB26" s="331"/>
    </row>
    <row r="27" spans="1:28" ht="14.25" customHeight="1">
      <c r="A27" s="1417"/>
      <c r="B27" s="1417"/>
      <c r="C27" s="1417"/>
      <c r="D27" s="1417"/>
      <c r="E27" s="1417"/>
      <c r="F27" s="1417"/>
      <c r="G27" s="1417"/>
      <c r="H27" s="1417"/>
      <c r="I27" s="1417"/>
      <c r="J27" s="1417"/>
      <c r="K27" s="1417"/>
      <c r="L27" s="1417"/>
      <c r="M27" s="1417"/>
      <c r="O27" s="331"/>
      <c r="P27" s="331"/>
      <c r="Q27" s="331"/>
      <c r="R27" s="331"/>
      <c r="S27" s="331"/>
      <c r="T27" s="331"/>
      <c r="U27" s="331"/>
      <c r="V27" s="331"/>
      <c r="W27" s="331"/>
      <c r="X27" s="331"/>
      <c r="Y27" s="331"/>
      <c r="Z27" s="331"/>
      <c r="AA27" s="331"/>
      <c r="AB27" s="331"/>
    </row>
    <row r="28" spans="1:28" ht="61.5" customHeight="1">
      <c r="A28" s="1417"/>
      <c r="B28" s="1417"/>
      <c r="C28" s="1417"/>
      <c r="D28" s="1417"/>
      <c r="E28" s="1417"/>
      <c r="F28" s="1417"/>
      <c r="G28" s="1417"/>
      <c r="H28" s="1417"/>
      <c r="I28" s="1417"/>
      <c r="J28" s="1417"/>
      <c r="K28" s="1417"/>
      <c r="L28" s="1417"/>
      <c r="M28" s="1417"/>
      <c r="O28" s="331"/>
      <c r="P28" s="331"/>
      <c r="Q28" s="331"/>
      <c r="R28" s="331"/>
      <c r="S28" s="331"/>
      <c r="T28" s="331"/>
      <c r="U28" s="331"/>
      <c r="V28" s="331"/>
      <c r="W28" s="331"/>
      <c r="X28" s="331"/>
      <c r="Y28" s="331"/>
      <c r="Z28" s="331"/>
      <c r="AA28" s="331"/>
      <c r="AB28" s="331"/>
    </row>
    <row r="29" spans="1:28" ht="61.5" customHeight="1">
      <c r="A29" s="1417"/>
      <c r="B29" s="1417"/>
      <c r="C29" s="1417"/>
      <c r="D29" s="1417"/>
      <c r="E29" s="1417"/>
      <c r="F29" s="1417"/>
      <c r="G29" s="1417"/>
      <c r="H29" s="1417"/>
      <c r="I29" s="1417"/>
      <c r="J29" s="1417"/>
      <c r="K29" s="1417"/>
      <c r="L29" s="1417"/>
      <c r="M29" s="1417"/>
      <c r="O29" s="331"/>
      <c r="P29" s="331"/>
      <c r="Q29" s="331"/>
      <c r="R29" s="331"/>
      <c r="S29" s="331"/>
      <c r="T29" s="331"/>
      <c r="U29" s="331"/>
      <c r="V29" s="331"/>
      <c r="W29" s="331"/>
      <c r="X29" s="331"/>
      <c r="Y29" s="331"/>
      <c r="Z29" s="331"/>
      <c r="AA29" s="331"/>
      <c r="AB29" s="331"/>
    </row>
    <row r="30" spans="1:28" ht="61.5" customHeight="1">
      <c r="A30" s="1417"/>
      <c r="B30" s="1417"/>
      <c r="C30" s="1417"/>
      <c r="D30" s="1417"/>
      <c r="E30" s="1417"/>
      <c r="F30" s="1417"/>
      <c r="G30" s="1417"/>
      <c r="H30" s="1417"/>
      <c r="I30" s="1417"/>
      <c r="J30" s="1417"/>
      <c r="K30" s="1417"/>
      <c r="L30" s="1417"/>
      <c r="M30" s="1417"/>
      <c r="O30" s="331"/>
      <c r="P30" s="331"/>
      <c r="Q30" s="331"/>
      <c r="R30" s="331"/>
      <c r="S30" s="331"/>
      <c r="T30" s="331"/>
      <c r="U30" s="331"/>
      <c r="V30" s="331"/>
      <c r="W30" s="331"/>
      <c r="X30" s="331"/>
      <c r="Y30" s="331"/>
      <c r="Z30" s="331"/>
      <c r="AA30" s="331"/>
      <c r="AB30" s="331"/>
    </row>
    <row r="31" spans="1:28" ht="61.5" customHeight="1">
      <c r="A31" s="1417"/>
      <c r="B31" s="1417"/>
      <c r="C31" s="1417"/>
      <c r="D31" s="1417"/>
      <c r="E31" s="1417"/>
      <c r="F31" s="1417"/>
      <c r="G31" s="1417"/>
      <c r="H31" s="1417"/>
      <c r="I31" s="1417"/>
      <c r="J31" s="1417"/>
      <c r="K31" s="1417"/>
      <c r="L31" s="1417"/>
      <c r="M31" s="1417"/>
      <c r="O31" s="331"/>
      <c r="P31" s="331"/>
      <c r="Q31" s="331"/>
      <c r="R31" s="331"/>
      <c r="S31" s="331"/>
      <c r="T31" s="331"/>
      <c r="U31" s="331"/>
      <c r="V31" s="331"/>
      <c r="W31" s="331"/>
      <c r="X31" s="331"/>
      <c r="Y31" s="331"/>
      <c r="Z31" s="331"/>
      <c r="AA31" s="331"/>
      <c r="AB31" s="331"/>
    </row>
    <row r="32" spans="1:28" ht="61.5" customHeight="1">
      <c r="A32" s="1417"/>
      <c r="B32" s="1417"/>
      <c r="C32" s="1417"/>
      <c r="D32" s="1417"/>
      <c r="E32" s="1417"/>
      <c r="F32" s="1417"/>
      <c r="G32" s="1417"/>
      <c r="H32" s="1417"/>
      <c r="I32" s="1417"/>
      <c r="J32" s="1417"/>
      <c r="K32" s="1417"/>
      <c r="L32" s="1417"/>
      <c r="M32" s="1417"/>
      <c r="O32" s="331"/>
      <c r="P32" s="331"/>
      <c r="Q32" s="331"/>
      <c r="R32" s="331"/>
      <c r="S32" s="331"/>
      <c r="T32" s="331"/>
      <c r="U32" s="331"/>
      <c r="V32" s="331"/>
      <c r="W32" s="331"/>
      <c r="X32" s="331"/>
      <c r="Y32" s="331"/>
      <c r="Z32" s="331"/>
      <c r="AA32" s="331"/>
      <c r="AB32" s="331"/>
    </row>
    <row r="33" spans="1:28" ht="61.5" customHeight="1">
      <c r="A33" s="1417"/>
      <c r="B33" s="1417"/>
      <c r="C33" s="1417"/>
      <c r="D33" s="1417"/>
      <c r="E33" s="1417"/>
      <c r="F33" s="1417"/>
      <c r="G33" s="1417"/>
      <c r="H33" s="1417"/>
      <c r="I33" s="1417"/>
      <c r="J33" s="1417"/>
      <c r="K33" s="1417"/>
      <c r="L33" s="1417"/>
      <c r="M33" s="1417"/>
      <c r="O33" s="331"/>
      <c r="P33" s="331"/>
      <c r="Q33" s="331"/>
      <c r="R33" s="331"/>
      <c r="S33" s="331"/>
      <c r="T33" s="331"/>
      <c r="U33" s="331"/>
      <c r="V33" s="331"/>
      <c r="W33" s="331"/>
      <c r="X33" s="331"/>
      <c r="Y33" s="331"/>
      <c r="Z33" s="331"/>
      <c r="AA33" s="331"/>
      <c r="AB33" s="331"/>
    </row>
    <row r="34" spans="1:28" ht="14.25" customHeight="1">
      <c r="A34" s="1417"/>
      <c r="B34" s="1417"/>
      <c r="C34" s="1417"/>
      <c r="D34" s="1417"/>
      <c r="E34" s="1417"/>
      <c r="F34" s="1417"/>
      <c r="G34" s="1417"/>
      <c r="H34" s="1417"/>
      <c r="I34" s="1417"/>
      <c r="J34" s="1417"/>
      <c r="K34" s="1417"/>
      <c r="L34" s="1417"/>
      <c r="M34" s="1417"/>
      <c r="O34" s="331"/>
      <c r="P34" s="331"/>
      <c r="Q34" s="331"/>
      <c r="R34" s="331"/>
      <c r="S34" s="331"/>
      <c r="T34" s="331"/>
      <c r="U34" s="331"/>
      <c r="V34" s="331"/>
      <c r="W34" s="331"/>
      <c r="X34" s="331"/>
      <c r="Y34" s="331"/>
      <c r="Z34" s="331"/>
      <c r="AA34" s="331"/>
      <c r="AB34" s="331"/>
    </row>
    <row r="35" spans="1:28" ht="14.25" customHeight="1">
      <c r="A35" s="1417"/>
      <c r="B35" s="1417"/>
      <c r="C35" s="1417"/>
      <c r="D35" s="1417"/>
      <c r="E35" s="1417"/>
      <c r="F35" s="1417"/>
      <c r="G35" s="1417"/>
      <c r="H35" s="1417"/>
      <c r="I35" s="1417"/>
      <c r="J35" s="1417"/>
      <c r="K35" s="1417"/>
      <c r="L35" s="1417"/>
      <c r="M35" s="1417"/>
      <c r="O35" s="331"/>
      <c r="P35" s="331"/>
      <c r="Q35" s="331"/>
      <c r="R35" s="331"/>
      <c r="S35" s="331"/>
      <c r="T35" s="331"/>
      <c r="U35" s="331"/>
      <c r="V35" s="331"/>
      <c r="W35" s="331"/>
      <c r="X35" s="331"/>
      <c r="Y35" s="331"/>
      <c r="Z35" s="331"/>
      <c r="AA35" s="331"/>
      <c r="AB35" s="331"/>
    </row>
    <row r="36" spans="1:28" ht="14.25" customHeight="1">
      <c r="O36" s="331"/>
      <c r="P36" s="331"/>
      <c r="Q36" s="331"/>
      <c r="R36" s="331"/>
      <c r="S36" s="331"/>
      <c r="T36" s="331"/>
      <c r="U36" s="331"/>
      <c r="V36" s="331"/>
      <c r="W36" s="331"/>
      <c r="X36" s="331"/>
      <c r="Y36" s="331"/>
      <c r="Z36" s="331"/>
      <c r="AA36" s="331"/>
      <c r="AB36" s="331"/>
    </row>
    <row r="37" spans="1:28" ht="14.25" customHeight="1">
      <c r="O37" s="331"/>
      <c r="P37" s="331"/>
      <c r="Q37" s="331"/>
      <c r="R37" s="331"/>
      <c r="S37" s="331"/>
      <c r="T37" s="331"/>
      <c r="U37" s="331"/>
      <c r="V37" s="331"/>
      <c r="W37" s="331"/>
      <c r="X37" s="331"/>
      <c r="Y37" s="331"/>
      <c r="Z37" s="331"/>
      <c r="AA37" s="331"/>
      <c r="AB37" s="331"/>
    </row>
    <row r="38" spans="1:28" ht="14.25" customHeight="1">
      <c r="O38" s="331"/>
      <c r="P38" s="331"/>
      <c r="Q38" s="331"/>
      <c r="R38" s="331"/>
      <c r="S38" s="331"/>
      <c r="T38" s="331"/>
      <c r="U38" s="331"/>
      <c r="V38" s="331"/>
      <c r="W38" s="331"/>
      <c r="X38" s="331"/>
      <c r="Y38" s="331"/>
      <c r="Z38" s="331"/>
      <c r="AA38" s="331"/>
      <c r="AB38" s="331"/>
    </row>
    <row r="39" spans="1:28" ht="14.25" customHeight="1">
      <c r="O39" s="331"/>
      <c r="P39" s="331"/>
      <c r="Q39" s="331"/>
      <c r="R39" s="331"/>
      <c r="S39" s="331"/>
      <c r="T39" s="331"/>
      <c r="U39" s="331"/>
      <c r="V39" s="331"/>
      <c r="W39" s="331"/>
      <c r="X39" s="331"/>
      <c r="Y39" s="331"/>
      <c r="Z39" s="331"/>
      <c r="AA39" s="331"/>
      <c r="AB39" s="331"/>
    </row>
    <row r="40" spans="1:28" ht="14.25" customHeight="1">
      <c r="O40" s="331"/>
      <c r="P40" s="331"/>
      <c r="Q40" s="331"/>
      <c r="R40" s="331"/>
      <c r="S40" s="331"/>
      <c r="T40" s="331"/>
      <c r="U40" s="331"/>
      <c r="V40" s="331"/>
      <c r="W40" s="331"/>
      <c r="X40" s="331"/>
      <c r="Y40" s="331"/>
      <c r="Z40" s="331"/>
      <c r="AA40" s="331"/>
      <c r="AB40" s="331"/>
    </row>
    <row r="41" spans="1:28" ht="14.25" customHeight="1">
      <c r="O41" s="331"/>
      <c r="P41" s="331"/>
      <c r="Q41" s="331"/>
      <c r="R41" s="331"/>
      <c r="S41" s="331"/>
      <c r="T41" s="331"/>
      <c r="U41" s="331"/>
      <c r="V41" s="331"/>
      <c r="W41" s="331"/>
      <c r="X41" s="331"/>
      <c r="Y41" s="331"/>
      <c r="Z41" s="331"/>
      <c r="AA41" s="331"/>
      <c r="AB41" s="331"/>
    </row>
    <row r="42" spans="1:28" ht="14.25" customHeight="1">
      <c r="O42" s="331"/>
      <c r="P42" s="331"/>
      <c r="Q42" s="331"/>
      <c r="R42" s="331"/>
      <c r="S42" s="331"/>
      <c r="T42" s="331"/>
      <c r="U42" s="331"/>
      <c r="V42" s="331"/>
      <c r="W42" s="331"/>
      <c r="X42" s="331"/>
      <c r="Y42" s="331"/>
      <c r="Z42" s="331"/>
      <c r="AA42" s="331"/>
      <c r="AB42" s="331"/>
    </row>
    <row r="43" spans="1:28" ht="14.25" customHeight="1">
      <c r="O43" s="331"/>
      <c r="P43" s="331"/>
      <c r="Q43" s="331"/>
      <c r="R43" s="331"/>
      <c r="S43" s="331"/>
      <c r="T43" s="331"/>
      <c r="U43" s="331"/>
      <c r="V43" s="331"/>
      <c r="W43" s="331"/>
      <c r="X43" s="331"/>
      <c r="Y43" s="331"/>
      <c r="Z43" s="331"/>
      <c r="AA43" s="331"/>
      <c r="AB43" s="331"/>
    </row>
    <row r="44" spans="1:28" ht="14.25" customHeight="1">
      <c r="O44" s="331"/>
      <c r="P44" s="331"/>
      <c r="Q44" s="331"/>
      <c r="R44" s="331"/>
      <c r="S44" s="331"/>
      <c r="T44" s="331"/>
      <c r="U44" s="331"/>
      <c r="V44" s="331"/>
      <c r="W44" s="331"/>
      <c r="X44" s="331"/>
      <c r="Y44" s="331"/>
      <c r="Z44" s="331"/>
      <c r="AA44" s="331"/>
      <c r="AB44" s="331"/>
    </row>
    <row r="45" spans="1:28" ht="14.25" customHeight="1">
      <c r="O45" s="331"/>
      <c r="P45" s="331"/>
      <c r="Q45" s="331"/>
      <c r="R45" s="331"/>
      <c r="S45" s="331"/>
      <c r="T45" s="331"/>
      <c r="U45" s="331"/>
      <c r="V45" s="331"/>
      <c r="W45" s="331"/>
      <c r="X45" s="331"/>
      <c r="Y45" s="331"/>
      <c r="Z45" s="331"/>
      <c r="AA45" s="331"/>
      <c r="AB45" s="331"/>
    </row>
    <row r="46" spans="1:28" ht="14.25" customHeight="1">
      <c r="O46" s="331"/>
      <c r="P46" s="331"/>
      <c r="Q46" s="331"/>
      <c r="R46" s="331"/>
      <c r="S46" s="331"/>
      <c r="T46" s="331"/>
      <c r="U46" s="331"/>
      <c r="V46" s="331"/>
      <c r="W46" s="331"/>
      <c r="X46" s="331"/>
      <c r="Y46" s="331"/>
      <c r="Z46" s="331"/>
      <c r="AA46" s="331"/>
      <c r="AB46" s="331"/>
    </row>
    <row r="47" spans="1:28" ht="14.25" customHeight="1">
      <c r="O47" s="331"/>
      <c r="P47" s="331"/>
      <c r="Q47" s="331"/>
      <c r="R47" s="331"/>
      <c r="S47" s="331"/>
      <c r="T47" s="331"/>
      <c r="U47" s="331"/>
      <c r="V47" s="331"/>
      <c r="W47" s="331"/>
      <c r="X47" s="331"/>
      <c r="Y47" s="331"/>
      <c r="Z47" s="331"/>
      <c r="AA47" s="331"/>
      <c r="AB47" s="331"/>
    </row>
  </sheetData>
  <mergeCells count="1">
    <mergeCell ref="A6:M35"/>
  </mergeCells>
  <pageMargins left="0.70866141732283472" right="0.70866141732283472" top="0.74803149606299213" bottom="0.74803149606299213" header="0.31496062992125984" footer="0.31496062992125984"/>
  <pageSetup scale="64" orientation="landscape" r:id="rId1"/>
  <rowBreaks count="1" manualBreakCount="1">
    <brk id="36" min="14" max="27" man="1"/>
  </rowBreaks>
  <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tabColor theme="1"/>
    <pageSetUpPr fitToPage="1"/>
  </sheetPr>
  <dimension ref="L1:M1"/>
  <sheetViews>
    <sheetView showGridLines="0" view="pageBreakPreview" zoomScale="70" zoomScaleNormal="100" zoomScaleSheetLayoutView="70" workbookViewId="0">
      <selection activeCell="S35" sqref="S35"/>
    </sheetView>
  </sheetViews>
  <sheetFormatPr baseColWidth="10" defaultColWidth="11.42578125" defaultRowHeight="15"/>
  <cols>
    <col min="7" max="7" width="35.7109375" customWidth="1"/>
    <col min="9" max="9" width="29" customWidth="1"/>
    <col min="11" max="11" width="11.28515625" customWidth="1"/>
    <col min="12" max="13" width="11.42578125" hidden="1" customWidth="1"/>
    <col min="15" max="15" width="17.140625" customWidth="1"/>
  </cols>
  <sheetData/>
  <pageMargins left="0.70866141732283472" right="0.70866141732283472" top="0.74803149606299213" bottom="0.74803149606299213" header="0.31496062992125984" footer="0.31496062992125984"/>
  <pageSetup paperSize="119" scale="58" orientation="landscape" r:id="rId1"/>
  <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85">
    <tabColor rgb="FF00B0F0"/>
    <pageSetUpPr fitToPage="1"/>
  </sheetPr>
  <dimension ref="A1:J33"/>
  <sheetViews>
    <sheetView showGridLines="0" view="pageBreakPreview" zoomScale="85" zoomScaleNormal="66" zoomScaleSheetLayoutView="85" workbookViewId="0">
      <selection activeCell="G7" sqref="G7"/>
    </sheetView>
  </sheetViews>
  <sheetFormatPr baseColWidth="10" defaultColWidth="11.5703125" defaultRowHeight="14.25"/>
  <cols>
    <col min="1" max="1" width="27.7109375" style="173" customWidth="1"/>
    <col min="2" max="2" width="24.7109375" style="173" bestFit="1" customWidth="1"/>
    <col min="3" max="3" width="27.28515625" style="173" customWidth="1"/>
    <col min="4" max="4" width="28.140625" style="173" customWidth="1"/>
    <col min="5" max="6" width="16.5703125" style="173" customWidth="1"/>
    <col min="7" max="7" width="18.42578125" style="173" customWidth="1"/>
    <col min="8" max="8" width="16.85546875" style="173" customWidth="1"/>
    <col min="9" max="10" width="6.85546875" style="173" customWidth="1"/>
    <col min="11" max="16384" width="11.5703125" style="173"/>
  </cols>
  <sheetData>
    <row r="1" spans="1:10" s="266" customFormat="1" ht="43.5" customHeight="1">
      <c r="A1" s="1422" t="s">
        <v>712</v>
      </c>
      <c r="B1" s="1423"/>
      <c r="C1" s="1423"/>
      <c r="D1" s="1423"/>
      <c r="E1" s="1423"/>
      <c r="F1" s="1423"/>
      <c r="G1" s="1423"/>
      <c r="H1" s="1423"/>
      <c r="I1" s="1423"/>
      <c r="J1" s="1423"/>
    </row>
    <row r="2" spans="1:10" s="266" customFormat="1" ht="22.5" customHeight="1">
      <c r="A2" s="1420" t="str">
        <f>+'Resumen '!P16</f>
        <v>Período: 2024 - Enero 2026</v>
      </c>
      <c r="B2" s="1421"/>
      <c r="C2" s="1421"/>
      <c r="D2" s="1421"/>
      <c r="E2" s="1421"/>
      <c r="F2" s="1421"/>
      <c r="G2" s="1421"/>
      <c r="H2" s="1421"/>
      <c r="I2" s="1421"/>
      <c r="J2" s="1421"/>
    </row>
    <row r="3" spans="1:10" ht="4.5" customHeight="1">
      <c r="A3" s="212"/>
      <c r="B3" s="212"/>
      <c r="C3" s="212"/>
      <c r="D3" s="212"/>
      <c r="E3" s="212"/>
      <c r="F3" s="212"/>
      <c r="G3" s="212"/>
      <c r="H3" s="212"/>
      <c r="I3" s="212"/>
      <c r="J3" s="212"/>
    </row>
    <row r="4" spans="1:10" ht="158.25" customHeight="1">
      <c r="A4" s="1356" t="s">
        <v>962</v>
      </c>
      <c r="B4" s="1424"/>
      <c r="C4" s="1424"/>
      <c r="D4" s="1424"/>
      <c r="E4" s="1424"/>
      <c r="F4" s="1424"/>
      <c r="G4" s="1424"/>
      <c r="H4" s="1424"/>
      <c r="I4" s="1424"/>
      <c r="J4" s="1424"/>
    </row>
    <row r="5" spans="1:10" ht="4.5" customHeight="1">
      <c r="A5" s="212"/>
      <c r="B5" s="212"/>
      <c r="C5" s="212"/>
      <c r="D5" s="212"/>
      <c r="E5" s="212"/>
      <c r="F5" s="294"/>
      <c r="G5" s="212"/>
      <c r="H5" s="212"/>
      <c r="I5" s="212"/>
      <c r="J5" s="212"/>
    </row>
    <row r="6" spans="1:10" s="213" customFormat="1" ht="18">
      <c r="A6" s="887" t="s">
        <v>713</v>
      </c>
      <c r="B6" s="888" t="s">
        <v>106</v>
      </c>
      <c r="C6" s="888" t="s">
        <v>916</v>
      </c>
      <c r="D6" s="887" t="s">
        <v>94</v>
      </c>
      <c r="E6" s="887" t="s">
        <v>143</v>
      </c>
      <c r="F6" s="294"/>
      <c r="G6" s="294"/>
      <c r="H6" s="294"/>
      <c r="I6" s="294"/>
      <c r="J6" s="294"/>
    </row>
    <row r="7" spans="1:10" s="178" customFormat="1" ht="16.5" customHeight="1">
      <c r="A7" s="889" t="s">
        <v>714</v>
      </c>
      <c r="B7" s="890">
        <v>100739849211.56</v>
      </c>
      <c r="C7" s="1132">
        <f>+'Resumen '!E89</f>
        <v>9220321030.1499977</v>
      </c>
      <c r="D7" s="891">
        <f>SUM(B7:C7)</f>
        <v>109960170241.70999</v>
      </c>
      <c r="E7" s="1051">
        <f>+Tabla29[[#This Row],[Total]]/$D$11</f>
        <v>0.92953690254650367</v>
      </c>
      <c r="F7" s="294"/>
      <c r="G7" s="294"/>
      <c r="H7" s="294"/>
      <c r="I7" s="294"/>
      <c r="J7" s="294"/>
    </row>
    <row r="8" spans="1:10" s="178" customFormat="1" ht="16.5" customHeight="1">
      <c r="A8" s="889" t="s">
        <v>273</v>
      </c>
      <c r="B8" s="890">
        <v>1876534238.5899999</v>
      </c>
      <c r="C8" s="1132">
        <f>+'Resumen '!E90</f>
        <v>157529304.87</v>
      </c>
      <c r="D8" s="891">
        <f t="shared" ref="D8:D10" si="0">SUM(B8:C8)</f>
        <v>2034063543.46</v>
      </c>
      <c r="E8" s="1051">
        <f>+Tabla29[[#This Row],[Total]]/$D$11</f>
        <v>1.7194745348378709E-2</v>
      </c>
      <c r="F8" s="294"/>
      <c r="G8" s="294"/>
      <c r="H8" s="294"/>
      <c r="I8" s="294"/>
      <c r="J8" s="294"/>
    </row>
    <row r="9" spans="1:10" s="178" customFormat="1" ht="16.5" customHeight="1">
      <c r="A9" s="889" t="s">
        <v>277</v>
      </c>
      <c r="B9" s="890">
        <v>5069237525.1599998</v>
      </c>
      <c r="C9" s="1132">
        <f>+'Resumen '!E91</f>
        <v>440619775.24000007</v>
      </c>
      <c r="D9" s="891">
        <f t="shared" si="0"/>
        <v>5509857300.3999996</v>
      </c>
      <c r="E9" s="1051">
        <f>+Tabla29[[#This Row],[Total]]/$D$11</f>
        <v>4.6577007631298933E-2</v>
      </c>
      <c r="F9" s="294"/>
      <c r="G9" s="294"/>
      <c r="H9" s="294"/>
      <c r="I9" s="294"/>
      <c r="J9" s="294"/>
    </row>
    <row r="10" spans="1:10" s="178" customFormat="1" ht="16.5" customHeight="1">
      <c r="A10" s="889" t="s">
        <v>281</v>
      </c>
      <c r="B10" s="890">
        <v>728686033.45000005</v>
      </c>
      <c r="C10" s="1132">
        <f>+'Resumen '!E92</f>
        <v>62870897.18</v>
      </c>
      <c r="D10" s="891">
        <f t="shared" si="0"/>
        <v>791556930.63</v>
      </c>
      <c r="E10" s="1051">
        <f>+Tabla29[[#This Row],[Total]]/$D$11</f>
        <v>6.6913444738186841E-3</v>
      </c>
      <c r="F10" s="294"/>
      <c r="G10" s="294"/>
      <c r="H10" s="294"/>
      <c r="I10" s="294"/>
      <c r="J10" s="294"/>
    </row>
    <row r="11" spans="1:10" s="178" customFormat="1" ht="18">
      <c r="A11" s="892" t="s">
        <v>289</v>
      </c>
      <c r="B11" s="893">
        <f>SUM(B7:B10)</f>
        <v>108414307008.75999</v>
      </c>
      <c r="C11" s="893">
        <f>SUM(C7:C10)</f>
        <v>9881341007.4399986</v>
      </c>
      <c r="D11" s="893">
        <f>SUM(D7:D10)</f>
        <v>118295648016.2</v>
      </c>
      <c r="E11" s="1052">
        <f>SUM(E7:E10)</f>
        <v>1</v>
      </c>
      <c r="F11" s="294"/>
      <c r="G11" s="294"/>
      <c r="H11" s="294"/>
      <c r="I11" s="294"/>
      <c r="J11" s="294"/>
    </row>
    <row r="12" spans="1:10">
      <c r="A12" s="1418" t="s">
        <v>715</v>
      </c>
      <c r="B12" s="1419"/>
      <c r="C12" s="1419"/>
      <c r="D12" s="1419"/>
      <c r="E12" s="294"/>
      <c r="F12" s="294"/>
      <c r="G12" s="294"/>
      <c r="H12" s="294"/>
      <c r="I12" s="294"/>
      <c r="J12" s="294"/>
    </row>
    <row r="16" spans="1:10" ht="20.25">
      <c r="D16" s="182"/>
      <c r="E16" s="182"/>
      <c r="F16" s="182"/>
      <c r="G16" s="182"/>
      <c r="H16" s="182"/>
      <c r="I16" s="182"/>
      <c r="J16" s="182"/>
    </row>
    <row r="17" spans="2:10">
      <c r="D17" s="187"/>
      <c r="E17" s="187"/>
      <c r="F17" s="187"/>
      <c r="G17" s="187"/>
      <c r="H17" s="187"/>
      <c r="I17" s="187"/>
      <c r="J17" s="187"/>
    </row>
    <row r="18" spans="2:10">
      <c r="D18" s="187"/>
      <c r="E18" s="187"/>
      <c r="F18" s="187"/>
      <c r="G18" s="187"/>
      <c r="H18" s="187"/>
      <c r="I18" s="187"/>
      <c r="J18" s="187"/>
    </row>
    <row r="19" spans="2:10">
      <c r="D19" s="187"/>
      <c r="E19" s="187"/>
      <c r="F19" s="187"/>
      <c r="G19" s="187"/>
      <c r="H19" s="187"/>
      <c r="I19" s="187"/>
      <c r="J19" s="187"/>
    </row>
    <row r="20" spans="2:10">
      <c r="D20" s="187"/>
      <c r="E20" s="187"/>
      <c r="F20" s="187"/>
      <c r="G20" s="187"/>
      <c r="H20" s="187"/>
      <c r="I20" s="187"/>
      <c r="J20" s="187"/>
    </row>
    <row r="21" spans="2:10">
      <c r="B21" s="187"/>
      <c r="C21" s="187"/>
      <c r="D21" s="187"/>
      <c r="E21" s="187"/>
      <c r="F21" s="187"/>
      <c r="G21" s="187"/>
      <c r="H21" s="187"/>
      <c r="I21" s="187"/>
      <c r="J21" s="187"/>
    </row>
    <row r="22" spans="2:10">
      <c r="B22" s="187"/>
      <c r="C22" s="187"/>
      <c r="D22" s="187"/>
      <c r="E22" s="187"/>
      <c r="F22" s="187"/>
      <c r="G22" s="187"/>
      <c r="H22" s="187"/>
      <c r="I22" s="187"/>
      <c r="J22" s="187"/>
    </row>
    <row r="23" spans="2:10">
      <c r="B23" s="187"/>
      <c r="C23" s="187"/>
      <c r="D23" s="187"/>
      <c r="E23" s="187"/>
      <c r="F23" s="187"/>
      <c r="G23" s="187"/>
      <c r="H23" s="187"/>
      <c r="I23" s="187"/>
      <c r="J23" s="187"/>
    </row>
    <row r="24" spans="2:10">
      <c r="B24" s="187"/>
      <c r="C24" s="187"/>
      <c r="D24" s="187"/>
      <c r="E24" s="187"/>
      <c r="F24" s="187"/>
      <c r="G24" s="187"/>
      <c r="H24" s="187"/>
      <c r="I24" s="187"/>
      <c r="J24" s="187"/>
    </row>
    <row r="25" spans="2:10">
      <c r="B25" s="187"/>
      <c r="C25" s="187"/>
      <c r="D25" s="187"/>
      <c r="E25" s="187"/>
      <c r="F25" s="187"/>
      <c r="G25" s="187"/>
      <c r="H25" s="187"/>
      <c r="I25" s="187"/>
      <c r="J25" s="187"/>
    </row>
    <row r="26" spans="2:10">
      <c r="B26" s="187"/>
      <c r="C26" s="187"/>
      <c r="D26" s="187"/>
      <c r="E26" s="187"/>
      <c r="F26" s="187"/>
      <c r="G26" s="187"/>
      <c r="H26" s="187"/>
      <c r="I26" s="187"/>
      <c r="J26" s="187"/>
    </row>
    <row r="27" spans="2:10">
      <c r="B27" s="187"/>
      <c r="C27" s="187"/>
      <c r="D27" s="187"/>
      <c r="E27" s="187"/>
      <c r="F27" s="187"/>
      <c r="G27" s="187"/>
      <c r="H27" s="187"/>
      <c r="I27" s="187"/>
      <c r="J27" s="187"/>
    </row>
    <row r="28" spans="2:10">
      <c r="B28" s="187"/>
      <c r="C28" s="187"/>
      <c r="D28" s="187"/>
      <c r="E28" s="187"/>
      <c r="F28" s="187"/>
      <c r="G28" s="187"/>
      <c r="H28" s="187"/>
      <c r="I28" s="187"/>
      <c r="J28" s="187"/>
    </row>
    <row r="29" spans="2:10">
      <c r="B29" s="187"/>
      <c r="C29" s="187"/>
      <c r="D29" s="187"/>
      <c r="E29" s="187"/>
      <c r="F29" s="187"/>
      <c r="G29" s="187"/>
      <c r="H29" s="187"/>
      <c r="I29" s="187"/>
      <c r="J29" s="187"/>
    </row>
    <row r="30" spans="2:10">
      <c r="B30" s="187"/>
      <c r="C30" s="187"/>
      <c r="D30" s="187"/>
      <c r="E30" s="187"/>
      <c r="F30" s="187"/>
      <c r="G30" s="187"/>
      <c r="H30" s="187"/>
      <c r="I30" s="187"/>
      <c r="J30" s="187"/>
    </row>
    <row r="31" spans="2:10">
      <c r="B31" s="187"/>
      <c r="C31" s="187"/>
      <c r="D31" s="187"/>
      <c r="E31" s="187"/>
      <c r="F31" s="187"/>
      <c r="G31" s="187"/>
      <c r="H31" s="187"/>
      <c r="I31" s="187"/>
      <c r="J31" s="187"/>
    </row>
    <row r="32" spans="2:10">
      <c r="B32" s="187"/>
      <c r="C32" s="187"/>
      <c r="D32" s="187"/>
      <c r="E32" s="187"/>
      <c r="F32" s="187"/>
      <c r="G32" s="187"/>
      <c r="H32" s="187"/>
      <c r="I32" s="187"/>
      <c r="J32" s="187"/>
    </row>
    <row r="33" spans="2:10">
      <c r="B33" s="187"/>
      <c r="C33" s="187"/>
      <c r="D33" s="187"/>
      <c r="E33" s="187"/>
      <c r="F33" s="187"/>
      <c r="G33" s="187"/>
      <c r="H33" s="187"/>
      <c r="I33" s="187"/>
      <c r="J33" s="187"/>
    </row>
  </sheetData>
  <mergeCells count="4">
    <mergeCell ref="A12:D12"/>
    <mergeCell ref="A2:J2"/>
    <mergeCell ref="A1:J1"/>
    <mergeCell ref="A4:J4"/>
  </mergeCells>
  <conditionalFormatting sqref="B7:C10 B11:E11">
    <cfRule type="cellIs" dxfId="14" priority="2" operator="equal">
      <formula>0</formula>
    </cfRule>
  </conditionalFormatting>
  <pageMargins left="0.70866141732283472" right="0.70866141732283472" top="0.74803149606299213" bottom="0.74803149606299213" header="0.31496062992125984" footer="0.31496062992125984"/>
  <pageSetup scale="64" orientation="landscape" r:id="rId1"/>
  <drawing r:id="rId2"/>
  <tableParts count="1">
    <tablePart r:id="rId3"/>
  </tableParts>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86">
    <tabColor rgb="FF00B0F0"/>
    <pageSetUpPr fitToPage="1"/>
  </sheetPr>
  <dimension ref="A1:K83"/>
  <sheetViews>
    <sheetView showGridLines="0" view="pageBreakPreview" zoomScale="85" zoomScaleNormal="100" zoomScaleSheetLayoutView="85" workbookViewId="0">
      <selection activeCell="A3" sqref="A3:H3"/>
    </sheetView>
  </sheetViews>
  <sheetFormatPr baseColWidth="10" defaultColWidth="11.5703125" defaultRowHeight="14.25"/>
  <cols>
    <col min="1" max="1" width="11.42578125" style="206" bestFit="1" customWidth="1"/>
    <col min="2" max="2" width="44.42578125" style="173" customWidth="1"/>
    <col min="3" max="3" width="24.85546875" style="200" customWidth="1"/>
    <col min="4" max="4" width="26" style="200" customWidth="1"/>
    <col min="5" max="5" width="26.42578125" style="200" customWidth="1"/>
    <col min="6" max="6" width="28" style="200" customWidth="1"/>
    <col min="7" max="7" width="25.5703125" style="215" customWidth="1"/>
    <col min="8" max="8" width="18.7109375" style="215" customWidth="1"/>
    <col min="9" max="9" width="11.5703125" style="173"/>
    <col min="10" max="10" width="19.42578125" style="173" bestFit="1" customWidth="1"/>
    <col min="11" max="16384" width="11.5703125" style="173"/>
  </cols>
  <sheetData>
    <row r="1" spans="1:9" s="266" customFormat="1" ht="54" customHeight="1">
      <c r="A1" s="1425" t="s">
        <v>716</v>
      </c>
      <c r="B1" s="1425"/>
      <c r="C1" s="1425"/>
      <c r="D1" s="1425"/>
      <c r="E1" s="1425"/>
      <c r="F1" s="1425"/>
      <c r="G1" s="1425"/>
      <c r="H1" s="1425"/>
    </row>
    <row r="2" spans="1:9" s="266" customFormat="1" ht="31.5" customHeight="1">
      <c r="A2" s="1425" t="str">
        <f>+'Resumen '!P17</f>
        <v>Período: 2022 - Enero 2026</v>
      </c>
      <c r="B2" s="1425"/>
      <c r="C2" s="1425"/>
      <c r="D2" s="1425"/>
      <c r="E2" s="1425"/>
      <c r="F2" s="1425"/>
      <c r="G2" s="1425"/>
      <c r="H2" s="1425"/>
    </row>
    <row r="3" spans="1:9" ht="192" customHeight="1">
      <c r="A3" s="1426" t="s">
        <v>717</v>
      </c>
      <c r="B3" s="1426"/>
      <c r="C3" s="1426"/>
      <c r="D3" s="1426"/>
      <c r="E3" s="1426"/>
      <c r="F3" s="1426"/>
      <c r="G3" s="1426"/>
      <c r="H3" s="1426"/>
    </row>
    <row r="4" spans="1:9" s="264" customFormat="1" ht="23.25" customHeight="1">
      <c r="A4" s="1028" t="s">
        <v>228</v>
      </c>
      <c r="B4" s="277" t="s">
        <v>229</v>
      </c>
      <c r="C4" s="412" t="s">
        <v>696</v>
      </c>
      <c r="D4" s="412" t="s">
        <v>908</v>
      </c>
      <c r="E4" s="413" t="s">
        <v>106</v>
      </c>
      <c r="F4" s="413" t="s">
        <v>932</v>
      </c>
      <c r="G4" s="173"/>
      <c r="H4" s="173"/>
    </row>
    <row r="5" spans="1:9" ht="15.75">
      <c r="A5" s="884">
        <v>1</v>
      </c>
      <c r="B5" s="414" t="s">
        <v>232</v>
      </c>
      <c r="C5" s="415">
        <f>SUM(D5:F5)</f>
        <v>97160835954.769989</v>
      </c>
      <c r="D5" s="592">
        <f>+'Resumen '!M75</f>
        <v>2133718240.3099999</v>
      </c>
      <c r="E5" s="592">
        <v>23941798824.259998</v>
      </c>
      <c r="F5" s="592">
        <v>71085318890.199997</v>
      </c>
      <c r="G5" s="1139"/>
      <c r="H5" s="1139"/>
    </row>
    <row r="6" spans="1:9" ht="15.75">
      <c r="A6" s="884">
        <v>2</v>
      </c>
      <c r="B6" s="414" t="s">
        <v>235</v>
      </c>
      <c r="C6" s="415">
        <f t="shared" ref="C6:C29" si="0">SUM(D6:F6)</f>
        <v>130218624924.14999</v>
      </c>
      <c r="D6" s="592">
        <f>+'Resumen '!M76</f>
        <v>3440620365.9100003</v>
      </c>
      <c r="E6" s="592">
        <v>37955252115.989998</v>
      </c>
      <c r="F6" s="592">
        <v>88822752442.25</v>
      </c>
      <c r="G6" s="173"/>
      <c r="H6" s="173"/>
      <c r="I6" s="174"/>
    </row>
    <row r="7" spans="1:9" ht="15.75">
      <c r="A7" s="884">
        <v>3</v>
      </c>
      <c r="B7" s="414" t="s">
        <v>718</v>
      </c>
      <c r="C7" s="415">
        <f t="shared" si="0"/>
        <v>41789508451.979996</v>
      </c>
      <c r="D7" s="592">
        <f>+'Resumen '!M77</f>
        <v>907228200.75</v>
      </c>
      <c r="E7" s="592">
        <v>10173849589.17</v>
      </c>
      <c r="F7" s="592">
        <v>30708430662.059998</v>
      </c>
      <c r="G7" s="1139"/>
      <c r="H7" s="1139"/>
    </row>
    <row r="8" spans="1:9" ht="15.75">
      <c r="A8" s="884">
        <v>4</v>
      </c>
      <c r="B8" s="414" t="s">
        <v>241</v>
      </c>
      <c r="C8" s="415">
        <f t="shared" si="0"/>
        <v>22319093158.510002</v>
      </c>
      <c r="D8" s="592">
        <f>+'Resumen '!M78</f>
        <v>503796654.96999997</v>
      </c>
      <c r="E8" s="592">
        <v>5489835807.3599997</v>
      </c>
      <c r="F8" s="592">
        <v>16325460696.18</v>
      </c>
      <c r="G8" s="173"/>
      <c r="H8" s="173"/>
    </row>
    <row r="9" spans="1:9" ht="15.75">
      <c r="A9" s="884">
        <v>5</v>
      </c>
      <c r="B9" s="414" t="s">
        <v>244</v>
      </c>
      <c r="C9" s="415">
        <f t="shared" si="0"/>
        <v>11533813687.580002</v>
      </c>
      <c r="D9" s="592">
        <f>+'Resumen '!M79</f>
        <v>273353871.99000001</v>
      </c>
      <c r="E9" s="592">
        <v>2983716465.0700002</v>
      </c>
      <c r="F9" s="592">
        <v>8276743350.5200005</v>
      </c>
      <c r="G9" s="1139"/>
      <c r="H9" s="1139"/>
    </row>
    <row r="10" spans="1:9" ht="15.75">
      <c r="A10" s="884">
        <v>6</v>
      </c>
      <c r="B10" s="414" t="s">
        <v>247</v>
      </c>
      <c r="C10" s="415">
        <f t="shared" si="0"/>
        <v>22702152402.889999</v>
      </c>
      <c r="D10" s="592">
        <f>+'Resumen '!M80</f>
        <v>664226336.27999997</v>
      </c>
      <c r="E10" s="592">
        <v>7156461732.96</v>
      </c>
      <c r="F10" s="592">
        <v>14881464333.65</v>
      </c>
      <c r="G10" s="173"/>
      <c r="H10" s="173"/>
    </row>
    <row r="11" spans="1:9" ht="14.25" customHeight="1">
      <c r="A11" s="884">
        <v>7</v>
      </c>
      <c r="B11" s="414" t="s">
        <v>253</v>
      </c>
      <c r="C11" s="415">
        <f t="shared" si="0"/>
        <v>6698720328.5100002</v>
      </c>
      <c r="D11" s="592">
        <f>+'Resumen '!M82</f>
        <v>156629556.85999998</v>
      </c>
      <c r="E11" s="592">
        <v>1728040083.1400001</v>
      </c>
      <c r="F11" s="592">
        <v>4814050688.5100002</v>
      </c>
      <c r="G11" s="1139"/>
      <c r="H11" s="1139"/>
      <c r="I11" s="1053"/>
    </row>
    <row r="12" spans="1:9" ht="15.75">
      <c r="A12" s="884">
        <v>8</v>
      </c>
      <c r="B12" s="414" t="s">
        <v>254</v>
      </c>
      <c r="C12" s="415">
        <f t="shared" si="0"/>
        <v>6467594903.3800001</v>
      </c>
      <c r="D12" s="592">
        <f>+'Resumen '!M83</f>
        <v>154575060.72999999</v>
      </c>
      <c r="E12" s="592">
        <v>1645990096.8199999</v>
      </c>
      <c r="F12" s="592">
        <v>4667029745.8299999</v>
      </c>
      <c r="G12" s="173"/>
      <c r="H12" s="173"/>
      <c r="I12" s="1053"/>
    </row>
    <row r="13" spans="1:9" ht="15.75">
      <c r="A13" s="884">
        <v>9</v>
      </c>
      <c r="B13" s="414" t="s">
        <v>257</v>
      </c>
      <c r="C13" s="415">
        <f t="shared" si="0"/>
        <v>8227261757.8199997</v>
      </c>
      <c r="D13" s="592">
        <f>+'Resumen '!M84</f>
        <v>267959076.12000006</v>
      </c>
      <c r="E13" s="592">
        <v>2654932878.96</v>
      </c>
      <c r="F13" s="592">
        <v>5304369802.7399998</v>
      </c>
      <c r="G13" s="1139"/>
      <c r="H13" s="1139"/>
      <c r="I13" s="1053"/>
    </row>
    <row r="14" spans="1:9" ht="15.75">
      <c r="A14" s="884">
        <v>10</v>
      </c>
      <c r="B14" s="414" t="s">
        <v>259</v>
      </c>
      <c r="C14" s="415">
        <f t="shared" si="0"/>
        <v>8355407844.9099998</v>
      </c>
      <c r="D14" s="592">
        <f>+'Resumen '!M85</f>
        <v>219440786.44999999</v>
      </c>
      <c r="E14" s="592">
        <v>2382981275.9400001</v>
      </c>
      <c r="F14" s="592">
        <v>5752985782.5200005</v>
      </c>
      <c r="G14" s="173"/>
      <c r="H14" s="173"/>
      <c r="I14" s="1053"/>
    </row>
    <row r="15" spans="1:9" ht="15.75">
      <c r="A15" s="884">
        <v>11</v>
      </c>
      <c r="B15" s="414" t="s">
        <v>260</v>
      </c>
      <c r="C15" s="415">
        <f t="shared" si="0"/>
        <v>5529959129.3999996</v>
      </c>
      <c r="D15" s="592">
        <f>+'Resumen '!M86</f>
        <v>256014392.07999998</v>
      </c>
      <c r="E15" s="592">
        <v>2317188002.1799998</v>
      </c>
      <c r="F15" s="592">
        <v>2956756735.1399999</v>
      </c>
      <c r="G15" s="1139"/>
      <c r="H15" s="1139"/>
      <c r="I15" s="1053"/>
    </row>
    <row r="16" spans="1:9" ht="15.75">
      <c r="A16" s="884">
        <v>12</v>
      </c>
      <c r="B16" s="414" t="s">
        <v>263</v>
      </c>
      <c r="C16" s="415">
        <f t="shared" si="0"/>
        <v>2059017477.0300002</v>
      </c>
      <c r="D16" s="592">
        <f>+'Resumen '!M87</f>
        <v>37808043.579999998</v>
      </c>
      <c r="E16" s="592">
        <v>422556564.29000002</v>
      </c>
      <c r="F16" s="592">
        <v>1598652869.1600001</v>
      </c>
      <c r="G16" s="173"/>
      <c r="H16" s="173"/>
    </row>
    <row r="17" spans="1:11" ht="15.75">
      <c r="A17" s="884">
        <v>13</v>
      </c>
      <c r="B17" s="414" t="s">
        <v>267</v>
      </c>
      <c r="C17" s="415">
        <f t="shared" si="0"/>
        <v>2029210294.3600001</v>
      </c>
      <c r="D17" s="592">
        <f>+'Resumen '!M88</f>
        <v>48352063.519999996</v>
      </c>
      <c r="E17" s="592">
        <v>533619644.81</v>
      </c>
      <c r="F17" s="592">
        <v>1447238586.03</v>
      </c>
      <c r="G17" s="1139"/>
      <c r="H17" s="1139"/>
    </row>
    <row r="18" spans="1:11" ht="15.75">
      <c r="A18" s="884">
        <v>14</v>
      </c>
      <c r="B18" s="414" t="s">
        <v>271</v>
      </c>
      <c r="C18" s="415">
        <f t="shared" si="0"/>
        <v>3364888148.9899998</v>
      </c>
      <c r="D18" s="592">
        <f>+'Resumen '!M89</f>
        <v>91192337.070000008</v>
      </c>
      <c r="E18" s="592">
        <v>1051226105.84</v>
      </c>
      <c r="F18" s="592">
        <v>2222469706.0799999</v>
      </c>
      <c r="G18" s="173"/>
      <c r="H18" s="173"/>
    </row>
    <row r="19" spans="1:11" ht="15.75">
      <c r="A19" s="884">
        <v>15</v>
      </c>
      <c r="B19" s="414" t="s">
        <v>275</v>
      </c>
      <c r="C19" s="415">
        <f t="shared" si="0"/>
        <v>2959894010.9200001</v>
      </c>
      <c r="D19" s="592">
        <f>+'Resumen '!M90</f>
        <v>73159930.840000018</v>
      </c>
      <c r="E19" s="592">
        <v>777100173.71000004</v>
      </c>
      <c r="F19" s="592">
        <v>2109633906.3699999</v>
      </c>
      <c r="G19" s="173"/>
      <c r="H19" s="173"/>
    </row>
    <row r="20" spans="1:11" ht="15.75">
      <c r="A20" s="884">
        <v>16</v>
      </c>
      <c r="B20" s="414" t="s">
        <v>283</v>
      </c>
      <c r="C20" s="415">
        <f t="shared" si="0"/>
        <v>3891390775.5299997</v>
      </c>
      <c r="D20" s="592">
        <f>+'Resumen '!M92</f>
        <v>135082201.49000001</v>
      </c>
      <c r="E20" s="592">
        <v>1240006851.5699999</v>
      </c>
      <c r="F20" s="592">
        <v>2516301722.4699998</v>
      </c>
      <c r="G20" s="173"/>
      <c r="H20" s="1139"/>
      <c r="I20" s="1139"/>
    </row>
    <row r="21" spans="1:11" ht="15.75">
      <c r="A21" s="884">
        <v>17</v>
      </c>
      <c r="B21" s="414" t="s">
        <v>290</v>
      </c>
      <c r="C21" s="415">
        <f t="shared" si="0"/>
        <v>608999958.44999993</v>
      </c>
      <c r="D21" s="592">
        <f>+'Resumen '!M95</f>
        <v>14693213.070000002</v>
      </c>
      <c r="E21" s="592">
        <v>161827238.08000001</v>
      </c>
      <c r="F21" s="592">
        <v>432479507.29999995</v>
      </c>
      <c r="G21" s="173"/>
      <c r="H21" s="1139"/>
      <c r="I21" s="1139"/>
    </row>
    <row r="22" spans="1:11" ht="15.75" hidden="1" customHeight="1">
      <c r="A22" s="884">
        <v>22</v>
      </c>
      <c r="B22" s="414" t="s">
        <v>292</v>
      </c>
      <c r="C22" s="415">
        <f t="shared" si="0"/>
        <v>0</v>
      </c>
      <c r="D22" s="592">
        <f>+'Resumen '!M96</f>
        <v>0</v>
      </c>
      <c r="E22" s="554">
        <v>0</v>
      </c>
      <c r="F22" s="554">
        <v>0</v>
      </c>
      <c r="G22" s="173"/>
      <c r="H22" s="1139"/>
      <c r="I22" s="1139"/>
    </row>
    <row r="23" spans="1:11" ht="15.75" hidden="1" customHeight="1">
      <c r="A23" s="884">
        <v>23</v>
      </c>
      <c r="B23" s="414" t="s">
        <v>293</v>
      </c>
      <c r="C23" s="415">
        <f t="shared" si="0"/>
        <v>0</v>
      </c>
      <c r="D23" s="592">
        <f>+'Resumen '!M97</f>
        <v>0</v>
      </c>
      <c r="E23" s="554">
        <v>0</v>
      </c>
      <c r="F23" s="554">
        <v>0</v>
      </c>
      <c r="G23" s="173"/>
      <c r="H23" s="1139"/>
      <c r="I23" s="1139"/>
    </row>
    <row r="24" spans="1:11" ht="15.75" hidden="1" customHeight="1">
      <c r="A24" s="884">
        <v>24</v>
      </c>
      <c r="B24" s="414" t="s">
        <v>295</v>
      </c>
      <c r="C24" s="415">
        <f t="shared" si="0"/>
        <v>0</v>
      </c>
      <c r="D24" s="592">
        <f>+'Resumen '!M98</f>
        <v>0</v>
      </c>
      <c r="E24" s="554">
        <v>0</v>
      </c>
      <c r="F24" s="554">
        <v>0</v>
      </c>
      <c r="G24" s="173"/>
      <c r="H24" s="1139"/>
      <c r="I24" s="1139"/>
    </row>
    <row r="25" spans="1:11" ht="15.75" hidden="1" customHeight="1">
      <c r="A25" s="884">
        <v>25</v>
      </c>
      <c r="B25" s="414" t="s">
        <v>298</v>
      </c>
      <c r="C25" s="415">
        <f t="shared" si="0"/>
        <v>0</v>
      </c>
      <c r="D25" s="592">
        <f>+'Resumen '!M99</f>
        <v>0</v>
      </c>
      <c r="E25" s="554">
        <v>0</v>
      </c>
      <c r="F25" s="554">
        <v>0</v>
      </c>
      <c r="G25" s="173"/>
      <c r="H25" s="1139"/>
      <c r="I25" s="1139"/>
    </row>
    <row r="26" spans="1:11" ht="15.75" hidden="1" customHeight="1">
      <c r="A26" s="884">
        <v>26</v>
      </c>
      <c r="B26" s="414" t="s">
        <v>300</v>
      </c>
      <c r="C26" s="415">
        <f t="shared" si="0"/>
        <v>0</v>
      </c>
      <c r="D26" s="592">
        <f>+'Resumen '!M100</f>
        <v>0</v>
      </c>
      <c r="E26" s="554">
        <v>0</v>
      </c>
      <c r="F26" s="554">
        <v>0</v>
      </c>
      <c r="G26" s="173"/>
      <c r="H26" s="1139"/>
      <c r="I26" s="1139"/>
    </row>
    <row r="27" spans="1:11" ht="15.75" hidden="1" customHeight="1">
      <c r="A27" s="884">
        <v>27</v>
      </c>
      <c r="B27" s="414" t="s">
        <v>302</v>
      </c>
      <c r="C27" s="415">
        <f t="shared" si="0"/>
        <v>0</v>
      </c>
      <c r="D27" s="592">
        <f>+'Resumen '!M101</f>
        <v>0</v>
      </c>
      <c r="E27" s="554">
        <v>0</v>
      </c>
      <c r="F27" s="554">
        <v>0</v>
      </c>
      <c r="G27" s="173"/>
      <c r="H27" s="1139"/>
      <c r="I27" s="1139"/>
    </row>
    <row r="28" spans="1:11" ht="15.75" hidden="1" customHeight="1">
      <c r="A28" s="884">
        <v>28</v>
      </c>
      <c r="B28" s="414" t="s">
        <v>304</v>
      </c>
      <c r="C28" s="415">
        <f t="shared" si="0"/>
        <v>0</v>
      </c>
      <c r="D28" s="592">
        <f>+'Resumen '!M102</f>
        <v>0</v>
      </c>
      <c r="E28" s="554">
        <v>0</v>
      </c>
      <c r="F28" s="554">
        <v>0</v>
      </c>
      <c r="G28" s="173"/>
      <c r="H28" s="1139"/>
      <c r="I28" s="1139"/>
    </row>
    <row r="29" spans="1:11" ht="15.75" hidden="1" customHeight="1">
      <c r="A29" s="884">
        <v>29</v>
      </c>
      <c r="B29" s="414" t="s">
        <v>305</v>
      </c>
      <c r="C29" s="415">
        <f t="shared" si="0"/>
        <v>0</v>
      </c>
      <c r="D29" s="592">
        <f>+'Resumen '!M103</f>
        <v>0</v>
      </c>
      <c r="E29" s="554">
        <v>0</v>
      </c>
      <c r="F29" s="554">
        <v>0</v>
      </c>
      <c r="G29" s="173"/>
      <c r="H29" s="1139"/>
      <c r="I29" s="1139"/>
    </row>
    <row r="30" spans="1:11" s="217" customFormat="1" ht="15.75">
      <c r="A30" s="885" t="s">
        <v>94</v>
      </c>
      <c r="B30" s="416" t="s">
        <v>94</v>
      </c>
      <c r="C30" s="417">
        <f>SUM(C5:C29)</f>
        <v>375916373209.18005</v>
      </c>
      <c r="D30" s="417">
        <f>SUM(D5:D29)</f>
        <v>9377850332.0199986</v>
      </c>
      <c r="E30" s="417">
        <f>SUM(E5:E29)</f>
        <v>102616383450.15002</v>
      </c>
      <c r="F30" s="417">
        <f>SUM(F5:F29)</f>
        <v>263922139427.00995</v>
      </c>
      <c r="H30" s="1139"/>
      <c r="I30" s="1139"/>
    </row>
    <row r="31" spans="1:11" ht="17.25" customHeight="1">
      <c r="A31" s="886"/>
      <c r="B31" s="215"/>
      <c r="C31" s="215"/>
      <c r="D31" s="215"/>
      <c r="E31" s="215"/>
      <c r="F31" s="215"/>
      <c r="G31" s="173"/>
      <c r="H31" s="1139"/>
      <c r="I31" s="1139"/>
    </row>
    <row r="32" spans="1:11">
      <c r="C32" s="659"/>
      <c r="D32" s="659"/>
      <c r="E32" s="659"/>
      <c r="J32" s="1139"/>
      <c r="K32" s="1139"/>
    </row>
    <row r="66" spans="2:2" ht="13.5" customHeight="1"/>
    <row r="79" spans="2:2" ht="15">
      <c r="B79" s="186" t="s">
        <v>0</v>
      </c>
    </row>
    <row r="80" spans="2:2" ht="15">
      <c r="B80" s="186"/>
    </row>
    <row r="81" spans="2:2" ht="15">
      <c r="B81" s="186"/>
    </row>
    <row r="82" spans="2:2" ht="74.25" customHeight="1"/>
    <row r="83" spans="2:2" ht="74.25" customHeight="1"/>
  </sheetData>
  <sortState xmlns:xlrd2="http://schemas.microsoft.com/office/spreadsheetml/2017/richdata2" ref="B4:K32">
    <sortCondition descending="1" ref="C4:C32"/>
  </sortState>
  <mergeCells count="3">
    <mergeCell ref="A1:H1"/>
    <mergeCell ref="A2:H2"/>
    <mergeCell ref="A3:H3"/>
  </mergeCells>
  <phoneticPr fontId="251" type="noConversion"/>
  <conditionalFormatting sqref="E22:F29">
    <cfRule type="cellIs" dxfId="13" priority="1" operator="equal">
      <formula>0</formula>
    </cfRule>
    <cfRule type="cellIs" dxfId="12" priority="5" operator="equal">
      <formula>0</formula>
    </cfRule>
  </conditionalFormatting>
  <pageMargins left="0.70866141732283472" right="0.70866141732283472" top="0.74803149606299213" bottom="0.74803149606299213" header="0.31496062992125984" footer="0.31496062992125984"/>
  <pageSetup scale="43" orientation="portrait" r:id="rId1"/>
  <drawing r:id="rId2"/>
  <tableParts count="1">
    <tablePart r:id="rId3"/>
  </tableParts>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36">
    <tabColor rgb="FF00B0F0"/>
    <pageSetUpPr fitToPage="1"/>
  </sheetPr>
  <dimension ref="A1:J48"/>
  <sheetViews>
    <sheetView showGridLines="0" view="pageBreakPreview" zoomScale="70" zoomScaleNormal="85" zoomScaleSheetLayoutView="70" workbookViewId="0">
      <selection activeCell="A4" sqref="A4:H4"/>
    </sheetView>
  </sheetViews>
  <sheetFormatPr baseColWidth="10" defaultColWidth="11.42578125" defaultRowHeight="15"/>
  <cols>
    <col min="1" max="1" width="89.140625" style="20" customWidth="1"/>
    <col min="2" max="2" width="41.140625" style="20" customWidth="1"/>
    <col min="3" max="3" width="34.140625" style="20" customWidth="1"/>
    <col min="4" max="4" width="21" style="20" customWidth="1"/>
    <col min="5" max="6" width="16" style="20" customWidth="1"/>
    <col min="7" max="9" width="11.42578125" style="20"/>
    <col min="10" max="10" width="31" style="20" customWidth="1"/>
    <col min="11" max="16384" width="11.42578125" style="20"/>
  </cols>
  <sheetData>
    <row r="1" spans="1:10" s="269" customFormat="1" ht="64.5" customHeight="1">
      <c r="A1" s="1428" t="s">
        <v>719</v>
      </c>
      <c r="B1" s="1428"/>
      <c r="C1" s="1428"/>
      <c r="D1" s="1428"/>
      <c r="E1" s="1428"/>
      <c r="F1" s="1428"/>
      <c r="G1" s="1428"/>
      <c r="H1" s="1428"/>
    </row>
    <row r="2" spans="1:10" s="269" customFormat="1" ht="27" customHeight="1">
      <c r="A2" s="1427" t="str">
        <f>+'Resumen '!O3</f>
        <v>Período: Enero 2026</v>
      </c>
      <c r="B2" s="1427"/>
      <c r="C2" s="1427"/>
      <c r="D2" s="1427"/>
      <c r="E2" s="1427"/>
      <c r="F2" s="1427"/>
      <c r="G2" s="1427"/>
      <c r="H2" s="1427"/>
    </row>
    <row r="3" spans="1:10" ht="12" customHeight="1">
      <c r="E3"/>
      <c r="F3"/>
      <c r="G3"/>
    </row>
    <row r="4" spans="1:10" ht="123.75" customHeight="1">
      <c r="A4" s="1429" t="s">
        <v>963</v>
      </c>
      <c r="B4" s="1429"/>
      <c r="C4" s="1429"/>
      <c r="D4" s="1429"/>
      <c r="E4" s="1429"/>
      <c r="F4" s="1429"/>
      <c r="G4" s="1429"/>
      <c r="H4" s="1429"/>
    </row>
    <row r="5" spans="1:10" ht="12" customHeight="1">
      <c r="E5"/>
      <c r="F5"/>
      <c r="G5"/>
    </row>
    <row r="6" spans="1:10" s="258" customFormat="1" ht="24.75" customHeight="1">
      <c r="A6" s="894" t="s">
        <v>720</v>
      </c>
      <c r="B6" s="895" t="s">
        <v>721</v>
      </c>
      <c r="C6" s="896" t="s">
        <v>143</v>
      </c>
      <c r="D6" s="257"/>
      <c r="J6" s="257"/>
    </row>
    <row r="7" spans="1:10" s="90" customFormat="1" ht="20.25" customHeight="1">
      <c r="A7" s="600" t="s">
        <v>722</v>
      </c>
      <c r="B7" s="1218">
        <v>1684744898.6800001</v>
      </c>
      <c r="C7" s="601">
        <f>+B7/$B$13</f>
        <v>0.16144766471306071</v>
      </c>
      <c r="D7" s="340"/>
      <c r="J7" s="257"/>
    </row>
    <row r="8" spans="1:10" s="90" customFormat="1" ht="20.25" customHeight="1">
      <c r="A8" s="600" t="s">
        <v>723</v>
      </c>
      <c r="B8" s="897">
        <v>3425489284.2600002</v>
      </c>
      <c r="C8" s="601">
        <f t="shared" ref="C8:C12" si="0">+B8/$B$13</f>
        <v>0.32826171242702457</v>
      </c>
      <c r="D8" s="101"/>
      <c r="E8" s="89"/>
      <c r="F8" s="89"/>
      <c r="G8" s="89"/>
      <c r="J8" s="257"/>
    </row>
    <row r="9" spans="1:10" s="90" customFormat="1" ht="20.25" customHeight="1">
      <c r="A9" s="898" t="s">
        <v>724</v>
      </c>
      <c r="B9" s="897">
        <v>455000000</v>
      </c>
      <c r="C9" s="601">
        <f t="shared" si="0"/>
        <v>4.3602261388057985E-2</v>
      </c>
      <c r="D9" s="101"/>
      <c r="E9" s="89"/>
      <c r="F9" s="89"/>
      <c r="G9" s="89"/>
      <c r="J9" s="257"/>
    </row>
    <row r="10" spans="1:10" s="90" customFormat="1" ht="20.25" customHeight="1">
      <c r="A10" s="898" t="s">
        <v>725</v>
      </c>
      <c r="B10" s="897">
        <v>4452790027.4799995</v>
      </c>
      <c r="C10" s="601">
        <f t="shared" si="0"/>
        <v>0.42670706524026558</v>
      </c>
      <c r="D10" s="101"/>
      <c r="E10" s="89"/>
      <c r="F10" s="89"/>
      <c r="G10" s="89"/>
      <c r="J10" s="257"/>
    </row>
    <row r="11" spans="1:10" s="90" customFormat="1" ht="34.5" customHeight="1">
      <c r="A11" s="898" t="s">
        <v>933</v>
      </c>
      <c r="B11" s="897">
        <v>205455535.47</v>
      </c>
      <c r="C11" s="601">
        <f t="shared" si="0"/>
        <v>1.9688628486123863E-2</v>
      </c>
      <c r="D11" s="101"/>
      <c r="E11" s="89"/>
      <c r="F11" s="89"/>
      <c r="G11" s="89"/>
    </row>
    <row r="12" spans="1:10" s="90" customFormat="1" ht="34.5" customHeight="1">
      <c r="A12" s="1216" t="s">
        <v>934</v>
      </c>
      <c r="B12" s="1217">
        <v>211758829.25</v>
      </c>
      <c r="C12" s="601">
        <f t="shared" si="0"/>
        <v>2.0292667745467338E-2</v>
      </c>
      <c r="D12" s="101"/>
      <c r="E12" s="89"/>
      <c r="F12" s="89"/>
      <c r="G12" s="89"/>
    </row>
    <row r="13" spans="1:10" s="88" customFormat="1" ht="20.25" customHeight="1">
      <c r="A13" s="899" t="s">
        <v>94</v>
      </c>
      <c r="B13" s="900">
        <f>SUM(B7:B12)</f>
        <v>10435238575.139999</v>
      </c>
      <c r="C13" s="901">
        <f>SUM(C7:C12)</f>
        <v>1</v>
      </c>
      <c r="D13" s="101"/>
      <c r="E13" s="89"/>
      <c r="F13" s="89"/>
      <c r="G13" s="89"/>
    </row>
    <row r="14" spans="1:10" ht="20.25" customHeight="1">
      <c r="A14" s="902" t="s">
        <v>726</v>
      </c>
      <c r="B14" s="903"/>
      <c r="C14" s="904"/>
      <c r="D14" s="28"/>
    </row>
    <row r="15" spans="1:10">
      <c r="B15" s="28"/>
      <c r="C15" s="28"/>
      <c r="D15" s="28"/>
    </row>
    <row r="16" spans="1:10">
      <c r="B16" s="28"/>
      <c r="C16" s="28"/>
      <c r="D16" s="28"/>
    </row>
    <row r="17" spans="2:8">
      <c r="B17" s="28"/>
      <c r="C17" s="28"/>
      <c r="D17" s="28"/>
    </row>
    <row r="18" spans="2:8" ht="83.25" customHeight="1">
      <c r="B18" s="28"/>
      <c r="C18" s="28"/>
      <c r="D18" s="28"/>
    </row>
    <row r="19" spans="2:8">
      <c r="B19" s="28"/>
      <c r="C19" s="28"/>
      <c r="D19" s="28"/>
    </row>
    <row r="20" spans="2:8">
      <c r="B20" s="28"/>
      <c r="C20" s="28"/>
      <c r="D20" s="28"/>
    </row>
    <row r="21" spans="2:8" ht="21" customHeight="1">
      <c r="B21" s="28"/>
      <c r="C21" s="28"/>
      <c r="D21" s="28"/>
    </row>
    <row r="22" spans="2:8" ht="21" customHeight="1">
      <c r="B22" s="28"/>
      <c r="C22" s="28"/>
      <c r="D22" s="28"/>
    </row>
    <row r="23" spans="2:8">
      <c r="B23" s="28"/>
      <c r="C23" s="28"/>
      <c r="D23" s="28"/>
    </row>
    <row r="24" spans="2:8">
      <c r="B24" s="28"/>
      <c r="C24" s="28"/>
      <c r="D24" s="28"/>
    </row>
    <row r="25" spans="2:8">
      <c r="B25" s="28"/>
      <c r="C25" s="28"/>
      <c r="D25" s="28"/>
    </row>
    <row r="26" spans="2:8">
      <c r="B26" s="28"/>
      <c r="C26" s="28"/>
      <c r="D26" s="28"/>
    </row>
    <row r="27" spans="2:8">
      <c r="E27" s="28"/>
      <c r="F27" s="28"/>
      <c r="G27" s="28"/>
      <c r="H27" s="28"/>
    </row>
    <row r="28" spans="2:8">
      <c r="E28" s="28"/>
      <c r="F28" s="28"/>
      <c r="G28" s="28"/>
      <c r="H28" s="28"/>
    </row>
    <row r="29" spans="2:8">
      <c r="E29" s="28"/>
      <c r="F29" s="28"/>
      <c r="G29" s="28"/>
      <c r="H29" s="28"/>
    </row>
    <row r="30" spans="2:8">
      <c r="E30" s="28"/>
      <c r="F30" s="28"/>
      <c r="G30" s="28"/>
      <c r="H30" s="28"/>
    </row>
    <row r="31" spans="2:8">
      <c r="E31" s="28"/>
      <c r="F31" s="28"/>
      <c r="G31" s="28"/>
      <c r="H31" s="28"/>
    </row>
    <row r="32" spans="2:8">
      <c r="E32" s="28"/>
      <c r="F32" s="28"/>
      <c r="G32" s="28"/>
      <c r="H32" s="28"/>
    </row>
    <row r="33" spans="2:4">
      <c r="B33" s="28"/>
      <c r="C33" s="28"/>
      <c r="D33" s="28"/>
    </row>
    <row r="34" spans="2:4">
      <c r="B34" s="28"/>
      <c r="C34" s="28"/>
      <c r="D34" s="28"/>
    </row>
    <row r="35" spans="2:4">
      <c r="B35" s="28"/>
      <c r="C35" s="28"/>
      <c r="D35" s="28"/>
    </row>
    <row r="36" spans="2:4">
      <c r="B36" s="28"/>
    </row>
    <row r="37" spans="2:4">
      <c r="B37" s="28"/>
    </row>
    <row r="38" spans="2:4">
      <c r="B38" s="28"/>
    </row>
    <row r="39" spans="2:4">
      <c r="B39" s="28"/>
    </row>
    <row r="40" spans="2:4">
      <c r="B40" s="28"/>
    </row>
    <row r="41" spans="2:4">
      <c r="B41" s="28"/>
    </row>
    <row r="42" spans="2:4">
      <c r="B42" s="28"/>
    </row>
    <row r="43" spans="2:4">
      <c r="B43" s="28"/>
      <c r="C43" s="28"/>
      <c r="D43" s="28"/>
    </row>
    <row r="44" spans="2:4">
      <c r="B44" s="28"/>
      <c r="C44" s="28"/>
      <c r="D44" s="28"/>
    </row>
    <row r="45" spans="2:4">
      <c r="B45" s="28"/>
      <c r="C45" s="28"/>
      <c r="D45" s="28"/>
    </row>
    <row r="46" spans="2:4">
      <c r="B46" s="28"/>
      <c r="C46" s="28"/>
      <c r="D46" s="28"/>
    </row>
    <row r="47" spans="2:4">
      <c r="B47" s="28"/>
      <c r="C47" s="28"/>
      <c r="D47" s="28"/>
    </row>
    <row r="48" spans="2:4">
      <c r="B48" s="28"/>
      <c r="C48" s="28"/>
      <c r="D48" s="28"/>
    </row>
  </sheetData>
  <sortState xmlns:xlrd2="http://schemas.microsoft.com/office/spreadsheetml/2017/richdata2" ref="A4:C9">
    <sortCondition descending="1" ref="B4:B9"/>
  </sortState>
  <mergeCells count="3">
    <mergeCell ref="A2:H2"/>
    <mergeCell ref="A1:H1"/>
    <mergeCell ref="A4:H4"/>
  </mergeCells>
  <pageMargins left="0.70866141732283472" right="0.70866141732283472" top="0.74803149606299213" bottom="0.74803149606299213" header="0.31496062992125984" footer="0.31496062992125984"/>
  <pageSetup scale="49" orientation="landscape" r:id="rId1"/>
  <drawing r:id="rId2"/>
  <tableParts count="1">
    <tablePart r:id="rId3"/>
  </tableParts>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35">
    <tabColor rgb="FF00B0F0"/>
    <pageSetUpPr fitToPage="1"/>
  </sheetPr>
  <dimension ref="A1:P75"/>
  <sheetViews>
    <sheetView showGridLines="0" view="pageBreakPreview" zoomScale="55" zoomScaleNormal="85" zoomScaleSheetLayoutView="55" workbookViewId="0">
      <selection activeCell="A5" sqref="A5"/>
    </sheetView>
  </sheetViews>
  <sheetFormatPr baseColWidth="10" defaultColWidth="11.42578125" defaultRowHeight="14.25"/>
  <cols>
    <col min="1" max="1" width="76.28515625" style="218" customWidth="1"/>
    <col min="2" max="2" width="43.42578125" style="218" customWidth="1"/>
    <col min="3" max="3" width="29.42578125" style="218" customWidth="1"/>
    <col min="4" max="5" width="30.5703125" style="218" customWidth="1"/>
    <col min="6" max="7" width="30.5703125" style="908" customWidth="1"/>
    <col min="8" max="9" width="30.5703125" style="218" customWidth="1"/>
    <col min="10" max="10" width="11.7109375" style="218" customWidth="1"/>
    <col min="11" max="11" width="34.140625" style="218" customWidth="1"/>
    <col min="12" max="12" width="21" style="218" bestFit="1" customWidth="1"/>
    <col min="13" max="16384" width="11.42578125" style="218"/>
  </cols>
  <sheetData>
    <row r="1" spans="1:15" s="270" customFormat="1" ht="79.5" customHeight="1">
      <c r="A1" s="1430" t="s">
        <v>727</v>
      </c>
      <c r="B1" s="1430"/>
      <c r="C1" s="1430"/>
      <c r="D1" s="1430"/>
      <c r="E1" s="1430"/>
      <c r="F1" s="1430"/>
      <c r="G1" s="1430"/>
      <c r="H1" s="1430"/>
      <c r="I1" s="1430"/>
      <c r="J1" s="1430"/>
      <c r="K1" s="266"/>
      <c r="L1" s="266"/>
      <c r="M1" s="266"/>
      <c r="N1" s="266"/>
      <c r="O1" s="266"/>
    </row>
    <row r="2" spans="1:15" s="270" customFormat="1" ht="27" customHeight="1">
      <c r="A2" s="1430" t="str">
        <f>+'Resumen '!O3</f>
        <v>Período: Enero 2026</v>
      </c>
      <c r="B2" s="1430"/>
      <c r="C2" s="1430"/>
      <c r="D2" s="1430"/>
      <c r="E2" s="1430"/>
      <c r="F2" s="1430"/>
      <c r="G2" s="1430"/>
      <c r="H2" s="1430"/>
      <c r="I2" s="1430"/>
      <c r="J2" s="1430"/>
      <c r="K2" s="266"/>
      <c r="L2" s="266"/>
      <c r="M2" s="266"/>
      <c r="N2" s="266"/>
      <c r="O2" s="266"/>
    </row>
    <row r="3" spans="1:15" ht="15" customHeight="1">
      <c r="A3" s="173"/>
      <c r="B3" s="173"/>
      <c r="C3" s="173"/>
      <c r="D3" s="173"/>
      <c r="E3" s="173"/>
      <c r="F3" s="239"/>
      <c r="G3" s="239"/>
      <c r="H3" s="173"/>
      <c r="I3" s="173"/>
      <c r="J3" s="173"/>
      <c r="K3" s="173"/>
      <c r="L3" s="173"/>
      <c r="M3" s="173"/>
      <c r="N3" s="173"/>
      <c r="O3" s="173"/>
    </row>
    <row r="4" spans="1:15" ht="198" customHeight="1">
      <c r="A4" s="1281" t="s">
        <v>964</v>
      </c>
      <c r="B4" s="1281"/>
      <c r="C4" s="1281"/>
      <c r="D4" s="1281"/>
      <c r="E4" s="1281"/>
      <c r="F4" s="1281"/>
      <c r="G4" s="1281"/>
      <c r="H4" s="1281"/>
      <c r="I4" s="1281"/>
      <c r="J4" s="1281"/>
      <c r="K4" s="173"/>
      <c r="L4" s="173"/>
      <c r="M4" s="173"/>
      <c r="N4" s="173"/>
      <c r="O4" s="173"/>
    </row>
    <row r="5" spans="1:15" s="327" customFormat="1" ht="23.25" customHeight="1">
      <c r="A5" s="1054" t="s">
        <v>713</v>
      </c>
      <c r="B5" s="1055" t="s">
        <v>721</v>
      </c>
      <c r="C5" s="1055" t="s">
        <v>143</v>
      </c>
      <c r="F5" s="905"/>
      <c r="G5" s="905"/>
      <c r="K5" s="1133"/>
    </row>
    <row r="6" spans="1:15" s="328" customFormat="1" ht="31.5" customHeight="1">
      <c r="A6" s="1056" t="s">
        <v>714</v>
      </c>
      <c r="B6" s="1057">
        <v>10435238575.139999</v>
      </c>
      <c r="C6" s="1058">
        <f>+B6/$B$11</f>
        <v>0.64371601689248437</v>
      </c>
      <c r="F6" s="906"/>
      <c r="G6" s="906"/>
      <c r="K6" s="731"/>
    </row>
    <row r="7" spans="1:15" s="328" customFormat="1" ht="31.5" customHeight="1">
      <c r="A7" s="1056" t="s">
        <v>728</v>
      </c>
      <c r="B7" s="1057">
        <v>4901993643.9799995</v>
      </c>
      <c r="C7" s="1058">
        <f>+B7/$B$11</f>
        <v>0.30238808634930958</v>
      </c>
      <c r="F7" s="906"/>
      <c r="G7" s="906"/>
    </row>
    <row r="8" spans="1:15" s="328" customFormat="1" ht="31.5" customHeight="1">
      <c r="A8" s="1056" t="s">
        <v>729</v>
      </c>
      <c r="B8" s="1057">
        <v>502630160</v>
      </c>
      <c r="C8" s="1058">
        <f>+B8/$B$11</f>
        <v>3.1005624091434952E-2</v>
      </c>
      <c r="F8" s="906"/>
      <c r="G8" s="906"/>
    </row>
    <row r="9" spans="1:15" s="328" customFormat="1" ht="31.5" customHeight="1">
      <c r="A9" s="1056" t="s">
        <v>730</v>
      </c>
      <c r="B9" s="1057">
        <v>138272117.94999999</v>
      </c>
      <c r="C9" s="1058">
        <f>+B9/$B$11</f>
        <v>8.5295584162403924E-3</v>
      </c>
      <c r="F9" s="906"/>
      <c r="G9" s="906"/>
    </row>
    <row r="10" spans="1:15" s="328" customFormat="1" ht="31.5" customHeight="1">
      <c r="A10" s="1056" t="s">
        <v>731</v>
      </c>
      <c r="B10" s="1059">
        <v>232800606.75999999</v>
      </c>
      <c r="C10" s="1058">
        <f>+B10/$B$11</f>
        <v>1.4360714250530709E-2</v>
      </c>
      <c r="F10" s="906"/>
      <c r="G10" s="906"/>
    </row>
    <row r="11" spans="1:15" s="328" customFormat="1" ht="31.5" customHeight="1">
      <c r="A11" s="1060" t="s">
        <v>94</v>
      </c>
      <c r="B11" s="1061">
        <f>SUM(B6:B10)</f>
        <v>16210935103.83</v>
      </c>
      <c r="C11" s="1062">
        <f>SUM(C6:C10)</f>
        <v>1</v>
      </c>
      <c r="F11" s="906"/>
      <c r="G11" s="906"/>
      <c r="J11" s="731"/>
      <c r="L11" s="329"/>
    </row>
    <row r="12" spans="1:15" ht="31.5" customHeight="1">
      <c r="A12" s="1063" t="s">
        <v>732</v>
      </c>
      <c r="B12" s="1064"/>
      <c r="C12" s="1065"/>
      <c r="D12" s="328"/>
      <c r="E12" s="328"/>
      <c r="F12" s="906"/>
      <c r="G12" s="906"/>
      <c r="H12" s="328"/>
      <c r="I12" s="328"/>
      <c r="J12" s="219"/>
    </row>
    <row r="13" spans="1:15">
      <c r="A13" s="219"/>
      <c r="B13" s="219"/>
      <c r="C13" s="219"/>
      <c r="D13" s="219"/>
      <c r="E13" s="219"/>
      <c r="F13" s="907"/>
      <c r="G13" s="907"/>
      <c r="H13" s="219"/>
      <c r="I13" s="219"/>
      <c r="J13" s="219"/>
    </row>
    <row r="14" spans="1:15">
      <c r="B14" s="219"/>
      <c r="C14" s="219"/>
      <c r="D14" s="219"/>
      <c r="E14" s="219"/>
      <c r="F14" s="907"/>
      <c r="G14" s="907"/>
      <c r="H14" s="219"/>
      <c r="I14" s="219"/>
      <c r="J14" s="219"/>
    </row>
    <row r="15" spans="1:15">
      <c r="B15" s="219"/>
      <c r="C15" s="219"/>
      <c r="D15" s="219"/>
      <c r="E15" s="219"/>
      <c r="F15" s="907"/>
      <c r="G15" s="907"/>
      <c r="H15" s="219"/>
      <c r="I15" s="219"/>
      <c r="J15" s="219"/>
    </row>
    <row r="16" spans="1:15">
      <c r="B16" s="219"/>
      <c r="C16" s="219"/>
      <c r="D16" s="219"/>
      <c r="E16" s="219"/>
      <c r="F16" s="907"/>
      <c r="G16" s="907"/>
      <c r="H16" s="219"/>
      <c r="I16" s="219"/>
      <c r="J16" s="219"/>
    </row>
    <row r="17" spans="2:16">
      <c r="B17" s="219"/>
      <c r="C17" s="219"/>
      <c r="D17" s="219"/>
      <c r="E17" s="219"/>
      <c r="F17" s="907"/>
      <c r="G17" s="907"/>
      <c r="H17" s="219"/>
      <c r="I17" s="219"/>
      <c r="J17" s="219"/>
    </row>
    <row r="18" spans="2:16">
      <c r="B18" s="219"/>
      <c r="C18" s="219"/>
      <c r="D18" s="219"/>
      <c r="E18" s="219"/>
      <c r="F18" s="907"/>
      <c r="G18" s="907"/>
      <c r="H18" s="219"/>
      <c r="I18" s="219"/>
      <c r="J18" s="219"/>
    </row>
    <row r="19" spans="2:16">
      <c r="B19" s="219"/>
      <c r="C19" s="219"/>
      <c r="D19" s="219"/>
      <c r="E19" s="219"/>
      <c r="F19" s="907"/>
      <c r="G19" s="907"/>
      <c r="H19" s="219"/>
      <c r="I19" s="219"/>
      <c r="J19" s="219"/>
    </row>
    <row r="20" spans="2:16">
      <c r="B20" s="219"/>
      <c r="C20" s="219"/>
      <c r="D20" s="219"/>
      <c r="E20" s="219"/>
      <c r="F20" s="907"/>
      <c r="G20" s="907"/>
      <c r="H20" s="219"/>
      <c r="I20" s="219"/>
      <c r="J20" s="219"/>
    </row>
    <row r="21" spans="2:16">
      <c r="B21" s="219"/>
      <c r="C21" s="219"/>
      <c r="D21" s="219"/>
      <c r="E21" s="219"/>
      <c r="F21" s="907"/>
      <c r="G21" s="907"/>
      <c r="H21" s="219"/>
      <c r="I21" s="219"/>
      <c r="J21" s="219"/>
    </row>
    <row r="22" spans="2:16">
      <c r="B22" s="219"/>
      <c r="C22" s="219"/>
      <c r="D22" s="219"/>
      <c r="E22" s="219"/>
      <c r="F22" s="907"/>
      <c r="G22" s="907"/>
      <c r="H22" s="219"/>
      <c r="I22" s="219"/>
      <c r="J22" s="219"/>
    </row>
    <row r="23" spans="2:16">
      <c r="B23" s="219"/>
      <c r="C23" s="219"/>
      <c r="D23" s="219"/>
      <c r="E23" s="219"/>
      <c r="F23" s="907"/>
      <c r="G23" s="907"/>
      <c r="H23" s="219"/>
      <c r="I23" s="219"/>
      <c r="J23" s="219"/>
    </row>
    <row r="24" spans="2:16">
      <c r="B24" s="219"/>
      <c r="C24" s="219"/>
      <c r="D24" s="219"/>
      <c r="E24" s="219"/>
      <c r="F24" s="907"/>
      <c r="G24" s="907"/>
      <c r="H24" s="219"/>
      <c r="I24" s="219"/>
      <c r="J24" s="219"/>
    </row>
    <row r="25" spans="2:16">
      <c r="B25" s="219"/>
      <c r="C25" s="219"/>
      <c r="D25" s="219"/>
      <c r="E25" s="219"/>
      <c r="F25" s="907"/>
      <c r="G25" s="907"/>
      <c r="H25" s="219"/>
      <c r="I25" s="219"/>
      <c r="J25" s="219"/>
    </row>
    <row r="26" spans="2:16">
      <c r="B26" s="219"/>
      <c r="C26" s="219"/>
      <c r="D26" s="219"/>
      <c r="E26" s="219"/>
      <c r="F26" s="907"/>
      <c r="G26" s="907"/>
      <c r="H26" s="219"/>
      <c r="I26" s="219"/>
      <c r="J26" s="219"/>
    </row>
    <row r="27" spans="2:16" ht="93.75" customHeight="1">
      <c r="B27" s="219"/>
      <c r="C27" s="219"/>
      <c r="D27" s="219"/>
      <c r="E27" s="219"/>
      <c r="F27" s="907"/>
      <c r="G27" s="907"/>
      <c r="H27" s="219"/>
      <c r="I27" s="219"/>
      <c r="J27" s="219"/>
    </row>
    <row r="28" spans="2:16" ht="93.75" customHeight="1">
      <c r="B28" s="219"/>
      <c r="C28" s="219"/>
      <c r="D28" s="219"/>
      <c r="E28" s="219"/>
      <c r="F28" s="907"/>
      <c r="G28" s="907"/>
      <c r="H28" s="219"/>
      <c r="I28" s="219"/>
      <c r="J28" s="219"/>
    </row>
    <row r="29" spans="2:16" ht="93.75" customHeight="1">
      <c r="B29" s="219"/>
      <c r="C29" s="219"/>
      <c r="D29" s="219"/>
      <c r="E29" s="219"/>
      <c r="F29" s="907"/>
      <c r="G29" s="907"/>
      <c r="H29" s="219"/>
      <c r="I29" s="219"/>
      <c r="J29" s="219"/>
    </row>
    <row r="30" spans="2:16" ht="93.75" customHeight="1">
      <c r="B30" s="219"/>
      <c r="C30" s="219"/>
      <c r="D30" s="219"/>
      <c r="E30" s="219"/>
      <c r="F30" s="907"/>
      <c r="G30" s="907"/>
      <c r="H30" s="219"/>
      <c r="I30" s="219"/>
      <c r="J30" s="219"/>
    </row>
    <row r="31" spans="2:16">
      <c r="M31" s="219"/>
      <c r="N31" s="219"/>
      <c r="O31" s="219"/>
      <c r="P31" s="219"/>
    </row>
    <row r="32" spans="2:16">
      <c r="M32" s="219"/>
      <c r="N32" s="219"/>
      <c r="O32" s="219"/>
      <c r="P32" s="219"/>
    </row>
    <row r="33" spans="2:16">
      <c r="M33" s="219"/>
      <c r="N33" s="219"/>
      <c r="O33" s="219"/>
      <c r="P33" s="219"/>
    </row>
    <row r="34" spans="2:16">
      <c r="M34" s="219"/>
      <c r="N34" s="219"/>
      <c r="O34" s="219"/>
      <c r="P34" s="219"/>
    </row>
    <row r="35" spans="2:16">
      <c r="M35" s="219"/>
      <c r="N35" s="219"/>
      <c r="O35" s="219"/>
      <c r="P35" s="219"/>
    </row>
    <row r="36" spans="2:16">
      <c r="M36" s="219"/>
      <c r="N36" s="219"/>
      <c r="O36" s="219"/>
      <c r="P36" s="219"/>
    </row>
    <row r="37" spans="2:16">
      <c r="B37" s="219"/>
      <c r="C37" s="219"/>
      <c r="D37" s="219"/>
      <c r="E37" s="219"/>
      <c r="F37" s="907"/>
      <c r="G37" s="907"/>
      <c r="H37" s="219"/>
      <c r="I37" s="219"/>
      <c r="J37" s="219"/>
      <c r="M37" s="219"/>
    </row>
    <row r="38" spans="2:16" ht="27.75">
      <c r="B38" s="219"/>
      <c r="C38" s="219"/>
      <c r="D38" s="220"/>
      <c r="E38" s="220"/>
      <c r="F38" s="909"/>
      <c r="G38" s="909"/>
      <c r="H38" s="220"/>
      <c r="I38" s="220"/>
      <c r="J38" s="220"/>
      <c r="M38" s="219"/>
    </row>
    <row r="39" spans="2:16">
      <c r="B39" s="219"/>
      <c r="C39" s="219"/>
      <c r="D39" s="219"/>
      <c r="E39" s="219"/>
      <c r="F39" s="907"/>
      <c r="G39" s="907"/>
      <c r="H39" s="219"/>
      <c r="I39" s="219"/>
      <c r="J39" s="219"/>
      <c r="M39" s="219"/>
    </row>
    <row r="40" spans="2:16">
      <c r="B40" s="219"/>
      <c r="M40" s="219"/>
    </row>
    <row r="41" spans="2:16">
      <c r="B41" s="219"/>
      <c r="M41" s="219"/>
    </row>
    <row r="42" spans="2:16">
      <c r="B42" s="219"/>
    </row>
    <row r="43" spans="2:16">
      <c r="B43" s="219"/>
    </row>
    <row r="44" spans="2:16">
      <c r="B44" s="219"/>
    </row>
    <row r="45" spans="2:16">
      <c r="B45" s="219"/>
      <c r="C45" s="219"/>
      <c r="D45" s="219"/>
      <c r="E45" s="219"/>
      <c r="F45" s="907"/>
      <c r="G45" s="907"/>
      <c r="H45" s="219"/>
      <c r="I45" s="219"/>
      <c r="J45" s="219"/>
    </row>
    <row r="46" spans="2:16">
      <c r="B46" s="219"/>
      <c r="C46" s="219"/>
      <c r="D46" s="219"/>
      <c r="E46" s="219"/>
      <c r="F46" s="907"/>
      <c r="G46" s="907"/>
      <c r="H46" s="219"/>
      <c r="I46" s="219"/>
      <c r="J46" s="219"/>
    </row>
    <row r="47" spans="2:16">
      <c r="B47" s="219"/>
      <c r="C47" s="219"/>
      <c r="D47" s="219"/>
      <c r="E47" s="219"/>
      <c r="F47" s="907"/>
      <c r="G47" s="907"/>
      <c r="H47" s="219"/>
      <c r="I47" s="219"/>
      <c r="J47" s="219"/>
    </row>
    <row r="48" spans="2:16">
      <c r="B48" s="219"/>
      <c r="C48" s="219"/>
      <c r="D48" s="219"/>
      <c r="E48" s="219"/>
      <c r="F48" s="907"/>
      <c r="G48" s="907"/>
      <c r="H48" s="219"/>
      <c r="I48" s="219"/>
      <c r="J48" s="219"/>
    </row>
    <row r="49" spans="2:10">
      <c r="B49" s="219"/>
      <c r="C49" s="219"/>
      <c r="D49" s="219"/>
      <c r="E49" s="219"/>
      <c r="F49" s="907"/>
      <c r="G49" s="907"/>
      <c r="H49" s="219"/>
      <c r="I49" s="219"/>
      <c r="J49" s="219"/>
    </row>
    <row r="50" spans="2:10">
      <c r="B50" s="219"/>
      <c r="C50" s="219"/>
      <c r="D50" s="219"/>
      <c r="E50" s="219"/>
      <c r="F50" s="907"/>
      <c r="G50" s="907"/>
      <c r="H50" s="219"/>
      <c r="I50" s="219"/>
      <c r="J50" s="219"/>
    </row>
    <row r="51" spans="2:10">
      <c r="B51" s="219"/>
      <c r="C51" s="219"/>
      <c r="D51" s="219"/>
      <c r="E51" s="219"/>
      <c r="F51" s="907"/>
      <c r="G51" s="907"/>
      <c r="H51" s="219"/>
      <c r="I51" s="219"/>
      <c r="J51" s="219"/>
    </row>
    <row r="52" spans="2:10">
      <c r="B52" s="219"/>
      <c r="C52" s="219"/>
      <c r="D52" s="219"/>
      <c r="E52" s="219"/>
      <c r="F52" s="907"/>
      <c r="G52" s="907"/>
      <c r="H52" s="219"/>
      <c r="I52" s="219"/>
      <c r="J52" s="219"/>
    </row>
    <row r="53" spans="2:10">
      <c r="B53" s="219"/>
      <c r="C53" s="219"/>
      <c r="D53" s="219"/>
      <c r="E53" s="219"/>
      <c r="F53" s="907"/>
      <c r="G53" s="907"/>
      <c r="H53" s="219"/>
      <c r="I53" s="219"/>
      <c r="J53" s="219"/>
    </row>
    <row r="54" spans="2:10">
      <c r="B54" s="219"/>
      <c r="C54" s="219"/>
      <c r="D54" s="219"/>
      <c r="E54" s="219"/>
      <c r="F54" s="907"/>
      <c r="G54" s="907"/>
      <c r="H54" s="219"/>
      <c r="I54" s="219"/>
      <c r="J54" s="219"/>
    </row>
    <row r="55" spans="2:10">
      <c r="B55" s="219"/>
      <c r="C55" s="219"/>
      <c r="D55" s="219"/>
      <c r="E55" s="219"/>
      <c r="F55" s="907"/>
      <c r="G55" s="907"/>
      <c r="H55" s="219"/>
      <c r="I55" s="219"/>
      <c r="J55" s="219"/>
    </row>
    <row r="56" spans="2:10">
      <c r="B56" s="219"/>
      <c r="C56" s="219"/>
      <c r="D56" s="219"/>
      <c r="E56" s="219"/>
      <c r="F56" s="907"/>
      <c r="G56" s="907"/>
      <c r="H56" s="219"/>
      <c r="I56" s="219"/>
      <c r="J56" s="219"/>
    </row>
    <row r="57" spans="2:10">
      <c r="B57" s="219"/>
      <c r="C57" s="219"/>
      <c r="D57" s="219"/>
      <c r="E57" s="219"/>
      <c r="F57" s="907"/>
      <c r="G57" s="907"/>
      <c r="H57" s="219"/>
      <c r="I57" s="219"/>
      <c r="J57" s="219"/>
    </row>
    <row r="58" spans="2:10">
      <c r="B58" s="219"/>
      <c r="C58" s="219"/>
      <c r="D58" s="219"/>
      <c r="E58" s="219"/>
      <c r="F58" s="907"/>
      <c r="G58" s="907"/>
      <c r="H58" s="219"/>
      <c r="I58" s="219"/>
      <c r="J58" s="219"/>
    </row>
    <row r="59" spans="2:10">
      <c r="B59" s="219"/>
      <c r="C59" s="219"/>
      <c r="D59" s="219"/>
      <c r="E59" s="219"/>
      <c r="F59" s="907"/>
      <c r="G59" s="907"/>
      <c r="H59" s="219"/>
      <c r="I59" s="219"/>
      <c r="J59" s="219"/>
    </row>
    <row r="60" spans="2:10">
      <c r="B60" s="219"/>
      <c r="C60" s="219"/>
      <c r="D60" s="219"/>
      <c r="E60" s="219"/>
      <c r="F60" s="907"/>
      <c r="G60" s="907"/>
      <c r="H60" s="219"/>
      <c r="I60" s="219"/>
      <c r="J60" s="219"/>
    </row>
    <row r="61" spans="2:10">
      <c r="B61" s="219"/>
      <c r="C61" s="219"/>
      <c r="D61" s="219"/>
      <c r="E61" s="219"/>
      <c r="F61" s="907"/>
      <c r="G61" s="907"/>
      <c r="H61" s="219"/>
      <c r="I61" s="219"/>
      <c r="J61" s="219"/>
    </row>
    <row r="62" spans="2:10">
      <c r="B62" s="219"/>
      <c r="C62" s="219"/>
      <c r="D62" s="219"/>
      <c r="E62" s="219"/>
      <c r="F62" s="907"/>
      <c r="G62" s="907"/>
      <c r="H62" s="219"/>
      <c r="I62" s="219"/>
      <c r="J62" s="219"/>
    </row>
    <row r="63" spans="2:10">
      <c r="B63" s="219"/>
      <c r="C63" s="219"/>
      <c r="D63" s="219"/>
      <c r="E63" s="219"/>
      <c r="F63" s="907"/>
      <c r="G63" s="907"/>
      <c r="H63" s="219"/>
      <c r="I63" s="219"/>
      <c r="J63" s="219"/>
    </row>
    <row r="64" spans="2:10">
      <c r="B64" s="219"/>
      <c r="C64" s="219"/>
      <c r="D64" s="219"/>
      <c r="E64" s="219"/>
      <c r="F64" s="907"/>
      <c r="G64" s="907"/>
      <c r="H64" s="219"/>
      <c r="I64" s="219"/>
      <c r="J64" s="219"/>
    </row>
    <row r="65" spans="2:10">
      <c r="B65" s="219"/>
      <c r="C65" s="219"/>
      <c r="D65" s="219"/>
      <c r="E65" s="219"/>
      <c r="F65" s="907"/>
      <c r="G65" s="907"/>
      <c r="H65" s="219"/>
      <c r="I65" s="219"/>
      <c r="J65" s="219"/>
    </row>
    <row r="66" spans="2:10">
      <c r="B66" s="219"/>
      <c r="C66" s="219"/>
      <c r="D66" s="219"/>
      <c r="E66" s="219"/>
      <c r="F66" s="907"/>
      <c r="G66" s="907"/>
      <c r="H66" s="219"/>
      <c r="I66" s="219"/>
      <c r="J66" s="219"/>
    </row>
    <row r="67" spans="2:10">
      <c r="B67" s="219"/>
      <c r="C67" s="219"/>
      <c r="D67" s="219"/>
      <c r="E67" s="219"/>
      <c r="F67" s="907"/>
      <c r="G67" s="907"/>
      <c r="H67" s="219"/>
      <c r="I67" s="219"/>
      <c r="J67" s="219"/>
    </row>
    <row r="68" spans="2:10">
      <c r="B68" s="219"/>
      <c r="C68" s="219"/>
      <c r="D68" s="219"/>
      <c r="E68" s="219"/>
      <c r="F68" s="907"/>
      <c r="G68" s="907"/>
      <c r="H68" s="219"/>
      <c r="I68" s="219"/>
      <c r="J68" s="219"/>
    </row>
    <row r="69" spans="2:10">
      <c r="B69" s="219"/>
      <c r="C69" s="219"/>
      <c r="D69" s="219"/>
      <c r="E69" s="219"/>
      <c r="F69" s="907"/>
      <c r="G69" s="907"/>
      <c r="H69" s="219"/>
      <c r="I69" s="219"/>
      <c r="J69" s="219"/>
    </row>
    <row r="70" spans="2:10">
      <c r="B70" s="219"/>
      <c r="C70" s="219"/>
      <c r="D70" s="219"/>
      <c r="E70" s="219"/>
      <c r="F70" s="907"/>
      <c r="G70" s="907"/>
      <c r="H70" s="219"/>
      <c r="I70" s="219"/>
      <c r="J70" s="219"/>
    </row>
    <row r="71" spans="2:10">
      <c r="B71" s="219"/>
      <c r="C71" s="219"/>
      <c r="D71" s="219"/>
      <c r="E71" s="219"/>
      <c r="F71" s="907"/>
      <c r="G71" s="907"/>
      <c r="H71" s="219"/>
      <c r="I71" s="219"/>
      <c r="J71" s="219"/>
    </row>
    <row r="72" spans="2:10">
      <c r="B72" s="219"/>
      <c r="C72" s="219"/>
      <c r="D72" s="219"/>
      <c r="E72" s="219"/>
      <c r="F72" s="907"/>
      <c r="G72" s="907"/>
      <c r="H72" s="219"/>
      <c r="I72" s="219"/>
      <c r="J72" s="219"/>
    </row>
    <row r="73" spans="2:10">
      <c r="B73" s="219"/>
      <c r="C73" s="219"/>
      <c r="D73" s="219"/>
      <c r="E73" s="219"/>
      <c r="F73" s="907"/>
      <c r="G73" s="907"/>
      <c r="H73" s="219"/>
      <c r="I73" s="219"/>
      <c r="J73" s="219"/>
    </row>
    <row r="74" spans="2:10">
      <c r="B74" s="219"/>
      <c r="C74" s="219"/>
      <c r="D74" s="219"/>
      <c r="E74" s="219"/>
      <c r="F74" s="907"/>
      <c r="G74" s="907"/>
      <c r="H74" s="219"/>
      <c r="I74" s="219"/>
      <c r="J74" s="219"/>
    </row>
    <row r="75" spans="2:10">
      <c r="B75" s="219"/>
      <c r="C75" s="219"/>
      <c r="D75" s="219"/>
      <c r="E75" s="219"/>
      <c r="F75" s="907"/>
      <c r="G75" s="907"/>
      <c r="H75" s="219"/>
      <c r="I75" s="219"/>
      <c r="J75" s="219"/>
    </row>
  </sheetData>
  <mergeCells count="3">
    <mergeCell ref="A1:J1"/>
    <mergeCell ref="A2:J2"/>
    <mergeCell ref="A4:J4"/>
  </mergeCells>
  <phoneticPr fontId="251" type="noConversion"/>
  <pageMargins left="0.70866141732283472" right="0.70866141732283472" top="0.74803149606299213" bottom="0.74803149606299213" header="0.31496062992125984" footer="0.31496062992125984"/>
  <pageSetup scale="33" orientation="landscape" r:id="rId1"/>
  <drawing r:id="rId2"/>
  <tableParts count="1">
    <tablePart r:id="rId3"/>
  </tableParts>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88">
    <tabColor rgb="FF00B0F0"/>
    <pageSetUpPr fitToPage="1"/>
  </sheetPr>
  <dimension ref="A1:N57"/>
  <sheetViews>
    <sheetView showGridLines="0" view="pageBreakPreview" zoomScale="55" zoomScaleNormal="85" zoomScaleSheetLayoutView="55" workbookViewId="0">
      <selection activeCell="A4" sqref="A4"/>
    </sheetView>
  </sheetViews>
  <sheetFormatPr baseColWidth="10" defaultColWidth="11.42578125" defaultRowHeight="14.25"/>
  <cols>
    <col min="1" max="1" width="26" style="173" customWidth="1"/>
    <col min="2" max="2" width="42.7109375" style="173" customWidth="1"/>
    <col min="3" max="3" width="39.5703125" style="173" customWidth="1"/>
    <col min="4" max="4" width="22" style="173" bestFit="1" customWidth="1"/>
    <col min="5" max="5" width="22" style="173" customWidth="1"/>
    <col min="6" max="8" width="16" style="173" customWidth="1"/>
    <col min="9" max="9" width="22" style="173" customWidth="1"/>
    <col min="10" max="13" width="16" style="173" customWidth="1"/>
    <col min="14" max="14" width="18.85546875" style="173" customWidth="1"/>
    <col min="15" max="15" width="16.28515625" style="173" customWidth="1"/>
    <col min="16" max="16384" width="11.42578125" style="173"/>
  </cols>
  <sheetData>
    <row r="1" spans="1:14" s="266" customFormat="1" ht="89.25" customHeight="1">
      <c r="A1" s="1364" t="s">
        <v>733</v>
      </c>
      <c r="B1" s="1364"/>
      <c r="C1" s="1364"/>
      <c r="D1" s="1364"/>
      <c r="E1" s="1364"/>
      <c r="F1" s="1364"/>
      <c r="G1" s="1364"/>
      <c r="H1" s="1364"/>
      <c r="I1" s="1364"/>
      <c r="J1" s="1364"/>
      <c r="K1" s="1364"/>
      <c r="L1" s="1364"/>
      <c r="M1" s="1364"/>
      <c r="N1" s="1364"/>
    </row>
    <row r="2" spans="1:14" s="266" customFormat="1" ht="42" customHeight="1">
      <c r="A2" s="1324" t="s">
        <v>128</v>
      </c>
      <c r="B2" s="1324"/>
      <c r="C2" s="1324"/>
      <c r="D2" s="1324"/>
      <c r="E2" s="1324"/>
      <c r="F2" s="1324"/>
      <c r="G2" s="1324"/>
      <c r="H2" s="1324"/>
      <c r="I2" s="1324"/>
      <c r="J2" s="1324"/>
      <c r="K2" s="1324"/>
      <c r="L2" s="1324"/>
      <c r="M2" s="1324"/>
      <c r="N2" s="1324"/>
    </row>
    <row r="3" spans="1:14" ht="217.5" customHeight="1">
      <c r="A3" s="1431" t="s">
        <v>965</v>
      </c>
      <c r="B3" s="1431"/>
      <c r="C3" s="1431"/>
      <c r="D3" s="1431"/>
      <c r="E3" s="1431"/>
      <c r="F3" s="1431"/>
      <c r="G3" s="1431"/>
      <c r="H3" s="1431"/>
      <c r="I3" s="1431"/>
      <c r="J3" s="1431"/>
      <c r="K3" s="1431"/>
      <c r="L3" s="1431"/>
      <c r="M3" s="1431"/>
      <c r="N3" s="1431"/>
    </row>
    <row r="4" spans="1:14" ht="10.5" customHeight="1">
      <c r="A4" s="640"/>
      <c r="B4" s="640"/>
      <c r="C4" s="640"/>
      <c r="D4" s="640"/>
      <c r="E4" s="640"/>
      <c r="F4" s="640"/>
      <c r="G4" s="640"/>
      <c r="H4" s="640"/>
      <c r="I4" s="640"/>
      <c r="J4" s="640"/>
      <c r="K4" s="640"/>
      <c r="L4" s="640"/>
      <c r="M4" s="640"/>
      <c r="N4" s="640"/>
    </row>
    <row r="5" spans="1:14" ht="54" customHeight="1">
      <c r="A5" s="1066" t="s">
        <v>100</v>
      </c>
      <c r="B5" s="1067" t="s">
        <v>734</v>
      </c>
      <c r="C5" s="1072" t="s">
        <v>735</v>
      </c>
    </row>
    <row r="6" spans="1:14" ht="24.75" customHeight="1">
      <c r="A6" s="1068" t="s">
        <v>341</v>
      </c>
      <c r="B6" s="1069">
        <v>50076360</v>
      </c>
      <c r="C6" s="1073">
        <v>18748</v>
      </c>
      <c r="G6" s="1074"/>
      <c r="H6" s="1074"/>
      <c r="I6" s="1074"/>
      <c r="J6" s="1074"/>
    </row>
    <row r="7" spans="1:14" ht="26.25">
      <c r="A7" s="1068" t="s">
        <v>342</v>
      </c>
      <c r="B7" s="1069">
        <v>198431876</v>
      </c>
      <c r="C7" s="1073">
        <v>27105</v>
      </c>
    </row>
    <row r="8" spans="1:14" ht="26.25">
      <c r="A8" s="1068" t="s">
        <v>343</v>
      </c>
      <c r="B8" s="1069">
        <v>290300675</v>
      </c>
      <c r="C8" s="1073">
        <v>29726</v>
      </c>
    </row>
    <row r="9" spans="1:14" ht="26.25">
      <c r="A9" s="1068" t="s">
        <v>344</v>
      </c>
      <c r="B9" s="1069">
        <v>329302820</v>
      </c>
      <c r="C9" s="1073">
        <v>30703</v>
      </c>
    </row>
    <row r="10" spans="1:14" ht="26.25">
      <c r="A10" s="1068" t="s">
        <v>345</v>
      </c>
      <c r="B10" s="1069">
        <v>325369681</v>
      </c>
      <c r="C10" s="1073">
        <v>25205</v>
      </c>
    </row>
    <row r="11" spans="1:14" ht="26.25">
      <c r="A11" s="1068" t="s">
        <v>346</v>
      </c>
      <c r="B11" s="1069">
        <v>327924639</v>
      </c>
      <c r="C11" s="1073">
        <v>30370</v>
      </c>
    </row>
    <row r="12" spans="1:14" ht="26.25">
      <c r="A12" s="1068" t="s">
        <v>347</v>
      </c>
      <c r="B12" s="1069">
        <v>334436634</v>
      </c>
      <c r="C12" s="1073">
        <v>30529</v>
      </c>
    </row>
    <row r="13" spans="1:14" ht="26.25">
      <c r="A13" s="1068" t="s">
        <v>348</v>
      </c>
      <c r="B13" s="1069">
        <v>315440517</v>
      </c>
      <c r="C13" s="1073">
        <v>27409</v>
      </c>
    </row>
    <row r="14" spans="1:14" ht="26.25">
      <c r="A14" s="1068" t="s">
        <v>349</v>
      </c>
      <c r="B14" s="1069">
        <v>569264097.79999995</v>
      </c>
      <c r="C14" s="1073">
        <v>72326</v>
      </c>
    </row>
    <row r="15" spans="1:14" ht="26.25">
      <c r="A15" s="1068" t="s">
        <v>350</v>
      </c>
      <c r="B15" s="1069">
        <v>755666119.44000006</v>
      </c>
      <c r="C15" s="1073">
        <v>76197</v>
      </c>
    </row>
    <row r="16" spans="1:14" ht="26.25">
      <c r="A16" s="1068" t="s">
        <v>351</v>
      </c>
      <c r="B16" s="1069">
        <v>775832563.27999997</v>
      </c>
      <c r="C16" s="1073">
        <v>90654</v>
      </c>
    </row>
    <row r="17" spans="1:3" ht="26.25">
      <c r="A17" s="1068" t="s">
        <v>352</v>
      </c>
      <c r="B17" s="1069">
        <v>1012496890.88</v>
      </c>
      <c r="C17" s="1073">
        <v>95925</v>
      </c>
    </row>
    <row r="18" spans="1:3" ht="26.25">
      <c r="A18" s="1068" t="s">
        <v>353</v>
      </c>
      <c r="B18" s="1069">
        <v>1030045663.24</v>
      </c>
      <c r="C18" s="1073">
        <v>97916</v>
      </c>
    </row>
    <row r="19" spans="1:3" ht="26.25">
      <c r="A19" s="1068" t="s">
        <v>354</v>
      </c>
      <c r="B19" s="1069">
        <v>1686480878.2399998</v>
      </c>
      <c r="C19" s="1073">
        <v>104426</v>
      </c>
    </row>
    <row r="20" spans="1:3" ht="26.25">
      <c r="A20" s="1068" t="s">
        <v>593</v>
      </c>
      <c r="B20" s="1069">
        <v>1914428962.3</v>
      </c>
      <c r="C20" s="1073">
        <v>111952</v>
      </c>
    </row>
    <row r="21" spans="1:3" ht="26.25">
      <c r="A21" s="1068" t="s">
        <v>594</v>
      </c>
      <c r="B21" s="1069">
        <v>2187783021.98</v>
      </c>
      <c r="C21" s="1073">
        <v>115202</v>
      </c>
    </row>
    <row r="22" spans="1:3" ht="26.25">
      <c r="A22" s="368" t="s">
        <v>106</v>
      </c>
      <c r="B22" s="1069">
        <v>3331793812.54</v>
      </c>
      <c r="C22" s="1073">
        <v>118983</v>
      </c>
    </row>
    <row r="23" spans="1:3" ht="26.25">
      <c r="A23" s="1068" t="s">
        <v>908</v>
      </c>
      <c r="B23" s="1069">
        <v>278265747.63999999</v>
      </c>
      <c r="C23" s="1073">
        <f>+'Resumen '!I11</f>
        <v>118609</v>
      </c>
    </row>
    <row r="24" spans="1:3" ht="26.25">
      <c r="A24" s="1070" t="s">
        <v>94</v>
      </c>
      <c r="B24" s="1071">
        <f>SUM(B6:B23)</f>
        <v>15713340959.34</v>
      </c>
      <c r="C24" s="1071"/>
    </row>
    <row r="25" spans="1:3" ht="23.25">
      <c r="A25" s="181" t="s">
        <v>736</v>
      </c>
    </row>
    <row r="54" ht="33" customHeight="1"/>
    <row r="55" ht="39" customHeight="1"/>
    <row r="56" ht="39" customHeight="1"/>
    <row r="57" ht="39" customHeight="1"/>
  </sheetData>
  <mergeCells count="3">
    <mergeCell ref="A1:N1"/>
    <mergeCell ref="A2:N2"/>
    <mergeCell ref="A3:N3"/>
  </mergeCells>
  <pageMargins left="0.70866141732283472" right="0.70866141732283472" top="0.74803149606299213" bottom="0.74803149606299213" header="0.31496062992125984" footer="0.31496062992125984"/>
  <pageSetup scale="33" orientation="landscape" r:id="rId1"/>
  <drawing r:id="rId2"/>
  <tableParts count="1">
    <tablePart r:id="rId3"/>
  </tableParts>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tabColor theme="1"/>
    <pageSetUpPr fitToPage="1"/>
  </sheetPr>
  <dimension ref="L1:M1"/>
  <sheetViews>
    <sheetView showGridLines="0" view="pageBreakPreview" zoomScale="70" zoomScaleNormal="100" zoomScaleSheetLayoutView="70" workbookViewId="0">
      <selection activeCell="S39" sqref="S39"/>
    </sheetView>
  </sheetViews>
  <sheetFormatPr baseColWidth="10" defaultColWidth="11.42578125" defaultRowHeight="15"/>
  <cols>
    <col min="7" max="7" width="35.7109375" customWidth="1"/>
    <col min="9" max="9" width="29" customWidth="1"/>
    <col min="11" max="11" width="11.28515625" customWidth="1"/>
    <col min="12" max="13" width="11.42578125" hidden="1" customWidth="1"/>
    <col min="15" max="15" width="17.140625" customWidth="1"/>
  </cols>
  <sheetData/>
  <pageMargins left="0.70866141732283472" right="0.70866141732283472" top="0.74803149606299213" bottom="0.74803149606299213" header="0.31496062992125984" footer="0.31496062992125984"/>
  <pageSetup paperSize="119" scale="58" orientation="landscape" r:id="rId1"/>
  <drawing r:id="rId2"/>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91">
    <tabColor theme="8" tint="-0.249977111117893"/>
    <pageSetUpPr fitToPage="1"/>
  </sheetPr>
  <dimension ref="A1:K45"/>
  <sheetViews>
    <sheetView showGridLines="0" view="pageBreakPreview" zoomScale="40" zoomScaleNormal="85" zoomScaleSheetLayoutView="40" workbookViewId="0">
      <selection activeCell="G14" sqref="G14"/>
    </sheetView>
  </sheetViews>
  <sheetFormatPr baseColWidth="10" defaultColWidth="11.42578125" defaultRowHeight="15"/>
  <cols>
    <col min="1" max="1" width="19.7109375" customWidth="1"/>
    <col min="2" max="2" width="45.85546875" customWidth="1"/>
    <col min="3" max="3" width="43.42578125" bestFit="1" customWidth="1"/>
    <col min="4" max="4" width="26.85546875" bestFit="1" customWidth="1"/>
    <col min="5" max="5" width="22" bestFit="1" customWidth="1"/>
    <col min="6" max="6" width="28.85546875" customWidth="1"/>
    <col min="7" max="7" width="29.7109375" bestFit="1" customWidth="1"/>
    <col min="8" max="9" width="29.7109375" customWidth="1"/>
    <col min="10" max="10" width="43" customWidth="1"/>
    <col min="11" max="11" width="31.5703125" customWidth="1"/>
  </cols>
  <sheetData>
    <row r="1" spans="1:11" s="265" customFormat="1" ht="84.75" customHeight="1">
      <c r="A1" s="1432" t="s">
        <v>737</v>
      </c>
      <c r="B1" s="1432"/>
      <c r="C1" s="1432"/>
      <c r="D1" s="1432"/>
      <c r="E1" s="1432"/>
      <c r="F1" s="1432"/>
      <c r="G1" s="1432"/>
      <c r="H1" s="1432"/>
      <c r="I1" s="1432"/>
      <c r="J1" s="1432"/>
      <c r="K1" s="1432"/>
    </row>
    <row r="2" spans="1:11" s="265" customFormat="1" ht="43.5" customHeight="1">
      <c r="A2" s="1433" t="str">
        <f>+'Resumen '!O14</f>
        <v>Período:  Diciembre 2015 - Enero 2026</v>
      </c>
      <c r="B2" s="1433"/>
      <c r="C2" s="1433"/>
      <c r="D2" s="1433"/>
      <c r="E2" s="1433"/>
      <c r="F2" s="1433"/>
      <c r="G2" s="1433"/>
      <c r="H2" s="1433"/>
      <c r="I2" s="1433"/>
      <c r="J2" s="1433"/>
      <c r="K2" s="1433"/>
    </row>
    <row r="3" spans="1:11" ht="17.25" customHeight="1"/>
    <row r="4" spans="1:11" ht="369.75" customHeight="1">
      <c r="A4" s="1282" t="s">
        <v>966</v>
      </c>
      <c r="B4" s="1283"/>
      <c r="C4" s="1283"/>
      <c r="D4" s="1283"/>
      <c r="E4" s="1283"/>
      <c r="F4" s="1283"/>
      <c r="G4" s="1283"/>
      <c r="H4" s="1283"/>
      <c r="I4" s="1283"/>
      <c r="J4" s="1283"/>
      <c r="K4" s="1283"/>
    </row>
    <row r="5" spans="1:11" ht="17.25" customHeight="1"/>
    <row r="6" spans="1:11" s="255" customFormat="1" ht="27.75" customHeight="1">
      <c r="B6" s="295" t="s">
        <v>100</v>
      </c>
      <c r="C6" s="297" t="s">
        <v>738</v>
      </c>
    </row>
    <row r="7" spans="1:11" s="63" customFormat="1" ht="33.75" customHeight="1">
      <c r="B7" s="1075" t="s">
        <v>347</v>
      </c>
      <c r="C7" s="1076">
        <v>38018208331.940002</v>
      </c>
    </row>
    <row r="8" spans="1:11" s="63" customFormat="1" ht="33.75" customHeight="1">
      <c r="B8" s="1075" t="s">
        <v>348</v>
      </c>
      <c r="C8" s="1076">
        <v>42519520570.940002</v>
      </c>
    </row>
    <row r="9" spans="1:11" s="63" customFormat="1" ht="33.75" customHeight="1">
      <c r="B9" s="1075" t="s">
        <v>349</v>
      </c>
      <c r="C9" s="1077">
        <v>47463118892.330002</v>
      </c>
      <c r="D9" s="1078"/>
    </row>
    <row r="10" spans="1:11" s="63" customFormat="1" ht="33.75" customHeight="1">
      <c r="B10" s="1075" t="s">
        <v>350</v>
      </c>
      <c r="C10" s="1077">
        <v>53637242684.989998</v>
      </c>
      <c r="D10" s="1078"/>
      <c r="H10" s="1134"/>
    </row>
    <row r="11" spans="1:11" s="63" customFormat="1" ht="33.75" customHeight="1">
      <c r="B11" s="1075" t="s">
        <v>351</v>
      </c>
      <c r="C11" s="1077">
        <v>58492444764.089996</v>
      </c>
      <c r="D11" s="1078"/>
    </row>
    <row r="12" spans="1:11" s="63" customFormat="1" ht="33.75" customHeight="1">
      <c r="B12" s="1079">
        <v>2020</v>
      </c>
      <c r="C12" s="1077">
        <v>57570980579.769997</v>
      </c>
      <c r="D12" s="1078"/>
    </row>
    <row r="13" spans="1:11" s="63" customFormat="1" ht="33.75" customHeight="1">
      <c r="B13" s="1079">
        <v>2021</v>
      </c>
      <c r="C13" s="1077">
        <v>66464047805.599998</v>
      </c>
      <c r="D13" s="1078"/>
    </row>
    <row r="14" spans="1:11" s="63" customFormat="1" ht="33.75" customHeight="1">
      <c r="B14" s="1079">
        <v>2022</v>
      </c>
      <c r="C14" s="1077">
        <v>80172200895.899994</v>
      </c>
      <c r="D14" s="1078"/>
    </row>
    <row r="15" spans="1:11" s="63" customFormat="1" ht="33.75" customHeight="1">
      <c r="B15" s="1079">
        <v>2023</v>
      </c>
      <c r="C15" s="1077">
        <v>89113603543.490005</v>
      </c>
      <c r="D15" s="1078"/>
    </row>
    <row r="16" spans="1:11" s="63" customFormat="1" ht="33.75" customHeight="1">
      <c r="B16" s="1079">
        <v>2024</v>
      </c>
      <c r="C16" s="1077">
        <v>99668069831.240005</v>
      </c>
      <c r="D16" s="1078"/>
    </row>
    <row r="17" spans="1:9" s="63" customFormat="1" ht="33.75" customHeight="1">
      <c r="B17" s="1158">
        <v>2025</v>
      </c>
      <c r="C17" s="1159">
        <v>109335134778.33</v>
      </c>
      <c r="D17" s="1078"/>
    </row>
    <row r="18" spans="1:9" s="63" customFormat="1" ht="33.75" customHeight="1">
      <c r="B18" s="1079" t="s">
        <v>908</v>
      </c>
      <c r="C18" s="1076">
        <f>+'3. PagosXcuentas'!F16</f>
        <v>9441990757.5299988</v>
      </c>
    </row>
    <row r="19" spans="1:9" ht="27.75">
      <c r="B19" s="296" t="s">
        <v>94</v>
      </c>
      <c r="C19" s="298">
        <f>SUM(C7:C18)</f>
        <v>751896563436.1499</v>
      </c>
    </row>
    <row r="20" spans="1:9">
      <c r="A20" s="1"/>
      <c r="B20" s="1"/>
      <c r="C20" s="1"/>
      <c r="D20" s="1"/>
      <c r="E20" s="1"/>
      <c r="F20" s="82"/>
      <c r="G20" s="81"/>
      <c r="H20" s="81"/>
      <c r="I20" s="81"/>
    </row>
    <row r="21" spans="1:9">
      <c r="A21" s="1"/>
      <c r="B21" s="1"/>
      <c r="C21" s="1"/>
      <c r="D21" s="1"/>
      <c r="E21" s="1"/>
      <c r="F21" s="1"/>
      <c r="G21" s="81"/>
      <c r="H21" s="81"/>
      <c r="I21" s="81"/>
    </row>
    <row r="22" spans="1:9">
      <c r="A22" s="1"/>
      <c r="B22" s="1"/>
      <c r="C22" s="1"/>
      <c r="D22" s="1"/>
      <c r="E22" s="1"/>
      <c r="F22" s="1"/>
      <c r="G22" s="1"/>
      <c r="H22" s="1"/>
      <c r="I22" s="1"/>
    </row>
    <row r="23" spans="1:9">
      <c r="A23" s="1"/>
      <c r="B23" s="1"/>
      <c r="C23" s="1"/>
      <c r="D23" s="1"/>
      <c r="E23" s="1"/>
      <c r="F23" s="1"/>
      <c r="G23" s="1"/>
      <c r="H23" s="1"/>
      <c r="I23" s="1"/>
    </row>
    <row r="24" spans="1:9">
      <c r="A24" s="1"/>
      <c r="B24" s="1"/>
      <c r="C24" s="1"/>
      <c r="D24" s="1"/>
      <c r="E24" s="1"/>
      <c r="F24" s="1"/>
      <c r="G24" s="1"/>
      <c r="H24" s="1"/>
      <c r="I24" s="1"/>
    </row>
    <row r="25" spans="1:9">
      <c r="A25" s="1"/>
      <c r="B25" s="1"/>
      <c r="C25" s="1"/>
      <c r="D25" s="1"/>
      <c r="E25" s="1"/>
      <c r="F25" s="1"/>
      <c r="G25" s="1"/>
      <c r="H25" s="1"/>
      <c r="I25" s="1"/>
    </row>
    <row r="26" spans="1:9">
      <c r="A26" s="1"/>
      <c r="B26" s="1"/>
      <c r="C26" s="1"/>
      <c r="D26" s="1"/>
      <c r="E26" s="1"/>
      <c r="F26" s="1"/>
      <c r="G26" s="1"/>
      <c r="H26" s="1"/>
      <c r="I26" s="1"/>
    </row>
    <row r="27" spans="1:9">
      <c r="A27" s="1"/>
      <c r="B27" s="1"/>
      <c r="C27" s="1"/>
      <c r="D27" s="1"/>
      <c r="E27" s="1"/>
      <c r="F27" s="1"/>
      <c r="G27" s="1"/>
      <c r="H27" s="1"/>
      <c r="I27" s="1"/>
    </row>
    <row r="28" spans="1:9">
      <c r="A28" s="1"/>
      <c r="B28" s="1"/>
      <c r="C28" s="1"/>
      <c r="D28" s="1"/>
      <c r="E28" s="1"/>
      <c r="F28" s="1"/>
      <c r="G28" s="1"/>
      <c r="H28" s="1"/>
      <c r="I28" s="1"/>
    </row>
    <row r="29" spans="1:9">
      <c r="A29" s="1"/>
      <c r="B29" s="1"/>
      <c r="C29" s="1"/>
      <c r="D29" s="1"/>
      <c r="E29" s="1"/>
      <c r="F29" s="1"/>
      <c r="G29" s="1"/>
      <c r="H29" s="1"/>
      <c r="I29" s="1"/>
    </row>
    <row r="30" spans="1:9">
      <c r="A30" s="1"/>
      <c r="B30" s="1"/>
      <c r="C30" s="1"/>
      <c r="D30" s="1"/>
      <c r="E30" s="1"/>
      <c r="F30" s="1"/>
      <c r="G30" s="1"/>
      <c r="H30" s="1"/>
      <c r="I30" s="1"/>
    </row>
    <row r="31" spans="1:9">
      <c r="A31" s="1"/>
      <c r="B31" s="1"/>
      <c r="C31" s="1"/>
      <c r="D31" s="1"/>
      <c r="E31" s="1"/>
      <c r="F31" s="1"/>
      <c r="G31" s="1"/>
      <c r="H31" s="1"/>
      <c r="I31" s="1"/>
    </row>
    <row r="32" spans="1:9">
      <c r="A32" s="1"/>
      <c r="B32" s="1"/>
      <c r="C32" s="1"/>
      <c r="D32" s="1"/>
      <c r="E32" s="1"/>
      <c r="F32" s="1"/>
      <c r="G32" s="1"/>
      <c r="H32" s="1"/>
      <c r="I32" s="1"/>
    </row>
    <row r="33" spans="1:9">
      <c r="A33" s="1"/>
      <c r="B33" s="1"/>
      <c r="C33" s="1"/>
      <c r="D33" s="1"/>
      <c r="E33" s="1"/>
      <c r="F33" s="1"/>
      <c r="G33" s="1"/>
      <c r="H33" s="1"/>
      <c r="I33" s="1"/>
    </row>
    <row r="34" spans="1:9">
      <c r="A34" s="1"/>
      <c r="B34" s="1"/>
      <c r="C34" s="1"/>
      <c r="D34" s="1"/>
      <c r="E34" s="1"/>
      <c r="F34" s="1"/>
      <c r="G34" s="1"/>
      <c r="H34" s="1"/>
      <c r="I34" s="1"/>
    </row>
    <row r="35" spans="1:9">
      <c r="A35" s="1"/>
      <c r="B35" s="1"/>
      <c r="C35" s="1"/>
      <c r="D35" s="1"/>
      <c r="E35" s="1"/>
      <c r="F35" s="1"/>
      <c r="G35" s="1"/>
      <c r="H35" s="1"/>
      <c r="I35" s="1"/>
    </row>
    <row r="36" spans="1:9">
      <c r="A36" s="1"/>
      <c r="B36" s="1"/>
      <c r="C36" s="1"/>
      <c r="D36" s="1"/>
      <c r="E36" s="1"/>
      <c r="F36" s="1"/>
      <c r="G36" s="1"/>
      <c r="H36" s="1"/>
      <c r="I36" s="1"/>
    </row>
    <row r="37" spans="1:9">
      <c r="A37" s="1"/>
      <c r="B37" s="1"/>
      <c r="C37" s="1"/>
      <c r="D37" s="1"/>
      <c r="E37" s="1"/>
      <c r="F37" s="1"/>
      <c r="G37" s="1"/>
      <c r="H37" s="1"/>
      <c r="I37" s="1"/>
    </row>
    <row r="38" spans="1:9">
      <c r="A38" s="1"/>
      <c r="B38" s="1"/>
      <c r="C38" s="1"/>
      <c r="D38" s="1"/>
      <c r="E38" s="1"/>
      <c r="F38" s="1"/>
      <c r="G38" s="1"/>
      <c r="H38" s="1"/>
      <c r="I38" s="1"/>
    </row>
    <row r="39" spans="1:9">
      <c r="A39" s="1"/>
      <c r="B39" s="1"/>
      <c r="C39" s="1"/>
      <c r="D39" s="1"/>
      <c r="E39" s="1"/>
      <c r="F39" s="1"/>
      <c r="G39" s="1"/>
      <c r="H39" s="1"/>
      <c r="I39" s="1"/>
    </row>
    <row r="40" spans="1:9">
      <c r="A40" s="1"/>
      <c r="B40" s="1"/>
      <c r="C40" s="1"/>
      <c r="D40" s="1"/>
      <c r="E40" s="1"/>
      <c r="F40" s="1"/>
      <c r="G40" s="1"/>
      <c r="H40" s="1"/>
      <c r="I40" s="1"/>
    </row>
    <row r="41" spans="1:9">
      <c r="A41" s="1"/>
      <c r="B41" s="1"/>
      <c r="C41" s="1"/>
      <c r="D41" s="1"/>
      <c r="E41" s="1"/>
      <c r="F41" s="1"/>
      <c r="G41" s="1"/>
      <c r="H41" s="1"/>
      <c r="I41" s="1"/>
    </row>
    <row r="42" spans="1:9">
      <c r="A42" s="1"/>
      <c r="B42" s="1"/>
      <c r="C42" s="1"/>
      <c r="D42" s="1"/>
      <c r="E42" s="1"/>
      <c r="F42" s="1"/>
      <c r="G42" s="1"/>
      <c r="H42" s="1"/>
      <c r="I42" s="1"/>
    </row>
    <row r="43" spans="1:9">
      <c r="A43" s="1"/>
      <c r="B43" s="1"/>
      <c r="C43" s="1"/>
      <c r="D43" s="1"/>
      <c r="E43" s="1"/>
      <c r="F43" s="1"/>
      <c r="G43" s="1"/>
      <c r="H43" s="1"/>
      <c r="I43" s="1"/>
    </row>
    <row r="44" spans="1:9">
      <c r="A44" s="1"/>
      <c r="B44" s="1"/>
    </row>
    <row r="45" spans="1:9">
      <c r="A45" s="1"/>
      <c r="B45" s="1"/>
    </row>
  </sheetData>
  <mergeCells count="3">
    <mergeCell ref="A1:K1"/>
    <mergeCell ref="A2:K2"/>
    <mergeCell ref="A4:K4"/>
  </mergeCells>
  <pageMargins left="0.70866141732283472" right="0.70866141732283472" top="0.74803149606299213" bottom="0.74803149606299213" header="0.31496062992125984" footer="0.31496062992125984"/>
  <pageSetup scale="30" orientation="landscape" r:id="rId1"/>
  <drawing r:id="rId2"/>
  <tableParts count="1">
    <tablePart r:id="rId3"/>
  </tableParts>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theme="8" tint="-0.249977111117893"/>
    <pageSetUpPr fitToPage="1"/>
  </sheetPr>
  <dimension ref="A1:P42"/>
  <sheetViews>
    <sheetView showGridLines="0" view="pageBreakPreview" zoomScale="55" zoomScaleNormal="70" zoomScaleSheetLayoutView="55" workbookViewId="0">
      <selection activeCell="A5" sqref="A5"/>
    </sheetView>
  </sheetViews>
  <sheetFormatPr baseColWidth="10" defaultColWidth="11.5703125" defaultRowHeight="15"/>
  <cols>
    <col min="1" max="1" width="63.5703125" customWidth="1"/>
    <col min="2" max="2" width="32.140625" bestFit="1" customWidth="1"/>
    <col min="3" max="3" width="31.5703125" bestFit="1" customWidth="1"/>
    <col min="4" max="4" width="32.140625" bestFit="1" customWidth="1"/>
    <col min="5" max="5" width="36.42578125" customWidth="1"/>
    <col min="6" max="7" width="34.42578125" bestFit="1" customWidth="1"/>
    <col min="8" max="9" width="15.42578125" customWidth="1"/>
    <col min="10" max="10" width="24.28515625" bestFit="1" customWidth="1"/>
    <col min="11" max="11" width="30" customWidth="1"/>
    <col min="12" max="12" width="29.7109375" customWidth="1"/>
  </cols>
  <sheetData>
    <row r="1" spans="1:16" s="265" customFormat="1" ht="62.25" customHeight="1">
      <c r="A1" s="1324" t="s">
        <v>739</v>
      </c>
      <c r="B1" s="1324"/>
      <c r="C1" s="1324"/>
      <c r="D1" s="1324"/>
      <c r="E1" s="1324"/>
      <c r="F1" s="1324"/>
      <c r="G1" s="1324"/>
      <c r="H1" s="1324"/>
      <c r="I1" s="1324"/>
      <c r="J1" s="1324"/>
    </row>
    <row r="2" spans="1:16" s="265" customFormat="1" ht="32.25" customHeight="1">
      <c r="A2" s="1434" t="s">
        <v>740</v>
      </c>
      <c r="B2" s="1434"/>
      <c r="C2" s="1434"/>
      <c r="D2" s="1434"/>
      <c r="E2" s="1434"/>
      <c r="F2" s="1434"/>
      <c r="G2" s="1434"/>
      <c r="H2" s="1434"/>
      <c r="I2" s="1434"/>
      <c r="J2" s="1434"/>
    </row>
    <row r="3" spans="1:16" ht="9.75" customHeight="1">
      <c r="A3" s="559"/>
      <c r="B3" s="52"/>
      <c r="C3" s="52"/>
      <c r="D3" s="52"/>
      <c r="E3" s="52"/>
    </row>
    <row r="4" spans="1:16" ht="197.25" customHeight="1">
      <c r="A4" s="1435" t="s">
        <v>967</v>
      </c>
      <c r="B4" s="1436"/>
      <c r="C4" s="1436"/>
      <c r="D4" s="1436"/>
      <c r="E4" s="1436"/>
      <c r="F4" s="1436"/>
      <c r="G4" s="1436"/>
      <c r="H4" s="1436"/>
      <c r="I4" s="1436"/>
      <c r="J4" s="1436"/>
    </row>
    <row r="5" spans="1:16" ht="13.5" customHeight="1">
      <c r="A5" s="52"/>
      <c r="B5" s="52"/>
      <c r="C5" s="52"/>
      <c r="D5" s="52"/>
      <c r="E5" s="52"/>
    </row>
    <row r="6" spans="1:16" s="213" customFormat="1" ht="29.25" customHeight="1">
      <c r="A6" s="299" t="s">
        <v>713</v>
      </c>
      <c r="B6" s="300" t="s">
        <v>354</v>
      </c>
      <c r="C6" s="300" t="s">
        <v>593</v>
      </c>
      <c r="D6" s="300" t="s">
        <v>594</v>
      </c>
      <c r="E6" s="300" t="s">
        <v>106</v>
      </c>
      <c r="F6" s="300" t="s">
        <v>908</v>
      </c>
      <c r="G6" s="301" t="s">
        <v>94</v>
      </c>
      <c r="H6" s="300" t="s">
        <v>143</v>
      </c>
      <c r="L6" s="1135"/>
    </row>
    <row r="7" spans="1:16" s="178" customFormat="1" ht="18">
      <c r="A7" s="302" t="s">
        <v>741</v>
      </c>
      <c r="B7" s="910">
        <v>64516667631.620003</v>
      </c>
      <c r="C7" s="910">
        <v>72515503134.449997</v>
      </c>
      <c r="D7" s="910">
        <v>81223400245.509995</v>
      </c>
      <c r="E7" s="910">
        <v>89115617059.600006</v>
      </c>
      <c r="F7" s="910">
        <f>+'Resumen '!E75</f>
        <v>7675302162.4700012</v>
      </c>
      <c r="G7" s="911">
        <f t="shared" ref="G7:G15" si="0">SUM(B7:F7)</f>
        <v>315046490233.65002</v>
      </c>
      <c r="H7" s="1029">
        <f>+Tabla35[[#This Row],[Total]]/$G$16</f>
        <v>0.81238464572141167</v>
      </c>
      <c r="K7" s="213"/>
      <c r="L7" s="1135"/>
      <c r="M7"/>
      <c r="N7"/>
    </row>
    <row r="8" spans="1:16" s="178" customFormat="1" ht="18.75" customHeight="1">
      <c r="A8" s="302" t="s">
        <v>742</v>
      </c>
      <c r="B8" s="910">
        <v>3637727227.8899999</v>
      </c>
      <c r="C8" s="910">
        <v>3046658090.7199998</v>
      </c>
      <c r="D8" s="910">
        <v>3302531369.3600001</v>
      </c>
      <c r="E8" s="910">
        <v>3588252816.6599998</v>
      </c>
      <c r="F8" s="910">
        <f>+'Resumen '!E76</f>
        <v>304876514.54000002</v>
      </c>
      <c r="G8" s="911">
        <f t="shared" si="0"/>
        <v>13880046019.17</v>
      </c>
      <c r="H8" s="1030">
        <f>+Tabla35[[#This Row],[Total]]/$G$16</f>
        <v>3.5791340698693906E-2</v>
      </c>
      <c r="K8" s="213"/>
      <c r="L8" s="1135"/>
      <c r="M8"/>
      <c r="N8"/>
    </row>
    <row r="9" spans="1:16" s="178" customFormat="1" ht="18.75" customHeight="1">
      <c r="A9" s="302" t="s">
        <v>239</v>
      </c>
      <c r="B9" s="910">
        <v>6657059927.75</v>
      </c>
      <c r="C9" s="910">
        <v>7539272243.8900003</v>
      </c>
      <c r="D9" s="910">
        <v>8428664553.5299997</v>
      </c>
      <c r="E9" s="910">
        <v>9282929821.0499992</v>
      </c>
      <c r="F9" s="910">
        <f>+'Resumen '!E78</f>
        <v>829184072.7700001</v>
      </c>
      <c r="G9" s="911">
        <f t="shared" si="0"/>
        <v>32737110618.989998</v>
      </c>
      <c r="H9" s="1030">
        <f>+Tabla35[[#This Row],[Total]]/$G$16</f>
        <v>8.4416512599226015E-2</v>
      </c>
      <c r="K9" s="213"/>
      <c r="L9" s="1135"/>
      <c r="M9"/>
      <c r="N9"/>
    </row>
    <row r="10" spans="1:16" s="178" customFormat="1" ht="18">
      <c r="A10" s="302" t="s">
        <v>242</v>
      </c>
      <c r="B10" s="912">
        <v>299922059.91000003</v>
      </c>
      <c r="C10" s="912">
        <v>328081703.39999998</v>
      </c>
      <c r="D10" s="912">
        <v>354482605.56999999</v>
      </c>
      <c r="E10" s="912">
        <v>384338895.58999997</v>
      </c>
      <c r="F10" s="910">
        <f>+'Resumen '!E79</f>
        <v>32693994.440000001</v>
      </c>
      <c r="G10" s="911">
        <f t="shared" si="0"/>
        <v>1399519258.9099998</v>
      </c>
      <c r="H10" s="1030">
        <f>+Tabla35[[#This Row],[Total]]/$G$16</f>
        <v>3.6088259751336717E-3</v>
      </c>
      <c r="K10" s="213"/>
      <c r="L10" s="1135"/>
      <c r="M10"/>
      <c r="N10"/>
    </row>
    <row r="11" spans="1:16" s="178" customFormat="1" ht="18.75" customHeight="1">
      <c r="A11" s="302" t="s">
        <v>245</v>
      </c>
      <c r="B11" s="912">
        <v>534942027.41000003</v>
      </c>
      <c r="C11" s="912">
        <v>550668409.03999996</v>
      </c>
      <c r="D11" s="912">
        <v>623677440.78999996</v>
      </c>
      <c r="E11" s="912">
        <v>664056674.83000004</v>
      </c>
      <c r="F11" s="910">
        <f>+'Resumen '!E80</f>
        <v>55986968.800000004</v>
      </c>
      <c r="G11" s="911">
        <f t="shared" si="0"/>
        <v>2429331520.8700004</v>
      </c>
      <c r="H11" s="1030">
        <f>+Tabla35[[#This Row],[Total]]/$G$16</f>
        <v>6.264318721526386E-3</v>
      </c>
      <c r="K11" s="213"/>
      <c r="L11" s="1135"/>
      <c r="M11"/>
      <c r="N11"/>
      <c r="O11" s="214"/>
      <c r="P11" s="214"/>
    </row>
    <row r="12" spans="1:16" s="178" customFormat="1" ht="18.75" customHeight="1">
      <c r="A12" s="302" t="s">
        <v>743</v>
      </c>
      <c r="B12" s="910">
        <v>537390142.97000003</v>
      </c>
      <c r="C12" s="910">
        <v>598183649.45000005</v>
      </c>
      <c r="D12" s="910">
        <v>668602213.62</v>
      </c>
      <c r="E12" s="910">
        <v>733729129.84000003</v>
      </c>
      <c r="F12" s="910">
        <f>+'Resumen '!E81</f>
        <v>63308772.489999995</v>
      </c>
      <c r="G12" s="911">
        <f t="shared" si="0"/>
        <v>2601213908.3699999</v>
      </c>
      <c r="H12" s="1030">
        <f>+Tabla35[[#This Row],[Total]]/$G$16</f>
        <v>6.707537791738466E-3</v>
      </c>
      <c r="K12" s="213"/>
      <c r="L12" s="1135"/>
      <c r="M12"/>
      <c r="N12"/>
    </row>
    <row r="13" spans="1:16" s="178" customFormat="1" ht="18.75" customHeight="1">
      <c r="A13" s="302" t="s">
        <v>744</v>
      </c>
      <c r="B13" s="910">
        <v>3070768143.7399998</v>
      </c>
      <c r="C13" s="910">
        <v>3418154271.48</v>
      </c>
      <c r="D13" s="910">
        <v>3820529252.0700002</v>
      </c>
      <c r="E13" s="910">
        <v>4192699163.9499998</v>
      </c>
      <c r="F13" s="910">
        <f>+'Resumen '!E82</f>
        <v>361762612.63999993</v>
      </c>
      <c r="G13" s="911">
        <f t="shared" si="0"/>
        <v>14863913443.879997</v>
      </c>
      <c r="H13" s="1030">
        <f>+Tabla35[[#This Row],[Total]]/$G$16</f>
        <v>3.8328359246867845E-2</v>
      </c>
      <c r="K13" s="213"/>
      <c r="L13" s="1135"/>
      <c r="M13"/>
      <c r="N13"/>
    </row>
    <row r="14" spans="1:16" s="178" customFormat="1" ht="18.75" customHeight="1">
      <c r="A14" s="302" t="s">
        <v>745</v>
      </c>
      <c r="B14" s="910">
        <v>660867082.09000003</v>
      </c>
      <c r="C14" s="910">
        <v>744719455.63999999</v>
      </c>
      <c r="D14" s="910">
        <v>830780103.28999996</v>
      </c>
      <c r="E14" s="910">
        <v>915668150.03999996</v>
      </c>
      <c r="F14" s="910">
        <f>+'Resumen '!E83</f>
        <v>79250116.810000017</v>
      </c>
      <c r="G14" s="911">
        <f t="shared" si="0"/>
        <v>3231284907.8699999</v>
      </c>
      <c r="H14" s="1030">
        <f>+Tabla35[[#This Row],[Total]]/$G$16</f>
        <v>8.3322504026567129E-3</v>
      </c>
      <c r="K14" s="213"/>
      <c r="L14" s="1135"/>
      <c r="M14" s="1135"/>
      <c r="N14"/>
      <c r="O14"/>
      <c r="P14"/>
    </row>
    <row r="15" spans="1:16" s="178" customFormat="1" ht="18.75" customHeight="1">
      <c r="A15" s="302" t="s">
        <v>746</v>
      </c>
      <c r="B15" s="912">
        <v>330441648.19999999</v>
      </c>
      <c r="C15" s="912">
        <v>372362585.42000002</v>
      </c>
      <c r="D15" s="912">
        <v>415402047.5</v>
      </c>
      <c r="E15" s="912">
        <v>457843066.76999998</v>
      </c>
      <c r="F15" s="910">
        <f>+'Resumen '!E84</f>
        <v>39625542.569999993</v>
      </c>
      <c r="G15" s="911">
        <f t="shared" si="0"/>
        <v>1615674890.4599998</v>
      </c>
      <c r="H15" s="1030">
        <f>+Tabla35[[#This Row],[Total]]/$G$16</f>
        <v>4.1662088427453763E-3</v>
      </c>
      <c r="K15" s="213"/>
      <c r="L15" s="1135"/>
      <c r="M15"/>
      <c r="N15"/>
      <c r="O15"/>
      <c r="P15"/>
    </row>
    <row r="16" spans="1:16" s="178" customFormat="1" ht="18.75" customHeight="1">
      <c r="A16" s="437" t="s">
        <v>94</v>
      </c>
      <c r="B16" s="911">
        <f t="shared" ref="B16:F16" si="1">SUM(B7:B15)</f>
        <v>80245785891.580017</v>
      </c>
      <c r="C16" s="911">
        <f t="shared" si="1"/>
        <v>89113603543.489975</v>
      </c>
      <c r="D16" s="911">
        <f t="shared" si="1"/>
        <v>99668069831.23999</v>
      </c>
      <c r="E16" s="911">
        <f t="shared" si="1"/>
        <v>109335134778.33</v>
      </c>
      <c r="F16" s="911">
        <f t="shared" si="1"/>
        <v>9441990757.5299988</v>
      </c>
      <c r="G16" s="911">
        <f>SUM(G7:G15)</f>
        <v>387804584802.16998</v>
      </c>
      <c r="H16" s="1031">
        <f>+Tabla35[[#This Row],[Total]]/$G$16</f>
        <v>1</v>
      </c>
      <c r="L16" s="1135"/>
      <c r="M16"/>
      <c r="N16"/>
      <c r="O16"/>
      <c r="P16"/>
    </row>
    <row r="17" spans="5:10" ht="18" customHeight="1"/>
    <row r="18" spans="5:10" ht="14.25" customHeight="1">
      <c r="E18" s="38"/>
      <c r="F18" s="38"/>
      <c r="G18" s="38"/>
      <c r="H18" s="38"/>
      <c r="I18" s="38"/>
      <c r="J18" s="38"/>
    </row>
    <row r="19" spans="5:10">
      <c r="E19" s="38"/>
      <c r="F19" s="38"/>
      <c r="G19" s="38"/>
      <c r="H19" s="38"/>
      <c r="I19" s="38"/>
      <c r="J19" s="38"/>
    </row>
    <row r="20" spans="5:10" ht="14.25" customHeight="1"/>
    <row r="21" spans="5:10" ht="14.25" customHeight="1"/>
    <row r="22" spans="5:10" ht="64.5" customHeight="1"/>
    <row r="23" spans="5:10" ht="14.25" customHeight="1"/>
    <row r="24" spans="5:10" ht="14.25" customHeight="1"/>
    <row r="25" spans="5:10" ht="14.25" customHeight="1"/>
    <row r="26" spans="5:10" ht="14.25" customHeight="1"/>
    <row r="27" spans="5:10" ht="14.25" customHeight="1"/>
    <row r="28" spans="5:10" ht="14.25" customHeight="1"/>
    <row r="29" spans="5:10" ht="14.25" customHeight="1"/>
    <row r="30" spans="5:10" ht="14.25" customHeight="1"/>
    <row r="31" spans="5:10" ht="14.25" customHeight="1"/>
    <row r="32" spans="5:10" ht="14.25" customHeight="1"/>
    <row r="33" ht="14.25" customHeight="1"/>
    <row r="41" ht="58.5" customHeight="1"/>
    <row r="42" ht="98.25" customHeight="1"/>
  </sheetData>
  <mergeCells count="3">
    <mergeCell ref="A1:J1"/>
    <mergeCell ref="A2:J2"/>
    <mergeCell ref="A4:J4"/>
  </mergeCells>
  <phoneticPr fontId="251" type="noConversion"/>
  <conditionalFormatting sqref="B7:F15">
    <cfRule type="cellIs" dxfId="11" priority="4" operator="equal">
      <formula>0</formula>
    </cfRule>
  </conditionalFormatting>
  <pageMargins left="0.70866141732283472" right="0.70866141732283472" top="0.74803149606299213" bottom="0.74803149606299213" header="0.31496062992125984" footer="0.31496062992125984"/>
  <pageSetup scale="38" orientation="landscape" r:id="rId1"/>
  <drawing r:id="rId2"/>
  <tableParts count="1">
    <tablePart r:id="rId3"/>
  </tableParts>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92">
    <tabColor theme="8" tint="-0.249977111117893"/>
    <pageSetUpPr fitToPage="1"/>
  </sheetPr>
  <dimension ref="A1:I85"/>
  <sheetViews>
    <sheetView showGridLines="0" view="pageBreakPreview" zoomScale="55" zoomScaleNormal="100" zoomScaleSheetLayoutView="55" workbookViewId="0">
      <pane ySplit="6" topLeftCell="A11" activePane="bottomLeft" state="frozen"/>
      <selection pane="bottomLeft" activeCell="A5" sqref="A5"/>
    </sheetView>
  </sheetViews>
  <sheetFormatPr baseColWidth="10" defaultColWidth="11.42578125" defaultRowHeight="15"/>
  <cols>
    <col min="1" max="1" width="33" style="39" customWidth="1"/>
    <col min="2" max="2" width="32.140625" style="39" bestFit="1" customWidth="1"/>
    <col min="3" max="4" width="31.5703125" style="39" bestFit="1" customWidth="1"/>
    <col min="5" max="5" width="33.42578125" style="61" bestFit="1" customWidth="1"/>
    <col min="6" max="6" width="34.42578125" style="61" bestFit="1" customWidth="1"/>
    <col min="7" max="7" width="24.5703125" style="39" customWidth="1"/>
    <col min="8" max="8" width="11.42578125" style="39"/>
    <col min="9" max="9" width="50" style="39" customWidth="1"/>
    <col min="10" max="16384" width="11.42578125" style="39"/>
  </cols>
  <sheetData>
    <row r="1" spans="1:9" s="271" customFormat="1" ht="57.75" customHeight="1">
      <c r="A1" s="1439" t="s">
        <v>747</v>
      </c>
      <c r="B1" s="1439"/>
      <c r="C1" s="1439"/>
      <c r="D1" s="1439"/>
      <c r="E1" s="1439"/>
      <c r="F1" s="1439"/>
      <c r="G1" s="1439"/>
    </row>
    <row r="2" spans="1:9" s="271" customFormat="1" ht="31.5">
      <c r="A2" s="1439" t="str">
        <f>+'Resumen '!O1</f>
        <v>Período:  Diciembre 2009 - Enero 2026</v>
      </c>
      <c r="B2" s="1439"/>
      <c r="C2" s="1439"/>
      <c r="D2" s="1439"/>
      <c r="E2" s="1439"/>
      <c r="F2" s="1439"/>
      <c r="G2" s="1439"/>
    </row>
    <row r="3" spans="1:9" ht="12" customHeight="1">
      <c r="A3" s="339"/>
      <c r="B3" s="339"/>
      <c r="C3" s="339"/>
      <c r="D3" s="339"/>
    </row>
    <row r="4" spans="1:9" ht="372" customHeight="1">
      <c r="A4" s="1440" t="s">
        <v>968</v>
      </c>
      <c r="B4" s="1441"/>
      <c r="C4" s="1441"/>
      <c r="D4" s="1441"/>
      <c r="E4" s="1441"/>
      <c r="F4" s="1441"/>
      <c r="G4" s="1441"/>
    </row>
    <row r="5" spans="1:9" ht="10.5" customHeight="1">
      <c r="A5" s="339"/>
      <c r="B5" s="339"/>
      <c r="C5" s="339"/>
      <c r="D5" s="339"/>
    </row>
    <row r="6" spans="1:9" s="919" customFormat="1" ht="27" customHeight="1">
      <c r="A6" s="914" t="s">
        <v>282</v>
      </c>
      <c r="B6" s="915" t="s">
        <v>354</v>
      </c>
      <c r="C6" s="915" t="s">
        <v>593</v>
      </c>
      <c r="D6" s="915" t="s">
        <v>594</v>
      </c>
      <c r="E6" s="916" t="s">
        <v>908</v>
      </c>
      <c r="F6" s="917" t="s">
        <v>94</v>
      </c>
      <c r="G6" s="918"/>
    </row>
    <row r="7" spans="1:9" s="924" customFormat="1" ht="18.75">
      <c r="A7" s="920" t="s">
        <v>231</v>
      </c>
      <c r="B7" s="921">
        <v>21133960278.52</v>
      </c>
      <c r="C7" s="921">
        <v>23761158668.84</v>
      </c>
      <c r="D7" s="921">
        <v>26307149985.470001</v>
      </c>
      <c r="E7" s="922">
        <f>+'Resumen '!H75</f>
        <v>2488618766.8200002</v>
      </c>
      <c r="F7" s="923">
        <f t="shared" ref="F7:F21" si="0">SUM(B7:E7)</f>
        <v>73690887699.650009</v>
      </c>
      <c r="G7" s="918"/>
      <c r="I7" s="1080"/>
    </row>
    <row r="8" spans="1:9" s="924" customFormat="1" ht="18.75">
      <c r="A8" s="920" t="s">
        <v>234</v>
      </c>
      <c r="B8" s="921">
        <v>15142864075.59</v>
      </c>
      <c r="C8" s="921">
        <v>16944321974.73</v>
      </c>
      <c r="D8" s="921">
        <v>18574520728.369999</v>
      </c>
      <c r="E8" s="922">
        <f>+'Resumen '!H76</f>
        <v>1765052389</v>
      </c>
      <c r="F8" s="923">
        <f t="shared" si="0"/>
        <v>52426759167.690002</v>
      </c>
      <c r="G8" s="918"/>
      <c r="I8" s="1080"/>
    </row>
    <row r="9" spans="1:9" s="924" customFormat="1" ht="18.75">
      <c r="A9" s="920" t="s">
        <v>237</v>
      </c>
      <c r="B9" s="921">
        <v>13013729587.18</v>
      </c>
      <c r="C9" s="921">
        <v>14701970341.059999</v>
      </c>
      <c r="D9" s="921">
        <v>16494263877.709999</v>
      </c>
      <c r="E9" s="922">
        <f>+'Resumen '!H77</f>
        <v>1585073684.1300001</v>
      </c>
      <c r="F9" s="923">
        <f t="shared" si="0"/>
        <v>45795037490.079994</v>
      </c>
      <c r="G9" s="918"/>
      <c r="I9" s="1080"/>
    </row>
    <row r="10" spans="1:9" s="924" customFormat="1" ht="18.75">
      <c r="A10" s="920" t="s">
        <v>240</v>
      </c>
      <c r="B10" s="921">
        <v>12570028697.83</v>
      </c>
      <c r="C10" s="921">
        <v>13887348136.860001</v>
      </c>
      <c r="D10" s="921">
        <v>15841462403.57</v>
      </c>
      <c r="E10" s="922">
        <f>+'Resumen '!H78</f>
        <v>1562209326.6699998</v>
      </c>
      <c r="F10" s="923">
        <f t="shared" si="0"/>
        <v>43861048564.93</v>
      </c>
      <c r="I10" s="1080"/>
    </row>
    <row r="11" spans="1:9" s="924" customFormat="1" ht="18.75">
      <c r="A11" s="920" t="s">
        <v>243</v>
      </c>
      <c r="B11" s="921">
        <v>10637508913.700001</v>
      </c>
      <c r="C11" s="921">
        <v>12015726917.77</v>
      </c>
      <c r="D11" s="921">
        <v>13536130550.85</v>
      </c>
      <c r="E11" s="922">
        <f>+'Resumen '!H79</f>
        <v>1208371964.9800003</v>
      </c>
      <c r="F11" s="923">
        <f t="shared" si="0"/>
        <v>37397738347.300003</v>
      </c>
      <c r="I11" s="1080"/>
    </row>
    <row r="12" spans="1:9" s="924" customFormat="1" ht="18.75">
      <c r="A12" s="920" t="s">
        <v>246</v>
      </c>
      <c r="B12" s="921">
        <v>3741208489.0300002</v>
      </c>
      <c r="C12" s="921">
        <v>3130204689.73</v>
      </c>
      <c r="D12" s="921">
        <v>3399884093.4499998</v>
      </c>
      <c r="E12" s="922">
        <f>+'Resumen '!H80</f>
        <v>314258435.60000002</v>
      </c>
      <c r="F12" s="923">
        <f t="shared" si="0"/>
        <v>10585555707.809999</v>
      </c>
      <c r="I12" s="1080"/>
    </row>
    <row r="13" spans="1:9" s="924" customFormat="1" ht="18.75">
      <c r="A13" s="920" t="s">
        <v>258</v>
      </c>
      <c r="B13" s="921">
        <v>471821207.45999998</v>
      </c>
      <c r="C13" s="921">
        <v>504301157.47000003</v>
      </c>
      <c r="D13" s="921">
        <v>534668410.19</v>
      </c>
      <c r="E13" s="922">
        <f>+'Resumen '!H81</f>
        <v>160786612.33000001</v>
      </c>
      <c r="F13" s="923">
        <f t="shared" si="0"/>
        <v>1671577387.45</v>
      </c>
      <c r="I13" s="1080"/>
    </row>
    <row r="14" spans="1:9" s="924" customFormat="1" ht="18.75">
      <c r="A14" s="920" t="s">
        <v>169</v>
      </c>
      <c r="B14" s="921">
        <v>537390142.97000003</v>
      </c>
      <c r="C14" s="921">
        <v>598183649.45000005</v>
      </c>
      <c r="D14" s="921">
        <v>668602213.62</v>
      </c>
      <c r="E14" s="922">
        <f>+'Resumen '!H82</f>
        <v>79250116.810000017</v>
      </c>
      <c r="F14" s="923">
        <f t="shared" si="0"/>
        <v>1883426122.8499999</v>
      </c>
      <c r="G14" s="925"/>
      <c r="I14" s="1080"/>
    </row>
    <row r="15" spans="1:9" s="924" customFormat="1" ht="18.75">
      <c r="A15" s="920" t="s">
        <v>270</v>
      </c>
      <c r="B15" s="921">
        <v>296541693.35000002</v>
      </c>
      <c r="C15" s="921">
        <v>302866298.23000002</v>
      </c>
      <c r="D15" s="921">
        <v>314432235.98000002</v>
      </c>
      <c r="E15" s="922">
        <f>+'Resumen '!H83</f>
        <v>63308772.489999995</v>
      </c>
      <c r="F15" s="923">
        <f t="shared" si="0"/>
        <v>977149000.05000007</v>
      </c>
      <c r="G15" s="925"/>
      <c r="I15" s="1080"/>
    </row>
    <row r="16" spans="1:9" s="924" customFormat="1" ht="18.75">
      <c r="A16" s="920" t="s">
        <v>266</v>
      </c>
      <c r="B16" s="921">
        <v>151374061.84</v>
      </c>
      <c r="C16" s="921">
        <v>125458548.02</v>
      </c>
      <c r="D16" s="921">
        <v>129359342.27</v>
      </c>
      <c r="E16" s="922">
        <f>+'Resumen '!H84</f>
        <v>63177649.370000005</v>
      </c>
      <c r="F16" s="923">
        <f t="shared" si="0"/>
        <v>469369601.5</v>
      </c>
      <c r="G16" s="926"/>
      <c r="I16" s="1080"/>
    </row>
    <row r="17" spans="1:9" s="924" customFormat="1" ht="18.75">
      <c r="A17" s="920" t="s">
        <v>262</v>
      </c>
      <c r="B17" s="921">
        <v>299922059.91000003</v>
      </c>
      <c r="C17" s="921">
        <v>328083703.39999998</v>
      </c>
      <c r="D17" s="921">
        <v>354482585.56999999</v>
      </c>
      <c r="E17" s="922">
        <f>+'Resumen '!H85</f>
        <v>45407117.899999999</v>
      </c>
      <c r="F17" s="923">
        <f t="shared" si="0"/>
        <v>1027895466.7799999</v>
      </c>
      <c r="G17" s="925"/>
      <c r="I17" s="1080"/>
    </row>
    <row r="18" spans="1:9" s="924" customFormat="1" ht="18.75">
      <c r="A18" s="920" t="s">
        <v>249</v>
      </c>
      <c r="B18" s="921">
        <v>862196273.07000005</v>
      </c>
      <c r="C18" s="921">
        <v>1191703556.96</v>
      </c>
      <c r="D18" s="921">
        <v>1667785704.45</v>
      </c>
      <c r="E18" s="922">
        <f>+'Resumen '!H86</f>
        <v>39625542.569999993</v>
      </c>
      <c r="F18" s="923">
        <f t="shared" si="0"/>
        <v>3761311077.0500007</v>
      </c>
      <c r="G18" s="925"/>
      <c r="I18" s="1080"/>
    </row>
    <row r="19" spans="1:9" s="924" customFormat="1" ht="18.75">
      <c r="A19" s="920" t="s">
        <v>256</v>
      </c>
      <c r="B19" s="921">
        <v>395931680.88999999</v>
      </c>
      <c r="C19" s="921">
        <v>505195760.00999999</v>
      </c>
      <c r="D19" s="921">
        <v>599145528.95000005</v>
      </c>
      <c r="E19" s="922">
        <f>+'Resumen '!H87</f>
        <v>32693994.440000001</v>
      </c>
      <c r="F19" s="923">
        <f t="shared" si="0"/>
        <v>1532966964.29</v>
      </c>
      <c r="G19" s="925"/>
      <c r="I19" s="1080"/>
    </row>
    <row r="20" spans="1:9" s="924" customFormat="1" ht="18.75">
      <c r="A20" s="920" t="s">
        <v>252</v>
      </c>
      <c r="B20" s="921">
        <v>660867082.09000003</v>
      </c>
      <c r="C20" s="921">
        <v>744719455.62</v>
      </c>
      <c r="D20" s="921">
        <v>830780103.28999996</v>
      </c>
      <c r="E20" s="922">
        <f>+'Resumen '!H88</f>
        <v>10428554.5</v>
      </c>
      <c r="F20" s="923">
        <f t="shared" si="0"/>
        <v>2246795195.5</v>
      </c>
      <c r="G20" s="925"/>
      <c r="I20" s="1080"/>
    </row>
    <row r="21" spans="1:9" s="924" customFormat="1" ht="18.75">
      <c r="A21" s="920" t="s">
        <v>255</v>
      </c>
      <c r="B21" s="921">
        <v>330441648.19999999</v>
      </c>
      <c r="C21" s="921">
        <v>372362585.44</v>
      </c>
      <c r="D21" s="921">
        <v>415402047.5</v>
      </c>
      <c r="E21" s="922">
        <f>+'Resumen '!H89</f>
        <v>23727829.920000002</v>
      </c>
      <c r="F21" s="923">
        <f t="shared" si="0"/>
        <v>1141934111.0599999</v>
      </c>
      <c r="G21" s="925"/>
      <c r="I21" s="1080"/>
    </row>
    <row r="22" spans="1:9" s="918" customFormat="1" ht="18.75">
      <c r="A22" s="927" t="s">
        <v>282</v>
      </c>
      <c r="B22" s="928">
        <f>SUM(B7:B21)</f>
        <v>80245785891.63002</v>
      </c>
      <c r="C22" s="928">
        <f>SUM(C7:C21)</f>
        <v>89113605443.589981</v>
      </c>
      <c r="D22" s="928">
        <f>SUM(D7:D21)</f>
        <v>99668069811.23999</v>
      </c>
      <c r="E22" s="928">
        <f>SUM(E7:E21)</f>
        <v>9441990757.5300007</v>
      </c>
      <c r="F22" s="928">
        <f>SUM(F7:F21)</f>
        <v>278469451903.98999</v>
      </c>
      <c r="G22" s="925"/>
      <c r="I22" s="1080"/>
    </row>
    <row r="23" spans="1:9" s="918" customFormat="1" ht="12.75" customHeight="1">
      <c r="A23" s="1438" t="s">
        <v>748</v>
      </c>
      <c r="B23" s="1438"/>
      <c r="C23" s="1438"/>
      <c r="D23" s="1438"/>
      <c r="E23" s="1438"/>
      <c r="F23" s="1438"/>
      <c r="G23" s="930"/>
      <c r="I23" s="1080"/>
    </row>
    <row r="24" spans="1:9" s="918" customFormat="1" ht="18.75">
      <c r="A24" s="918" t="s">
        <v>749</v>
      </c>
      <c r="E24" s="929"/>
      <c r="G24" s="925"/>
    </row>
    <row r="25" spans="1:9">
      <c r="E25" s="85"/>
      <c r="G25" s="92"/>
    </row>
    <row r="26" spans="1:9">
      <c r="G26" s="92"/>
    </row>
    <row r="27" spans="1:9">
      <c r="G27" s="92"/>
    </row>
    <row r="28" spans="1:9">
      <c r="G28" s="92"/>
    </row>
    <row r="29" spans="1:9">
      <c r="G29" s="92"/>
    </row>
    <row r="30" spans="1:9">
      <c r="G30" s="92"/>
    </row>
    <row r="31" spans="1:9">
      <c r="G31" s="92"/>
    </row>
    <row r="32" spans="1:9">
      <c r="G32" s="92"/>
    </row>
    <row r="33" spans="7:7">
      <c r="G33" s="92"/>
    </row>
    <row r="34" spans="7:7">
      <c r="G34" s="92"/>
    </row>
    <row r="35" spans="7:7">
      <c r="G35" s="92"/>
    </row>
    <row r="36" spans="7:7">
      <c r="G36" s="92"/>
    </row>
    <row r="37" spans="7:7">
      <c r="G37" s="92"/>
    </row>
    <row r="38" spans="7:7">
      <c r="G38" s="92"/>
    </row>
    <row r="39" spans="7:7">
      <c r="G39" s="92"/>
    </row>
    <row r="40" spans="7:7">
      <c r="G40" s="92"/>
    </row>
    <row r="41" spans="7:7">
      <c r="G41" s="92"/>
    </row>
    <row r="42" spans="7:7">
      <c r="G42" s="92"/>
    </row>
    <row r="78" ht="4.5" customHeight="1"/>
    <row r="83" spans="1:6" ht="30" customHeight="1"/>
    <row r="84" spans="1:6" ht="17.25" customHeight="1">
      <c r="A84" s="91" t="s">
        <v>750</v>
      </c>
      <c r="B84" s="419"/>
      <c r="C84" s="419"/>
      <c r="D84" s="419"/>
      <c r="E84" s="102"/>
      <c r="F84" s="102"/>
    </row>
    <row r="85" spans="1:6" ht="20.25" customHeight="1">
      <c r="A85" s="1437" t="s">
        <v>751</v>
      </c>
      <c r="B85" s="1437"/>
      <c r="C85" s="1437"/>
      <c r="D85" s="1437"/>
      <c r="E85" s="1437"/>
      <c r="F85" s="1437"/>
    </row>
  </sheetData>
  <mergeCells count="5">
    <mergeCell ref="A85:F85"/>
    <mergeCell ref="A23:F23"/>
    <mergeCell ref="A2:G2"/>
    <mergeCell ref="A1:G1"/>
    <mergeCell ref="A4:G4"/>
  </mergeCells>
  <conditionalFormatting sqref="B7:F21">
    <cfRule type="cellIs" dxfId="10" priority="1" operator="equal">
      <formula>0</formula>
    </cfRule>
  </conditionalFormatting>
  <conditionalFormatting sqref="E7:E21">
    <cfRule type="cellIs" dxfId="9" priority="3" operator="equal">
      <formula>0</formula>
    </cfRule>
    <cfRule type="cellIs" dxfId="8" priority="4" operator="equal">
      <formula>0</formula>
    </cfRule>
  </conditionalFormatting>
  <pageMargins left="0.70866141732283472" right="0.70866141732283472" top="0.74803149606299213" bottom="0.74803149606299213" header="0.31496062992125984" footer="0.31496062992125984"/>
  <pageSetup scale="40" orientation="portrait" r:id="rId1"/>
  <drawing r:id="rId2"/>
  <tableParts count="1">
    <tablePart r:id="rId3"/>
  </tableParts>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93">
    <tabColor theme="8" tint="-0.249977111117893"/>
    <pageSetUpPr fitToPage="1"/>
  </sheetPr>
  <dimension ref="A1:M170"/>
  <sheetViews>
    <sheetView showGridLines="0" view="pageBreakPreview" zoomScale="55" zoomScaleNormal="100" zoomScaleSheetLayoutView="55" workbookViewId="0">
      <pane ySplit="1" topLeftCell="A2" activePane="bottomLeft" state="frozen"/>
      <selection activeCell="A6" sqref="A6:J27"/>
      <selection pane="bottomLeft" activeCell="A5" sqref="A5"/>
    </sheetView>
  </sheetViews>
  <sheetFormatPr baseColWidth="10" defaultColWidth="11.42578125" defaultRowHeight="22.5" customHeight="1"/>
  <cols>
    <col min="1" max="1" width="20.140625" style="21" customWidth="1"/>
    <col min="2" max="2" width="32.7109375" style="75" customWidth="1"/>
    <col min="3" max="3" width="22.85546875" style="75" customWidth="1"/>
    <col min="4" max="4" width="32" style="75" customWidth="1"/>
    <col min="5" max="5" width="28" style="75" customWidth="1"/>
    <col min="6" max="6" width="24.7109375" style="21" bestFit="1" customWidth="1"/>
    <col min="7" max="7" width="44" style="21" customWidth="1"/>
    <col min="8" max="8" width="24.7109375" style="21" customWidth="1"/>
    <col min="9" max="9" width="34.140625" style="21" customWidth="1"/>
    <col min="10" max="10" width="34.7109375" style="21" customWidth="1"/>
    <col min="11" max="11" width="18.140625" style="21" customWidth="1"/>
    <col min="12" max="12" width="2.140625" style="21" customWidth="1"/>
    <col min="13" max="13" width="18.28515625" style="21" customWidth="1"/>
    <col min="14" max="16384" width="11.42578125" style="21"/>
  </cols>
  <sheetData>
    <row r="1" spans="1:13" s="273" customFormat="1" ht="81" customHeight="1">
      <c r="A1" s="1445" t="s">
        <v>752</v>
      </c>
      <c r="B1" s="1445"/>
      <c r="C1" s="1445"/>
      <c r="D1" s="1445"/>
      <c r="E1" s="1445"/>
      <c r="F1" s="1445"/>
      <c r="G1" s="1445"/>
      <c r="H1" s="1445"/>
      <c r="I1" s="1445"/>
      <c r="J1" s="1445"/>
      <c r="K1" s="1445"/>
      <c r="L1" s="272"/>
    </row>
    <row r="2" spans="1:13" ht="34.5" customHeight="1">
      <c r="A2" s="1446" t="s">
        <v>753</v>
      </c>
      <c r="B2" s="1446"/>
      <c r="C2" s="1446"/>
      <c r="D2" s="1446"/>
      <c r="E2" s="1446"/>
      <c r="F2" s="1446"/>
      <c r="G2" s="1446"/>
      <c r="H2" s="1446"/>
      <c r="I2" s="1446"/>
      <c r="J2" s="1446"/>
      <c r="K2" s="1446"/>
      <c r="L2" s="153"/>
      <c r="M2" s="273"/>
    </row>
    <row r="3" spans="1:13" ht="5.25" customHeight="1">
      <c r="A3" s="1442"/>
      <c r="B3" s="1442"/>
      <c r="C3" s="1442"/>
      <c r="D3" s="1442"/>
      <c r="E3" s="1442"/>
      <c r="F3" s="1442"/>
      <c r="G3" s="1442"/>
      <c r="H3" s="1442"/>
      <c r="I3" s="1442"/>
      <c r="J3" s="1442"/>
      <c r="K3" s="1442"/>
      <c r="L3" s="30"/>
      <c r="M3" s="273"/>
    </row>
    <row r="4" spans="1:13" ht="259.5" customHeight="1">
      <c r="A4" s="1447" t="s">
        <v>969</v>
      </c>
      <c r="B4" s="1447"/>
      <c r="C4" s="1447"/>
      <c r="D4" s="1447"/>
      <c r="E4" s="1447"/>
      <c r="F4" s="1447"/>
      <c r="G4" s="1447"/>
      <c r="H4" s="1447"/>
      <c r="I4" s="1447"/>
      <c r="J4" s="1447"/>
      <c r="K4" s="1447"/>
      <c r="L4" s="30"/>
      <c r="M4" s="273"/>
    </row>
    <row r="5" spans="1:13" ht="13.5" customHeight="1">
      <c r="A5" s="838"/>
      <c r="B5" s="838"/>
      <c r="C5" s="838"/>
      <c r="D5" s="838"/>
      <c r="E5" s="838"/>
      <c r="F5" s="838"/>
      <c r="G5" s="838"/>
      <c r="H5" s="838"/>
      <c r="I5" s="838"/>
      <c r="J5" s="838"/>
      <c r="K5" s="838"/>
      <c r="L5" s="30"/>
      <c r="M5" s="273"/>
    </row>
    <row r="6" spans="1:13" s="260" customFormat="1" ht="81" customHeight="1">
      <c r="A6" s="1081" t="s">
        <v>515</v>
      </c>
      <c r="B6" s="1082" t="s">
        <v>754</v>
      </c>
      <c r="C6" s="1082" t="s">
        <v>755</v>
      </c>
      <c r="D6" s="1082" t="s">
        <v>756</v>
      </c>
      <c r="E6" s="1083" t="s">
        <v>757</v>
      </c>
      <c r="I6" s="16"/>
      <c r="M6" s="273"/>
    </row>
    <row r="7" spans="1:13" customFormat="1" ht="23.25">
      <c r="A7" s="1084">
        <v>2018</v>
      </c>
      <c r="B7" s="1085">
        <v>599976.12957899994</v>
      </c>
      <c r="C7" s="1086"/>
      <c r="D7" s="1085">
        <v>4208088.5887633208</v>
      </c>
      <c r="E7" s="1087">
        <f t="shared" ref="E7:E15" si="0">B7/D7</f>
        <v>0.14257687710783717</v>
      </c>
      <c r="F7" s="83"/>
      <c r="G7" s="83"/>
      <c r="H7" s="83"/>
      <c r="J7" s="21"/>
      <c r="M7" s="273"/>
    </row>
    <row r="8" spans="1:13" customFormat="1" ht="23.25">
      <c r="A8" s="1084">
        <v>2019</v>
      </c>
      <c r="B8" s="1085">
        <f>707666437209/1000000</f>
        <v>707666.437209</v>
      </c>
      <c r="C8" s="1086">
        <f t="shared" ref="C8:C15" si="1">B8/B7-1</f>
        <v>0.1794909869257062</v>
      </c>
      <c r="D8" s="1085">
        <v>4572738.1177586773</v>
      </c>
      <c r="E8" s="1087">
        <f t="shared" si="0"/>
        <v>0.15475770074404829</v>
      </c>
      <c r="F8" s="83"/>
      <c r="G8" s="83"/>
      <c r="H8" s="83"/>
      <c r="J8" s="21"/>
      <c r="M8" s="273"/>
    </row>
    <row r="9" spans="1:13" customFormat="1" ht="23.25">
      <c r="A9" s="1084">
        <v>2020</v>
      </c>
      <c r="B9" s="1085">
        <v>820942.24981800001</v>
      </c>
      <c r="C9" s="1086">
        <f t="shared" si="1"/>
        <v>0.16006949977132434</v>
      </c>
      <c r="D9" s="1085">
        <v>4439813.9765264746</v>
      </c>
      <c r="E9" s="1087">
        <f t="shared" si="0"/>
        <v>0.18490465009533372</v>
      </c>
      <c r="F9" s="83"/>
      <c r="G9" s="83"/>
      <c r="H9" s="83"/>
      <c r="J9" s="21"/>
      <c r="M9" s="273"/>
    </row>
    <row r="10" spans="1:13" customFormat="1" ht="23.25">
      <c r="A10" s="1088">
        <v>2021</v>
      </c>
      <c r="B10" s="1085">
        <v>960567.11641200003</v>
      </c>
      <c r="C10" s="1086">
        <f t="shared" si="1"/>
        <v>0.17007879253985814</v>
      </c>
      <c r="D10" s="1085">
        <v>5427464.1189651676</v>
      </c>
      <c r="E10" s="1087">
        <f t="shared" si="0"/>
        <v>0.17698267466301509</v>
      </c>
      <c r="F10" s="83"/>
      <c r="G10" s="83"/>
      <c r="H10" s="83"/>
      <c r="J10" s="21"/>
      <c r="M10" s="273"/>
    </row>
    <row r="11" spans="1:13" ht="23.25">
      <c r="A11" s="1088">
        <v>2022</v>
      </c>
      <c r="B11" s="1085">
        <v>1062302.305562</v>
      </c>
      <c r="C11" s="1086">
        <f t="shared" si="1"/>
        <v>0.10591158848952764</v>
      </c>
      <c r="D11" s="1085">
        <v>6257295.2027097438</v>
      </c>
      <c r="E11" s="1087">
        <f t="shared" si="0"/>
        <v>0.16977020759736031</v>
      </c>
      <c r="F11" s="31"/>
      <c r="G11" s="31"/>
      <c r="H11" s="31"/>
      <c r="I11"/>
      <c r="K11"/>
    </row>
    <row r="12" spans="1:13" ht="23.25">
      <c r="A12" s="1088">
        <v>2023</v>
      </c>
      <c r="B12" s="1085">
        <v>1213344.006122</v>
      </c>
      <c r="C12" s="1086">
        <f t="shared" si="1"/>
        <v>0.14218335003998028</v>
      </c>
      <c r="D12" s="1085">
        <v>6764533.2958832569</v>
      </c>
      <c r="E12" s="1087">
        <f t="shared" si="0"/>
        <v>0.17936847274599327</v>
      </c>
      <c r="F12" s="31"/>
      <c r="G12" s="31"/>
      <c r="H12" s="31"/>
      <c r="I12"/>
      <c r="K12"/>
    </row>
    <row r="13" spans="1:13" ht="23.25">
      <c r="A13" s="1088">
        <v>2024</v>
      </c>
      <c r="B13" s="1085">
        <v>1397051.0850722701</v>
      </c>
      <c r="C13" s="1086">
        <f t="shared" si="1"/>
        <v>0.15140560139858517</v>
      </c>
      <c r="D13" s="1085">
        <v>7402888.4910161486</v>
      </c>
      <c r="E13" s="1087">
        <f t="shared" si="0"/>
        <v>0.18871702400592361</v>
      </c>
      <c r="F13" s="31"/>
      <c r="G13" s="31"/>
      <c r="H13" s="31"/>
      <c r="I13"/>
      <c r="K13"/>
      <c r="M13" s="260"/>
    </row>
    <row r="14" spans="1:13" ht="23.25">
      <c r="A14" s="1088">
        <v>2025</v>
      </c>
      <c r="B14" s="1085">
        <v>1599685.5746889999</v>
      </c>
      <c r="C14" s="1086">
        <f t="shared" si="1"/>
        <v>0.14504443808956879</v>
      </c>
      <c r="D14" s="1085">
        <v>7402888.4910161486</v>
      </c>
      <c r="E14" s="1087">
        <f t="shared" si="0"/>
        <v>0.21608937871079847</v>
      </c>
      <c r="F14" s="31"/>
      <c r="G14" s="31"/>
      <c r="H14" s="31"/>
      <c r="I14"/>
      <c r="K14"/>
      <c r="M14" s="260"/>
    </row>
    <row r="15" spans="1:13" ht="23.25">
      <c r="A15" s="1219" t="s">
        <v>908</v>
      </c>
      <c r="B15" s="1220">
        <f>+'Resumen '!B62/1000000</f>
        <v>1606670.7611219999</v>
      </c>
      <c r="C15" s="1086">
        <f t="shared" si="1"/>
        <v>4.3665996265285223E-3</v>
      </c>
      <c r="D15" s="1085">
        <v>7897551.29</v>
      </c>
      <c r="E15" s="1221">
        <f t="shared" si="0"/>
        <v>0.20343910436598125</v>
      </c>
      <c r="F15" s="31"/>
      <c r="G15" s="31"/>
      <c r="H15" s="31"/>
    </row>
    <row r="16" spans="1:13" ht="78" customHeight="1">
      <c r="A16" s="1443" t="s">
        <v>758</v>
      </c>
      <c r="B16" s="1444"/>
      <c r="C16" s="1444"/>
      <c r="D16" s="1444"/>
      <c r="E16" s="1444"/>
      <c r="L16" s="22"/>
    </row>
    <row r="19" spans="13:13" ht="39.75" customHeight="1"/>
    <row r="20" spans="13:13" ht="39.75" customHeight="1"/>
    <row r="21" spans="13:13" ht="39.75" customHeight="1"/>
    <row r="22" spans="13:13" ht="39.75" customHeight="1"/>
    <row r="23" spans="13:13" ht="39.75" customHeight="1"/>
    <row r="24" spans="13:13" ht="22.5" customHeight="1">
      <c r="M24"/>
    </row>
    <row r="25" spans="13:13" ht="22.5" customHeight="1">
      <c r="M25"/>
    </row>
    <row r="26" spans="13:13" ht="22.5" customHeight="1">
      <c r="M26"/>
    </row>
    <row r="27" spans="13:13" ht="22.5" customHeight="1">
      <c r="M27"/>
    </row>
    <row r="28" spans="13:13" ht="22.5" customHeight="1">
      <c r="M28"/>
    </row>
    <row r="29" spans="13:13" ht="22.5" customHeight="1">
      <c r="M29" s="14"/>
    </row>
    <row r="30" spans="13:13" ht="22.5" customHeight="1">
      <c r="M30" s="14"/>
    </row>
    <row r="31" spans="13:13" ht="22.5" customHeight="1">
      <c r="M31" s="14"/>
    </row>
    <row r="32" spans="13:13" ht="22.5" customHeight="1">
      <c r="M32" s="14" t="e">
        <f>+Tabla40[[#This Row],[Producto Interno Bruto (PIB) 
(RD$ Millones)*]]-'Resumen '!B63/1000000</f>
        <v>#VALUE!</v>
      </c>
    </row>
    <row r="33" spans="13:13" ht="22.5" customHeight="1">
      <c r="M33" s="14"/>
    </row>
    <row r="34" spans="13:13" ht="22.5" customHeight="1">
      <c r="M34" s="14"/>
    </row>
    <row r="35" spans="13:13" ht="22.5" customHeight="1">
      <c r="M35" s="14"/>
    </row>
    <row r="36" spans="13:13" ht="22.5" customHeight="1">
      <c r="M36" s="14"/>
    </row>
    <row r="37" spans="13:13" ht="22.5" customHeight="1">
      <c r="M37" s="14"/>
    </row>
    <row r="38" spans="13:13" ht="22.5" customHeight="1">
      <c r="M38" s="14"/>
    </row>
    <row r="39" spans="13:13" ht="22.5" customHeight="1">
      <c r="M39" s="14"/>
    </row>
    <row r="40" spans="13:13" ht="22.5" customHeight="1">
      <c r="M40" s="14"/>
    </row>
    <row r="41" spans="13:13" ht="22.5" customHeight="1">
      <c r="M41" s="14"/>
    </row>
    <row r="42" spans="13:13" ht="22.5" customHeight="1">
      <c r="M42" s="14"/>
    </row>
    <row r="43" spans="13:13" ht="22.5" customHeight="1">
      <c r="M43" s="14"/>
    </row>
    <row r="44" spans="13:13" ht="22.5" customHeight="1">
      <c r="M44" s="14"/>
    </row>
    <row r="45" spans="13:13" ht="22.5" customHeight="1">
      <c r="M45" s="14"/>
    </row>
    <row r="46" spans="13:13" ht="22.5" customHeight="1">
      <c r="M46" s="14"/>
    </row>
    <row r="47" spans="13:13" ht="22.5" customHeight="1">
      <c r="M47" s="14"/>
    </row>
    <row r="48" spans="13:13" ht="22.5" customHeight="1">
      <c r="M48" s="14"/>
    </row>
    <row r="49" spans="13:13" ht="22.5" customHeight="1">
      <c r="M49" s="14"/>
    </row>
    <row r="50" spans="13:13" ht="22.5" customHeight="1">
      <c r="M50" s="14"/>
    </row>
    <row r="51" spans="13:13" ht="22.5" customHeight="1">
      <c r="M51" s="14"/>
    </row>
    <row r="52" spans="13:13" ht="22.5" customHeight="1">
      <c r="M52" s="14"/>
    </row>
    <row r="53" spans="13:13" ht="22.5" customHeight="1">
      <c r="M53" s="14"/>
    </row>
    <row r="54" spans="13:13" ht="22.5" customHeight="1">
      <c r="M54" s="14"/>
    </row>
    <row r="55" spans="13:13" ht="22.5" customHeight="1">
      <c r="M55" s="14"/>
    </row>
    <row r="56" spans="13:13" ht="22.5" customHeight="1">
      <c r="M56" s="14"/>
    </row>
    <row r="57" spans="13:13" ht="22.5" customHeight="1">
      <c r="M57" s="14"/>
    </row>
    <row r="58" spans="13:13" ht="22.5" customHeight="1">
      <c r="M58" s="14"/>
    </row>
    <row r="59" spans="13:13" ht="22.5" customHeight="1">
      <c r="M59" s="14"/>
    </row>
    <row r="60" spans="13:13" ht="22.5" customHeight="1">
      <c r="M60" s="14"/>
    </row>
    <row r="61" spans="13:13" ht="22.5" customHeight="1">
      <c r="M61" s="14"/>
    </row>
    <row r="62" spans="13:13" ht="22.5" customHeight="1">
      <c r="M62" s="14"/>
    </row>
    <row r="63" spans="13:13" ht="22.5" customHeight="1">
      <c r="M63" s="14"/>
    </row>
    <row r="64" spans="13:13" ht="22.5" customHeight="1">
      <c r="M64" s="14"/>
    </row>
    <row r="65" spans="13:13" ht="22.5" customHeight="1">
      <c r="M65" s="14"/>
    </row>
    <row r="66" spans="13:13" ht="22.5" customHeight="1">
      <c r="M66" s="14"/>
    </row>
    <row r="67" spans="13:13" ht="22.5" customHeight="1">
      <c r="M67" s="14"/>
    </row>
    <row r="68" spans="13:13" ht="22.5" customHeight="1">
      <c r="M68" s="14"/>
    </row>
    <row r="69" spans="13:13" ht="22.5" customHeight="1">
      <c r="M69" s="14"/>
    </row>
    <row r="70" spans="13:13" ht="22.5" customHeight="1">
      <c r="M70" s="14"/>
    </row>
    <row r="71" spans="13:13" ht="22.5" customHeight="1">
      <c r="M71" s="14"/>
    </row>
    <row r="72" spans="13:13" ht="22.5" customHeight="1">
      <c r="M72" s="14"/>
    </row>
    <row r="73" spans="13:13" ht="22.5" customHeight="1">
      <c r="M73" s="14"/>
    </row>
    <row r="74" spans="13:13" ht="22.5" customHeight="1">
      <c r="M74" s="14"/>
    </row>
    <row r="75" spans="13:13" ht="22.5" customHeight="1">
      <c r="M75" s="14"/>
    </row>
    <row r="76" spans="13:13" ht="22.5" customHeight="1">
      <c r="M76" s="14"/>
    </row>
    <row r="77" spans="13:13" ht="22.5" customHeight="1">
      <c r="M77" s="14"/>
    </row>
    <row r="78" spans="13:13" ht="22.5" customHeight="1">
      <c r="M78" s="14"/>
    </row>
    <row r="79" spans="13:13" ht="22.5" customHeight="1">
      <c r="M79" s="14"/>
    </row>
    <row r="80" spans="13:13" ht="22.5" customHeight="1">
      <c r="M80" s="14"/>
    </row>
    <row r="81" spans="13:13" ht="22.5" customHeight="1">
      <c r="M81" s="14"/>
    </row>
    <row r="82" spans="13:13" ht="22.5" customHeight="1">
      <c r="M82" s="14"/>
    </row>
    <row r="83" spans="13:13" ht="22.5" customHeight="1">
      <c r="M83" s="14"/>
    </row>
    <row r="84" spans="13:13" ht="22.5" customHeight="1">
      <c r="M84" s="14"/>
    </row>
    <row r="85" spans="13:13" ht="22.5" customHeight="1">
      <c r="M85" s="14"/>
    </row>
    <row r="86" spans="13:13" ht="22.5" customHeight="1">
      <c r="M86" s="14"/>
    </row>
    <row r="87" spans="13:13" ht="22.5" customHeight="1">
      <c r="M87" s="14"/>
    </row>
    <row r="88" spans="13:13" ht="22.5" customHeight="1">
      <c r="M88" s="14"/>
    </row>
    <row r="89" spans="13:13" ht="22.5" customHeight="1">
      <c r="M89" s="14"/>
    </row>
    <row r="90" spans="13:13" ht="22.5" customHeight="1">
      <c r="M90" s="14"/>
    </row>
    <row r="91" spans="13:13" ht="22.5" customHeight="1">
      <c r="M91" s="14"/>
    </row>
    <row r="92" spans="13:13" ht="22.5" customHeight="1">
      <c r="M92" s="14"/>
    </row>
    <row r="93" spans="13:13" ht="22.5" customHeight="1">
      <c r="M93" s="14"/>
    </row>
    <row r="94" spans="13:13" ht="22.5" customHeight="1">
      <c r="M94" s="14"/>
    </row>
    <row r="95" spans="13:13" ht="22.5" customHeight="1">
      <c r="M95" s="14"/>
    </row>
    <row r="96" spans="13:13" ht="22.5" customHeight="1">
      <c r="M96" s="14"/>
    </row>
    <row r="97" spans="13:13" ht="22.5" customHeight="1">
      <c r="M97" s="14"/>
    </row>
    <row r="98" spans="13:13" ht="22.5" customHeight="1">
      <c r="M98" s="14"/>
    </row>
    <row r="99" spans="13:13" ht="22.5" customHeight="1">
      <c r="M99" s="14"/>
    </row>
    <row r="100" spans="13:13" ht="22.5" customHeight="1">
      <c r="M100" s="14"/>
    </row>
    <row r="101" spans="13:13" ht="22.5" customHeight="1">
      <c r="M101" s="14"/>
    </row>
    <row r="102" spans="13:13" ht="22.5" customHeight="1">
      <c r="M102" s="14"/>
    </row>
    <row r="103" spans="13:13" ht="22.5" customHeight="1">
      <c r="M103" s="14"/>
    </row>
    <row r="104" spans="13:13" ht="22.5" customHeight="1">
      <c r="M104" s="14"/>
    </row>
    <row r="105" spans="13:13" ht="22.5" customHeight="1">
      <c r="M105" s="14"/>
    </row>
    <row r="106" spans="13:13" ht="22.5" customHeight="1">
      <c r="M106" s="14"/>
    </row>
    <row r="107" spans="13:13" ht="22.5" customHeight="1">
      <c r="M107" s="14"/>
    </row>
    <row r="108" spans="13:13" ht="22.5" customHeight="1">
      <c r="M108" s="14"/>
    </row>
    <row r="109" spans="13:13" ht="22.5" customHeight="1">
      <c r="M109" s="14"/>
    </row>
    <row r="110" spans="13:13" ht="22.5" customHeight="1">
      <c r="M110" s="14"/>
    </row>
    <row r="111" spans="13:13" ht="22.5" customHeight="1">
      <c r="M111" s="14"/>
    </row>
    <row r="112" spans="13:13" ht="22.5" customHeight="1">
      <c r="M112" s="14"/>
    </row>
    <row r="113" spans="13:13" ht="22.5" customHeight="1">
      <c r="M113" s="14"/>
    </row>
    <row r="114" spans="13:13" ht="22.5" customHeight="1">
      <c r="M114" s="14"/>
    </row>
    <row r="115" spans="13:13" ht="22.5" customHeight="1">
      <c r="M115" s="14"/>
    </row>
    <row r="116" spans="13:13" ht="22.5" customHeight="1">
      <c r="M116" s="14"/>
    </row>
    <row r="117" spans="13:13" ht="22.5" customHeight="1">
      <c r="M117" s="14"/>
    </row>
    <row r="118" spans="13:13" ht="22.5" customHeight="1">
      <c r="M118" s="14"/>
    </row>
    <row r="119" spans="13:13" ht="22.5" customHeight="1">
      <c r="M119" s="14"/>
    </row>
    <row r="120" spans="13:13" ht="22.5" customHeight="1">
      <c r="M120" s="14"/>
    </row>
    <row r="121" spans="13:13" ht="22.5" customHeight="1">
      <c r="M121" s="14"/>
    </row>
    <row r="122" spans="13:13" ht="22.5" customHeight="1">
      <c r="M122" s="14"/>
    </row>
    <row r="123" spans="13:13" ht="22.5" customHeight="1">
      <c r="M123" s="14"/>
    </row>
    <row r="124" spans="13:13" ht="22.5" customHeight="1">
      <c r="M124" s="14"/>
    </row>
    <row r="125" spans="13:13" ht="22.5" customHeight="1">
      <c r="M125" s="14"/>
    </row>
    <row r="126" spans="13:13" ht="22.5" customHeight="1">
      <c r="M126" s="14"/>
    </row>
    <row r="127" spans="13:13" ht="22.5" customHeight="1">
      <c r="M127" s="14"/>
    </row>
    <row r="128" spans="13:13" ht="22.5" customHeight="1">
      <c r="M128" s="14"/>
    </row>
    <row r="129" spans="13:13" ht="22.5" customHeight="1">
      <c r="M129" s="14"/>
    </row>
    <row r="130" spans="13:13" ht="22.5" customHeight="1">
      <c r="M130" s="14"/>
    </row>
    <row r="131" spans="13:13" ht="22.5" customHeight="1">
      <c r="M131" s="14"/>
    </row>
    <row r="132" spans="13:13" ht="22.5" customHeight="1">
      <c r="M132" s="14"/>
    </row>
    <row r="133" spans="13:13" ht="22.5" customHeight="1">
      <c r="M133" s="14"/>
    </row>
    <row r="134" spans="13:13" ht="22.5" customHeight="1">
      <c r="M134" s="14"/>
    </row>
    <row r="135" spans="13:13" ht="22.5" customHeight="1">
      <c r="M135" s="14"/>
    </row>
    <row r="136" spans="13:13" ht="22.5" customHeight="1">
      <c r="M136" s="14"/>
    </row>
    <row r="137" spans="13:13" ht="22.5" customHeight="1">
      <c r="M137" s="14"/>
    </row>
    <row r="138" spans="13:13" ht="22.5" customHeight="1">
      <c r="M138" s="14"/>
    </row>
    <row r="139" spans="13:13" ht="22.5" customHeight="1">
      <c r="M139" s="14"/>
    </row>
    <row r="140" spans="13:13" ht="22.5" customHeight="1">
      <c r="M140" s="14"/>
    </row>
    <row r="141" spans="13:13" ht="22.5" customHeight="1">
      <c r="M141" s="14"/>
    </row>
    <row r="142" spans="13:13" ht="22.5" customHeight="1">
      <c r="M142" s="14"/>
    </row>
    <row r="143" spans="13:13" ht="22.5" customHeight="1">
      <c r="M143" s="14"/>
    </row>
    <row r="144" spans="13:13" ht="22.5" customHeight="1">
      <c r="M144" s="14"/>
    </row>
    <row r="145" spans="13:13" ht="22.5" customHeight="1">
      <c r="M145" s="14"/>
    </row>
    <row r="146" spans="13:13" ht="22.5" customHeight="1">
      <c r="M146" s="14"/>
    </row>
    <row r="147" spans="13:13" ht="22.5" customHeight="1">
      <c r="M147" s="14"/>
    </row>
    <row r="148" spans="13:13" ht="22.5" customHeight="1">
      <c r="M148" s="14"/>
    </row>
    <row r="149" spans="13:13" ht="22.5" customHeight="1">
      <c r="M149" s="14"/>
    </row>
    <row r="150" spans="13:13" ht="22.5" customHeight="1">
      <c r="M150" s="14"/>
    </row>
    <row r="151" spans="13:13" ht="22.5" customHeight="1">
      <c r="M151" s="14"/>
    </row>
    <row r="152" spans="13:13" ht="22.5" customHeight="1">
      <c r="M152" s="14"/>
    </row>
    <row r="153" spans="13:13" ht="22.5" customHeight="1">
      <c r="M153" s="14"/>
    </row>
    <row r="154" spans="13:13" ht="22.5" customHeight="1">
      <c r="M154" s="14"/>
    </row>
    <row r="155" spans="13:13" ht="22.5" customHeight="1">
      <c r="M155" s="14"/>
    </row>
    <row r="156" spans="13:13" ht="22.5" customHeight="1">
      <c r="M156" s="14"/>
    </row>
    <row r="157" spans="13:13" ht="22.5" customHeight="1">
      <c r="M157" s="14"/>
    </row>
    <row r="158" spans="13:13" ht="22.5" customHeight="1">
      <c r="M158" s="14"/>
    </row>
    <row r="159" spans="13:13" ht="22.5" customHeight="1">
      <c r="M159" s="14"/>
    </row>
    <row r="160" spans="13:13" ht="22.5" customHeight="1">
      <c r="M160" s="14"/>
    </row>
    <row r="161" spans="13:13" ht="22.5" customHeight="1">
      <c r="M161" s="14"/>
    </row>
    <row r="162" spans="13:13" ht="22.5" customHeight="1">
      <c r="M162" s="14"/>
    </row>
    <row r="163" spans="13:13" ht="22.5" customHeight="1">
      <c r="M163" s="14"/>
    </row>
    <row r="164" spans="13:13" ht="22.5" customHeight="1">
      <c r="M164" s="14"/>
    </row>
    <row r="165" spans="13:13" ht="22.5" customHeight="1">
      <c r="M165" s="14"/>
    </row>
    <row r="166" spans="13:13" ht="22.5" customHeight="1">
      <c r="M166" s="14"/>
    </row>
    <row r="167" spans="13:13" ht="22.5" customHeight="1">
      <c r="M167" s="14"/>
    </row>
    <row r="168" spans="13:13" ht="22.5" customHeight="1">
      <c r="M168" s="14"/>
    </row>
    <row r="169" spans="13:13" ht="22.5" customHeight="1">
      <c r="M169" s="14"/>
    </row>
    <row r="170" spans="13:13" ht="22.5" customHeight="1">
      <c r="M170" s="14"/>
    </row>
  </sheetData>
  <mergeCells count="5">
    <mergeCell ref="A3:K3"/>
    <mergeCell ref="A16:E16"/>
    <mergeCell ref="A1:K1"/>
    <mergeCell ref="A2:K2"/>
    <mergeCell ref="A4:K4"/>
  </mergeCells>
  <conditionalFormatting sqref="C7:C15">
    <cfRule type="cellIs" dxfId="7" priority="1" operator="equal">
      <formula>0</formula>
    </cfRule>
  </conditionalFormatting>
  <pageMargins left="0.70866141732283472" right="0.70866141732283472" top="0.74803149606299213" bottom="0.74803149606299213" header="0.31496062992125984" footer="0.31496062992125984"/>
  <pageSetup scale="38" orientation="landscape" r:id="rId1"/>
  <drawing r:id="rId2"/>
  <tableParts count="1">
    <tablePart r:id="rId3"/>
  </tableParts>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tabColor theme="8" tint="-0.249977111117893"/>
    <pageSetUpPr fitToPage="1"/>
  </sheetPr>
  <dimension ref="A1:L22"/>
  <sheetViews>
    <sheetView showGridLines="0" view="pageBreakPreview" zoomScale="70" zoomScaleNormal="85" zoomScaleSheetLayoutView="70" workbookViewId="0">
      <selection activeCell="E5" sqref="E5"/>
    </sheetView>
  </sheetViews>
  <sheetFormatPr baseColWidth="10" defaultColWidth="11.42578125" defaultRowHeight="13.5" customHeight="1"/>
  <cols>
    <col min="1" max="1" width="63.5703125" style="18" customWidth="1"/>
    <col min="2" max="2" width="46.42578125" style="18" customWidth="1"/>
    <col min="3" max="3" width="36.28515625" style="18" customWidth="1"/>
    <col min="4" max="5" width="29.5703125" style="18" customWidth="1"/>
    <col min="6" max="6" width="20" style="18" customWidth="1"/>
    <col min="7" max="11" width="11.42578125" style="18"/>
    <col min="12" max="12" width="20" style="18" bestFit="1" customWidth="1"/>
    <col min="13" max="16384" width="11.42578125" style="18"/>
  </cols>
  <sheetData>
    <row r="1" spans="1:12" ht="68.25" customHeight="1">
      <c r="A1" s="1450" t="s">
        <v>759</v>
      </c>
      <c r="B1" s="1450"/>
      <c r="C1" s="1450"/>
      <c r="D1" s="1450"/>
      <c r="E1" s="1450"/>
      <c r="F1" s="1450"/>
      <c r="G1" s="1450"/>
      <c r="H1" s="1450"/>
      <c r="I1" s="1450"/>
    </row>
    <row r="2" spans="1:12" ht="28.5" customHeight="1">
      <c r="A2" s="1449" t="str">
        <f>+'Resumen '!O3</f>
        <v>Período: Enero 2026</v>
      </c>
      <c r="B2" s="1449"/>
      <c r="C2" s="1449"/>
      <c r="D2" s="1449"/>
      <c r="E2" s="1449"/>
      <c r="F2" s="1449"/>
      <c r="G2" s="1449"/>
      <c r="H2" s="1449"/>
      <c r="I2" s="1449"/>
    </row>
    <row r="3" spans="1:12" ht="16.5" customHeight="1">
      <c r="A3" s="1448"/>
      <c r="B3" s="1448"/>
      <c r="C3" s="1448"/>
      <c r="D3" s="1448"/>
      <c r="E3" s="221"/>
    </row>
    <row r="4" spans="1:12" ht="240" customHeight="1">
      <c r="A4" s="1451" t="s">
        <v>970</v>
      </c>
      <c r="B4" s="1451"/>
      <c r="C4" s="1451"/>
      <c r="D4" s="1451"/>
      <c r="E4" s="1451"/>
      <c r="F4" s="1451"/>
      <c r="G4" s="1451"/>
      <c r="H4" s="1451"/>
      <c r="I4" s="1451"/>
    </row>
    <row r="5" spans="1:12" s="54" customFormat="1" ht="36.75" customHeight="1">
      <c r="A5" s="336" t="s">
        <v>760</v>
      </c>
      <c r="B5" s="337" t="s">
        <v>94</v>
      </c>
      <c r="C5" s="647" t="s">
        <v>143</v>
      </c>
      <c r="D5" s="53"/>
      <c r="F5" s="53"/>
      <c r="L5" s="1032"/>
    </row>
    <row r="6" spans="1:12" ht="19.5" customHeight="1">
      <c r="A6" s="338" t="s">
        <v>268</v>
      </c>
      <c r="B6" s="593">
        <f>+'Resumen '!B89</f>
        <v>1283323900877.79</v>
      </c>
      <c r="C6" s="913">
        <f>+Tabla318[[#This Row],[Total]]/$B$11</f>
        <v>0.79874728035866371</v>
      </c>
      <c r="D6" s="29"/>
      <c r="F6" s="29"/>
      <c r="L6" s="1033"/>
    </row>
    <row r="7" spans="1:12" ht="19.5" customHeight="1">
      <c r="A7" s="338" t="s">
        <v>272</v>
      </c>
      <c r="B7" s="593">
        <f>+'Resumen '!B90</f>
        <v>94568343170.669998</v>
      </c>
      <c r="C7" s="913">
        <f>+Tabla318[[#This Row],[Total]]/$B$11</f>
        <v>5.8859814629752406E-2</v>
      </c>
      <c r="F7" s="46"/>
      <c r="L7" s="1033"/>
    </row>
    <row r="8" spans="1:12" ht="19.5" customHeight="1">
      <c r="A8" s="338" t="s">
        <v>276</v>
      </c>
      <c r="B8" s="593">
        <f>+'Resumen '!B91</f>
        <v>52078396436.130005</v>
      </c>
      <c r="C8" s="913">
        <f>+Tabla318[[#This Row],[Total]]/$B$11</f>
        <v>3.2413857086544248E-2</v>
      </c>
      <c r="D8" s="47"/>
      <c r="F8" s="46"/>
      <c r="L8" s="1033"/>
    </row>
    <row r="9" spans="1:12" ht="19.5" customHeight="1">
      <c r="A9" s="338" t="s">
        <v>280</v>
      </c>
      <c r="B9" s="593">
        <f>+'Resumen '!B92</f>
        <v>1976723696.5899999</v>
      </c>
      <c r="C9" s="913">
        <f>+Tabla318[[#This Row],[Total]]/$B$11</f>
        <v>1.2303228168600473E-3</v>
      </c>
      <c r="D9" s="48"/>
      <c r="F9" s="46"/>
      <c r="L9" s="1033"/>
    </row>
    <row r="10" spans="1:12" ht="22.5" customHeight="1">
      <c r="A10" s="602" t="s">
        <v>284</v>
      </c>
      <c r="B10" s="593">
        <f>+'Resumen '!B93</f>
        <v>174723396940.57999</v>
      </c>
      <c r="C10" s="913">
        <f>+Tabla318[[#This Row],[Total]]/$B$11</f>
        <v>0.10874872510817961</v>
      </c>
      <c r="F10" s="46"/>
      <c r="L10" s="1033"/>
    </row>
    <row r="11" spans="1:12" ht="22.5" customHeight="1">
      <c r="A11" s="603" t="s">
        <v>94</v>
      </c>
      <c r="B11" s="604">
        <f>SUM(B6:B10)</f>
        <v>1606670761121.76</v>
      </c>
      <c r="C11" s="648">
        <f>+Tabla318[[#This Row],[Total]]/$B$11</f>
        <v>1</v>
      </c>
      <c r="F11" s="46"/>
    </row>
    <row r="12" spans="1:12" ht="21">
      <c r="A12" s="699" t="s">
        <v>761</v>
      </c>
    </row>
    <row r="13" spans="1:12" ht="15"/>
    <row r="14" spans="1:12" ht="24" customHeight="1"/>
    <row r="16" spans="1:12" ht="15"/>
    <row r="17" ht="15"/>
    <row r="18" ht="15"/>
    <row r="19" ht="15"/>
    <row r="20" ht="15"/>
    <row r="21" ht="15"/>
    <row r="22" ht="15"/>
  </sheetData>
  <mergeCells count="4">
    <mergeCell ref="A3:D3"/>
    <mergeCell ref="A2:I2"/>
    <mergeCell ref="A1:I1"/>
    <mergeCell ref="A4:I4"/>
  </mergeCells>
  <conditionalFormatting sqref="A12">
    <cfRule type="cellIs" dxfId="6" priority="7" operator="equal">
      <formula>0</formula>
    </cfRule>
  </conditionalFormatting>
  <conditionalFormatting sqref="A5:B11">
    <cfRule type="cellIs" dxfId="5" priority="14" operator="equal">
      <formula>0</formula>
    </cfRule>
  </conditionalFormatting>
  <conditionalFormatting sqref="B6:B11 A11">
    <cfRule type="cellIs" dxfId="4" priority="10" operator="equal">
      <formula>0</formula>
    </cfRule>
  </conditionalFormatting>
  <conditionalFormatting sqref="C11">
    <cfRule type="cellIs" dxfId="3" priority="8" operator="equal">
      <formula>0</formula>
    </cfRule>
    <cfRule type="cellIs" dxfId="2" priority="9" operator="equal">
      <formula>0</formula>
    </cfRule>
  </conditionalFormatting>
  <pageMargins left="0.70866141732283472" right="0.70866141732283472" top="0.74803149606299213" bottom="0.74803149606299213" header="0.31496062992125984" footer="0.31496062992125984"/>
  <pageSetup scale="46" orientation="landscape" r:id="rId1"/>
  <drawing r:id="rId2"/>
  <tableParts count="1">
    <tablePart r:id="rId3"/>
  </tableParts>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97">
    <tabColor theme="8" tint="-0.249977111117893"/>
    <pageSetUpPr fitToPage="1"/>
  </sheetPr>
  <dimension ref="A1:Y44"/>
  <sheetViews>
    <sheetView showGridLines="0" view="pageBreakPreview" zoomScale="55" zoomScaleNormal="100" zoomScaleSheetLayoutView="55" workbookViewId="0">
      <selection activeCell="A5" sqref="A5"/>
    </sheetView>
  </sheetViews>
  <sheetFormatPr baseColWidth="10" defaultColWidth="11.42578125" defaultRowHeight="15"/>
  <cols>
    <col min="1" max="1" width="23.7109375" style="50" customWidth="1"/>
    <col min="2" max="2" width="35.85546875" style="50" customWidth="1"/>
    <col min="3" max="3" width="26.42578125" style="50" customWidth="1"/>
    <col min="4" max="4" width="22.42578125" style="50" customWidth="1"/>
    <col min="5" max="5" width="14.28515625" style="50" customWidth="1"/>
    <col min="6" max="19" width="13.5703125" style="50" customWidth="1"/>
    <col min="20" max="20" width="24" style="50" customWidth="1"/>
    <col min="21" max="21" width="26.85546875" style="50" customWidth="1"/>
    <col min="22" max="22" width="22.7109375" style="50" customWidth="1"/>
    <col min="23" max="23" width="0.28515625" style="50" customWidth="1"/>
    <col min="24" max="24" width="11.42578125" style="50"/>
    <col min="25" max="25" width="12.7109375" style="50" customWidth="1"/>
    <col min="26" max="27" width="15.28515625" style="50" customWidth="1"/>
    <col min="28" max="28" width="15.85546875" style="50" customWidth="1"/>
    <col min="29" max="16384" width="11.42578125" style="50"/>
  </cols>
  <sheetData>
    <row r="1" spans="1:23" s="274" customFormat="1" ht="112.5" customHeight="1">
      <c r="A1" s="1452" t="s">
        <v>762</v>
      </c>
      <c r="B1" s="1452"/>
      <c r="C1" s="1452"/>
      <c r="D1" s="1452"/>
      <c r="E1" s="1452"/>
      <c r="F1" s="1452"/>
      <c r="G1" s="1452"/>
      <c r="H1" s="1452"/>
      <c r="I1" s="1452"/>
      <c r="J1" s="1452"/>
      <c r="K1" s="1452"/>
      <c r="L1" s="1452"/>
      <c r="M1" s="1452"/>
      <c r="N1" s="1452"/>
      <c r="O1" s="1452"/>
      <c r="P1" s="1452"/>
      <c r="Q1" s="1452"/>
      <c r="R1" s="1452"/>
      <c r="S1" s="1452"/>
      <c r="T1" s="1452"/>
      <c r="U1" s="1452"/>
      <c r="V1" s="1452"/>
      <c r="W1" s="1452"/>
    </row>
    <row r="2" spans="1:23" s="274" customFormat="1" ht="40.5" customHeight="1">
      <c r="A2" s="1457" t="str">
        <f>+'Resumen '!O4</f>
        <v>Período:  Diciembre 2008 - Enero 2026</v>
      </c>
      <c r="B2" s="1457"/>
      <c r="C2" s="1457"/>
      <c r="D2" s="1457"/>
      <c r="E2" s="1457"/>
      <c r="F2" s="1457"/>
      <c r="G2" s="1457"/>
      <c r="H2" s="1457"/>
      <c r="I2" s="1457"/>
      <c r="J2" s="1457"/>
      <c r="K2" s="1457"/>
      <c r="L2" s="1457"/>
      <c r="M2" s="1457"/>
      <c r="N2" s="1457"/>
      <c r="O2" s="1457"/>
      <c r="P2" s="1457"/>
      <c r="Q2" s="1457"/>
      <c r="R2" s="1457"/>
      <c r="S2" s="1457"/>
      <c r="T2" s="1457"/>
      <c r="U2" s="1457"/>
      <c r="V2" s="1457"/>
      <c r="W2" s="1457"/>
    </row>
    <row r="3" spans="1:23" ht="9" customHeight="1">
      <c r="A3" s="1453"/>
      <c r="B3" s="1453"/>
      <c r="C3" s="1453"/>
      <c r="D3" s="1453"/>
      <c r="E3" s="1453"/>
      <c r="F3" s="1453"/>
      <c r="G3" s="1453"/>
      <c r="H3" s="1453"/>
      <c r="I3" s="1453"/>
      <c r="J3" s="1453"/>
      <c r="K3" s="1453"/>
      <c r="L3" s="1453"/>
      <c r="M3" s="1453"/>
      <c r="N3" s="1453"/>
      <c r="O3" s="1453"/>
      <c r="P3" s="1453"/>
      <c r="Q3" s="1453"/>
      <c r="R3" s="1453"/>
      <c r="S3" s="1453"/>
      <c r="T3" s="1453"/>
      <c r="U3" s="1453"/>
      <c r="V3" s="1453"/>
    </row>
    <row r="4" spans="1:23" ht="305.25" customHeight="1">
      <c r="A4" s="1458" t="s">
        <v>971</v>
      </c>
      <c r="B4" s="1458"/>
      <c r="C4" s="1458"/>
      <c r="D4" s="1458"/>
      <c r="E4" s="1458"/>
      <c r="F4" s="1458"/>
      <c r="G4" s="1458"/>
      <c r="H4" s="1458"/>
      <c r="I4" s="1458"/>
      <c r="J4" s="1458"/>
      <c r="K4" s="1458"/>
      <c r="L4" s="1458"/>
      <c r="M4" s="1458"/>
      <c r="N4" s="1458"/>
      <c r="O4" s="1458"/>
      <c r="P4" s="1458"/>
      <c r="Q4" s="1458"/>
      <c r="R4" s="1458"/>
      <c r="S4" s="1458"/>
      <c r="T4" s="1458"/>
      <c r="U4" s="1458"/>
      <c r="V4" s="1458"/>
    </row>
    <row r="5" spans="1:23" ht="9" customHeight="1">
      <c r="A5" s="840"/>
      <c r="B5" s="840"/>
      <c r="C5" s="840"/>
      <c r="D5" s="840"/>
      <c r="E5" s="840"/>
      <c r="F5" s="840"/>
      <c r="G5" s="840"/>
      <c r="H5" s="840"/>
      <c r="I5" s="840"/>
      <c r="J5" s="840"/>
      <c r="K5" s="840"/>
      <c r="L5" s="840"/>
      <c r="M5" s="840"/>
      <c r="N5" s="840"/>
      <c r="O5" s="840"/>
      <c r="P5" s="840"/>
      <c r="Q5" s="840"/>
      <c r="R5" s="840"/>
      <c r="S5" s="840"/>
      <c r="T5" s="840"/>
      <c r="U5" s="840"/>
      <c r="V5" s="840"/>
    </row>
    <row r="6" spans="1:23" ht="37.5" customHeight="1">
      <c r="A6" s="1454" t="s">
        <v>763</v>
      </c>
      <c r="B6" s="1455"/>
      <c r="C6" s="1455"/>
      <c r="D6" s="1456"/>
    </row>
    <row r="7" spans="1:23" ht="96.75" customHeight="1">
      <c r="A7" s="931" t="s">
        <v>515</v>
      </c>
      <c r="B7" s="932" t="s">
        <v>764</v>
      </c>
      <c r="C7" s="932" t="s">
        <v>765</v>
      </c>
      <c r="D7" s="932" t="s">
        <v>766</v>
      </c>
      <c r="G7" s="65"/>
      <c r="I7" s="65"/>
      <c r="J7" s="65"/>
      <c r="K7" s="65"/>
      <c r="L7" s="65"/>
      <c r="M7" s="65"/>
      <c r="N7" s="65"/>
      <c r="O7" s="65"/>
      <c r="P7" s="65"/>
      <c r="Q7" s="65"/>
      <c r="R7" s="65"/>
      <c r="S7" s="65"/>
    </row>
    <row r="8" spans="1:23" ht="23.25">
      <c r="A8" s="933">
        <v>39783</v>
      </c>
      <c r="B8" s="934">
        <v>0.1326</v>
      </c>
      <c r="C8" s="934">
        <v>4.517248281844255E-2</v>
      </c>
      <c r="D8" s="935">
        <f t="shared" ref="D8:D25" si="0">B8-C8</f>
        <v>8.7427517181557446E-2</v>
      </c>
      <c r="G8" s="65"/>
      <c r="I8" s="65"/>
      <c r="J8" s="65"/>
      <c r="K8" s="65"/>
      <c r="L8" s="65"/>
      <c r="M8" s="65"/>
      <c r="N8" s="65"/>
      <c r="O8" s="65"/>
      <c r="P8" s="65"/>
      <c r="Q8" s="65"/>
      <c r="R8" s="65"/>
      <c r="S8" s="65"/>
    </row>
    <row r="9" spans="1:23" ht="23.25">
      <c r="A9" s="933">
        <v>40148</v>
      </c>
      <c r="B9" s="934">
        <v>0.14330000000000001</v>
      </c>
      <c r="C9" s="934">
        <v>5.7648110316649515E-2</v>
      </c>
      <c r="D9" s="935">
        <f t="shared" si="0"/>
        <v>8.5651889683350496E-2</v>
      </c>
      <c r="G9" s="65"/>
      <c r="I9" s="65"/>
      <c r="J9" s="65"/>
      <c r="K9" s="65"/>
      <c r="L9" s="65"/>
      <c r="M9" s="65"/>
      <c r="N9" s="65"/>
      <c r="O9" s="65"/>
      <c r="P9" s="65"/>
      <c r="Q9" s="65"/>
      <c r="R9" s="65"/>
      <c r="S9" s="65"/>
    </row>
    <row r="10" spans="1:23" s="51" customFormat="1" ht="23.25">
      <c r="A10" s="933">
        <v>40513</v>
      </c>
      <c r="B10" s="934">
        <v>0.110547250717437</v>
      </c>
      <c r="C10" s="934">
        <v>6.2383050642844218E-2</v>
      </c>
      <c r="D10" s="935">
        <f t="shared" si="0"/>
        <v>4.8164200074592781E-2</v>
      </c>
      <c r="G10" s="65"/>
      <c r="I10" s="65"/>
      <c r="J10" s="65"/>
      <c r="K10" s="65"/>
      <c r="L10" s="65"/>
      <c r="M10" s="65"/>
      <c r="N10" s="65"/>
      <c r="O10" s="65"/>
      <c r="P10" s="65"/>
      <c r="Q10" s="65"/>
      <c r="R10" s="65"/>
      <c r="S10" s="65"/>
    </row>
    <row r="11" spans="1:23" ht="23.25">
      <c r="A11" s="933">
        <v>40878</v>
      </c>
      <c r="B11" s="934">
        <v>0.12663965470126301</v>
      </c>
      <c r="C11" s="934">
        <v>7.7600000000000002E-2</v>
      </c>
      <c r="D11" s="935">
        <f t="shared" si="0"/>
        <v>4.9039654701263008E-2</v>
      </c>
      <c r="E11" s="51"/>
      <c r="F11" s="51"/>
      <c r="G11" s="65"/>
      <c r="H11" s="51"/>
      <c r="I11" s="65"/>
      <c r="J11" s="65"/>
      <c r="K11" s="65"/>
      <c r="L11" s="65"/>
      <c r="M11" s="65"/>
      <c r="N11" s="65"/>
      <c r="O11" s="65"/>
      <c r="P11" s="65"/>
      <c r="Q11" s="65"/>
      <c r="R11" s="65"/>
      <c r="S11" s="65"/>
      <c r="T11" s="51"/>
      <c r="U11" s="51"/>
      <c r="V11" s="51"/>
    </row>
    <row r="12" spans="1:23" ht="23.25">
      <c r="A12" s="933">
        <v>41244</v>
      </c>
      <c r="B12" s="934">
        <v>0.1454</v>
      </c>
      <c r="C12" s="934">
        <v>3.9100000000000003E-2</v>
      </c>
      <c r="D12" s="935">
        <f t="shared" si="0"/>
        <v>0.10630000000000001</v>
      </c>
      <c r="G12" s="65"/>
      <c r="I12" s="65"/>
      <c r="J12" s="65"/>
      <c r="K12" s="65"/>
      <c r="L12" s="65"/>
      <c r="M12" s="65"/>
      <c r="N12" s="65"/>
      <c r="O12" s="65"/>
      <c r="P12" s="65"/>
      <c r="Q12" s="65"/>
      <c r="R12" s="65"/>
      <c r="S12" s="65"/>
    </row>
    <row r="13" spans="1:23" ht="23.25">
      <c r="A13" s="933">
        <v>41609</v>
      </c>
      <c r="B13" s="934">
        <v>0.133732017269869</v>
      </c>
      <c r="C13" s="934">
        <v>3.8800000000000001E-2</v>
      </c>
      <c r="D13" s="935">
        <f t="shared" si="0"/>
        <v>9.4932017269868996E-2</v>
      </c>
      <c r="G13" s="65"/>
      <c r="I13" s="65"/>
      <c r="J13" s="65"/>
      <c r="K13" s="65"/>
      <c r="L13" s="65"/>
      <c r="M13" s="65"/>
      <c r="N13" s="65"/>
      <c r="O13" s="65"/>
      <c r="P13" s="65"/>
      <c r="Q13" s="65"/>
      <c r="R13" s="65"/>
      <c r="S13" s="65"/>
    </row>
    <row r="14" spans="1:23" ht="23.25">
      <c r="A14" s="933">
        <v>41974</v>
      </c>
      <c r="B14" s="934">
        <v>0.124785116569871</v>
      </c>
      <c r="C14" s="934">
        <v>1.5800000000000002E-2</v>
      </c>
      <c r="D14" s="935">
        <f t="shared" si="0"/>
        <v>0.108985116569871</v>
      </c>
      <c r="G14" s="65"/>
      <c r="I14" s="65"/>
      <c r="J14" s="65"/>
      <c r="K14" s="65"/>
      <c r="L14" s="65"/>
      <c r="M14" s="65"/>
      <c r="N14" s="65"/>
      <c r="O14" s="65"/>
      <c r="P14" s="65"/>
      <c r="Q14" s="65"/>
      <c r="R14" s="65"/>
      <c r="S14" s="65"/>
    </row>
    <row r="15" spans="1:23" ht="23.25">
      <c r="A15" s="933">
        <v>42339</v>
      </c>
      <c r="B15" s="934">
        <v>0.1108</v>
      </c>
      <c r="C15" s="934">
        <v>2.3400000000000001E-2</v>
      </c>
      <c r="D15" s="935">
        <f t="shared" si="0"/>
        <v>8.7399999999999992E-2</v>
      </c>
    </row>
    <row r="16" spans="1:23" ht="23.25">
      <c r="A16" s="933">
        <v>42705</v>
      </c>
      <c r="B16" s="934">
        <v>0.1024</v>
      </c>
      <c r="C16" s="934">
        <v>1.7000000000000001E-2</v>
      </c>
      <c r="D16" s="935">
        <f t="shared" si="0"/>
        <v>8.5400000000000004E-2</v>
      </c>
    </row>
    <row r="17" spans="1:4" ht="23.25">
      <c r="A17" s="933">
        <v>43086</v>
      </c>
      <c r="B17" s="934">
        <v>0.1082</v>
      </c>
      <c r="C17" s="934">
        <v>4.2000000000000003E-2</v>
      </c>
      <c r="D17" s="935">
        <f t="shared" si="0"/>
        <v>6.6200000000000009E-2</v>
      </c>
    </row>
    <row r="18" spans="1:4" ht="23.25">
      <c r="A18" s="933">
        <v>43451</v>
      </c>
      <c r="B18" s="934">
        <v>8.7800000000000003E-2</v>
      </c>
      <c r="C18" s="934">
        <v>2.3699999999999999E-2</v>
      </c>
      <c r="D18" s="935">
        <f t="shared" si="0"/>
        <v>6.4100000000000004E-2</v>
      </c>
    </row>
    <row r="19" spans="1:4" ht="23.25">
      <c r="A19" s="933">
        <v>43800</v>
      </c>
      <c r="B19" s="934">
        <v>0.10809646211624585</v>
      </c>
      <c r="C19" s="934">
        <v>3.6600000000000001E-2</v>
      </c>
      <c r="D19" s="935">
        <f t="shared" si="0"/>
        <v>7.1496462116245857E-2</v>
      </c>
    </row>
    <row r="20" spans="1:4" ht="23.25">
      <c r="A20" s="933">
        <v>44166</v>
      </c>
      <c r="B20" s="934">
        <v>0.1028</v>
      </c>
      <c r="C20" s="934">
        <v>5.5500000000000001E-2</v>
      </c>
      <c r="D20" s="935">
        <f t="shared" si="0"/>
        <v>4.7300000000000002E-2</v>
      </c>
    </row>
    <row r="21" spans="1:4" ht="23.25">
      <c r="A21" s="933">
        <v>44531</v>
      </c>
      <c r="B21" s="934">
        <v>0.1215</v>
      </c>
      <c r="C21" s="934">
        <v>8.5000000000000006E-2</v>
      </c>
      <c r="D21" s="935">
        <f t="shared" si="0"/>
        <v>3.6499999999999991E-2</v>
      </c>
    </row>
    <row r="22" spans="1:4" ht="23.25">
      <c r="A22" s="933">
        <v>44896</v>
      </c>
      <c r="B22" s="934">
        <v>5.5199999999999999E-2</v>
      </c>
      <c r="C22" s="934">
        <v>7.8299999999999995E-2</v>
      </c>
      <c r="D22" s="935">
        <f t="shared" si="0"/>
        <v>-2.3099999999999996E-2</v>
      </c>
    </row>
    <row r="23" spans="1:4" ht="23.25">
      <c r="A23" s="933">
        <v>45261</v>
      </c>
      <c r="B23" s="934">
        <v>8.8999999999999996E-2</v>
      </c>
      <c r="C23" s="934">
        <v>3.5700000000000003E-2</v>
      </c>
      <c r="D23" s="935">
        <f t="shared" si="0"/>
        <v>5.3299999999999993E-2</v>
      </c>
    </row>
    <row r="24" spans="1:4" ht="23.25">
      <c r="A24" s="936">
        <v>45627</v>
      </c>
      <c r="B24" s="937">
        <v>0.1</v>
      </c>
      <c r="C24" s="937">
        <v>3.3500000000000002E-2</v>
      </c>
      <c r="D24" s="935">
        <f t="shared" si="0"/>
        <v>6.6500000000000004E-2</v>
      </c>
    </row>
    <row r="25" spans="1:4" ht="23.25">
      <c r="A25" s="936">
        <v>45992</v>
      </c>
      <c r="B25" s="937">
        <v>9.9299999999999999E-2</v>
      </c>
      <c r="C25" s="937">
        <v>4.9500000000000002E-2</v>
      </c>
      <c r="D25" s="935">
        <f t="shared" si="0"/>
        <v>4.9799999999999997E-2</v>
      </c>
    </row>
    <row r="26" spans="1:4" ht="23.25">
      <c r="A26" s="933">
        <v>46023</v>
      </c>
      <c r="B26" s="934">
        <f>+'8. Rent. nominal'!C44</f>
        <v>9.4E-2</v>
      </c>
      <c r="C26" s="934">
        <f>+'Resumen '!B51</f>
        <v>4.9799999999999997E-2</v>
      </c>
      <c r="D26" s="935">
        <f>B26-C26</f>
        <v>4.4200000000000003E-2</v>
      </c>
    </row>
    <row r="33" spans="25:25">
      <c r="Y33" s="56"/>
    </row>
    <row r="34" spans="25:25">
      <c r="Y34" s="56"/>
    </row>
    <row r="35" spans="25:25">
      <c r="Y35" s="56"/>
    </row>
    <row r="36" spans="25:25">
      <c r="Y36" s="56"/>
    </row>
    <row r="37" spans="25:25">
      <c r="Y37" s="56"/>
    </row>
    <row r="38" spans="25:25">
      <c r="Y38" s="56"/>
    </row>
    <row r="39" spans="25:25">
      <c r="Y39" s="57"/>
    </row>
    <row r="40" spans="25:25">
      <c r="Y40" s="57"/>
    </row>
    <row r="41" spans="25:25">
      <c r="Y41" s="57"/>
    </row>
    <row r="42" spans="25:25">
      <c r="Y42" s="57"/>
    </row>
    <row r="43" spans="25:25">
      <c r="Y43" s="58"/>
    </row>
    <row r="44" spans="25:25">
      <c r="Y44" s="58"/>
    </row>
  </sheetData>
  <mergeCells count="5">
    <mergeCell ref="A1:W1"/>
    <mergeCell ref="A3:V3"/>
    <mergeCell ref="A6:D6"/>
    <mergeCell ref="A2:W2"/>
    <mergeCell ref="A4:V4"/>
  </mergeCells>
  <pageMargins left="0.70866141732283472" right="0.70866141732283472" top="0.74803149606299213" bottom="0.74803149606299213" header="0.31496062992125984" footer="0.31496062992125984"/>
  <pageSetup scale="28" orientation="landscape" r:id="rId1"/>
  <drawing r:id="rId2"/>
  <tableParts count="1">
    <tablePart r:id="rId3"/>
  </tableParts>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96">
    <tabColor theme="8" tint="-0.249977111117893"/>
    <pageSetUpPr fitToPage="1"/>
  </sheetPr>
  <dimension ref="A1:P55"/>
  <sheetViews>
    <sheetView showGridLines="0" view="pageBreakPreview" zoomScale="55" zoomScaleNormal="100" zoomScaleSheetLayoutView="55" workbookViewId="0">
      <selection activeCell="H24" sqref="H24"/>
    </sheetView>
  </sheetViews>
  <sheetFormatPr baseColWidth="10" defaultColWidth="11.42578125" defaultRowHeight="15"/>
  <cols>
    <col min="1" max="1" width="34" style="23" customWidth="1"/>
    <col min="2" max="2" width="46" style="23" customWidth="1"/>
    <col min="3" max="3" width="40" style="23" customWidth="1"/>
    <col min="4" max="4" width="11.42578125" style="23"/>
    <col min="5" max="5" width="25.140625" style="23" customWidth="1"/>
    <col min="6" max="12" width="24.7109375" style="23" customWidth="1"/>
    <col min="13" max="13" width="27.28515625" style="23" customWidth="1"/>
    <col min="14" max="14" width="11.42578125" style="23"/>
    <col min="15" max="16" width="11.42578125" style="96"/>
    <col min="17" max="16384" width="11.42578125" style="23"/>
  </cols>
  <sheetData>
    <row r="1" spans="1:16" s="276" customFormat="1" ht="81.75" customHeight="1">
      <c r="A1" s="1459" t="s">
        <v>767</v>
      </c>
      <c r="B1" s="1459"/>
      <c r="C1" s="1459"/>
      <c r="D1" s="1459"/>
      <c r="E1" s="1459"/>
      <c r="F1" s="1459"/>
      <c r="G1" s="1459"/>
      <c r="H1" s="1459"/>
      <c r="I1" s="1459"/>
      <c r="J1" s="1459"/>
      <c r="K1" s="1459"/>
      <c r="L1" s="1459"/>
      <c r="M1" s="1459"/>
      <c r="N1" s="1459"/>
      <c r="O1" s="1459"/>
      <c r="P1" s="275"/>
    </row>
    <row r="2" spans="1:16" s="276" customFormat="1" ht="32.25" customHeight="1">
      <c r="A2" s="1411" t="str">
        <f>+'Resumen '!O7</f>
        <v>Período:  Diciembre 2010 - Enero 2026</v>
      </c>
      <c r="B2" s="1411"/>
      <c r="C2" s="1411"/>
      <c r="D2" s="1411"/>
      <c r="E2" s="1411"/>
      <c r="F2" s="1411"/>
      <c r="G2" s="1411"/>
      <c r="H2" s="1411"/>
      <c r="I2" s="1411"/>
      <c r="J2" s="1411"/>
      <c r="K2" s="1411"/>
      <c r="L2" s="1411"/>
      <c r="M2" s="1411"/>
      <c r="N2" s="1411"/>
      <c r="O2" s="1411"/>
      <c r="P2" s="275"/>
    </row>
    <row r="3" spans="1:16" ht="9.75" customHeight="1">
      <c r="A3" s="1461" t="s">
        <v>768</v>
      </c>
      <c r="B3" s="1461"/>
      <c r="C3" s="1461"/>
      <c r="D3" s="1461"/>
      <c r="E3" s="1461"/>
      <c r="F3" s="1461"/>
      <c r="G3" s="1461"/>
      <c r="H3" s="1461"/>
      <c r="I3" s="1461"/>
      <c r="J3" s="1461"/>
      <c r="K3" s="1461"/>
      <c r="L3" s="1461"/>
      <c r="M3" s="1461"/>
      <c r="N3" s="1461"/>
      <c r="O3" s="1461"/>
    </row>
    <row r="4" spans="1:16" ht="143.25" customHeight="1">
      <c r="A4" s="1462" t="s">
        <v>972</v>
      </c>
      <c r="B4" s="1462"/>
      <c r="C4" s="1462"/>
      <c r="D4" s="1462"/>
      <c r="E4" s="1462"/>
      <c r="F4" s="1462"/>
      <c r="G4" s="1462"/>
      <c r="H4" s="1462"/>
      <c r="I4" s="1462"/>
      <c r="J4" s="1462"/>
      <c r="K4" s="1462"/>
      <c r="L4" s="1462"/>
      <c r="M4" s="1462"/>
      <c r="N4" s="1462"/>
      <c r="O4" s="1462"/>
    </row>
    <row r="5" spans="1:16" ht="16.5" customHeight="1">
      <c r="A5" s="839"/>
      <c r="B5" s="839"/>
      <c r="C5" s="839"/>
      <c r="D5" s="839"/>
      <c r="E5" s="839"/>
      <c r="F5" s="839"/>
      <c r="G5" s="839"/>
      <c r="H5" s="839"/>
      <c r="I5" s="839"/>
      <c r="J5" s="839"/>
      <c r="K5" s="839"/>
      <c r="L5" s="839"/>
      <c r="M5" s="839"/>
      <c r="N5" s="839"/>
      <c r="O5" s="839"/>
    </row>
    <row r="6" spans="1:16" ht="59.25" customHeight="1">
      <c r="A6" s="1460" t="s">
        <v>769</v>
      </c>
      <c r="B6" s="1460"/>
      <c r="C6" s="1460"/>
    </row>
    <row r="7" spans="1:16" ht="30" customHeight="1">
      <c r="A7" s="1089" t="s">
        <v>515</v>
      </c>
      <c r="B7" s="1090" t="s">
        <v>770</v>
      </c>
      <c r="C7" s="1091" t="s">
        <v>771</v>
      </c>
      <c r="M7" s="59"/>
      <c r="N7" s="59"/>
      <c r="O7" s="97"/>
    </row>
    <row r="8" spans="1:16" ht="26.25" hidden="1">
      <c r="A8" s="1092">
        <v>37956</v>
      </c>
      <c r="B8" s="1093">
        <v>0.24099999999999999</v>
      </c>
      <c r="C8" s="1094">
        <v>0.23569999999999999</v>
      </c>
      <c r="M8" s="59"/>
      <c r="N8" s="59"/>
      <c r="O8" s="97"/>
    </row>
    <row r="9" spans="1:16" ht="26.25" hidden="1">
      <c r="A9" s="1092">
        <v>38139</v>
      </c>
      <c r="B9" s="1093">
        <v>0.25175884853706698</v>
      </c>
      <c r="C9" s="1094">
        <v>0.24867163477509091</v>
      </c>
      <c r="M9" s="59"/>
      <c r="N9" s="59"/>
      <c r="O9" s="97"/>
    </row>
    <row r="10" spans="1:16" ht="26.25" hidden="1">
      <c r="A10" s="1092">
        <v>38322</v>
      </c>
      <c r="B10" s="1093">
        <v>0.22987130488506399</v>
      </c>
      <c r="C10" s="1094">
        <v>0.238433752130429</v>
      </c>
      <c r="M10" s="59"/>
      <c r="N10" s="59"/>
      <c r="O10" s="97"/>
    </row>
    <row r="11" spans="1:16" ht="26.25" hidden="1">
      <c r="A11" s="1092">
        <v>38504</v>
      </c>
      <c r="B11" s="1093">
        <v>0.1992410770624177</v>
      </c>
      <c r="C11" s="1094">
        <v>0.20409561690347056</v>
      </c>
      <c r="M11" s="59"/>
      <c r="N11" s="59"/>
      <c r="O11" s="97"/>
    </row>
    <row r="12" spans="1:16" ht="26.25" hidden="1">
      <c r="A12" s="1092">
        <v>38687</v>
      </c>
      <c r="B12" s="1093">
        <v>0.17089695553831788</v>
      </c>
      <c r="C12" s="1094">
        <v>0.16964146990989265</v>
      </c>
      <c r="M12" s="59"/>
      <c r="N12" s="59"/>
      <c r="O12" s="97"/>
    </row>
    <row r="13" spans="1:16" ht="26.25" hidden="1">
      <c r="A13" s="1092">
        <v>38869</v>
      </c>
      <c r="B13" s="1093">
        <v>0.13300480636525761</v>
      </c>
      <c r="C13" s="1094">
        <v>0.13468173812691406</v>
      </c>
      <c r="M13" s="59"/>
      <c r="N13" s="59"/>
      <c r="O13" s="97"/>
    </row>
    <row r="14" spans="1:16" ht="26.25" hidden="1">
      <c r="A14" s="1092">
        <v>39052</v>
      </c>
      <c r="B14" s="1093">
        <v>0.11468843642102869</v>
      </c>
      <c r="C14" s="1094">
        <v>0.11484584318471436</v>
      </c>
      <c r="M14" s="59"/>
      <c r="N14" s="59"/>
      <c r="O14" s="97"/>
    </row>
    <row r="15" spans="1:16" ht="26.25" hidden="1">
      <c r="A15" s="1092">
        <v>39234</v>
      </c>
      <c r="B15" s="1093">
        <v>9.4391360756030912E-2</v>
      </c>
      <c r="C15" s="1094">
        <v>9.4204840251650449E-2</v>
      </c>
      <c r="M15" s="59"/>
      <c r="N15" s="59"/>
      <c r="O15" s="97"/>
    </row>
    <row r="16" spans="1:16" ht="26.25" hidden="1">
      <c r="A16" s="1092">
        <v>39417</v>
      </c>
      <c r="B16" s="1093">
        <v>8.4768885030462301E-2</v>
      </c>
      <c r="C16" s="1094">
        <v>8.4401489702688598E-2</v>
      </c>
      <c r="M16" s="59"/>
      <c r="N16" s="59"/>
      <c r="O16" s="97"/>
    </row>
    <row r="17" spans="1:16" ht="26.25" hidden="1">
      <c r="A17" s="1092">
        <v>39600</v>
      </c>
      <c r="B17" s="1093">
        <v>8.6699999999999999E-2</v>
      </c>
      <c r="C17" s="1094">
        <v>9.06E-2</v>
      </c>
    </row>
    <row r="18" spans="1:16" ht="26.25" hidden="1">
      <c r="A18" s="1092">
        <v>39783</v>
      </c>
      <c r="B18" s="1093">
        <v>0.1208</v>
      </c>
      <c r="C18" s="1094">
        <v>0.1326</v>
      </c>
    </row>
    <row r="19" spans="1:16" customFormat="1" ht="26.25" hidden="1">
      <c r="A19" s="1092">
        <v>39965</v>
      </c>
      <c r="B19" s="1093">
        <v>0.15529999999999999</v>
      </c>
      <c r="C19" s="1094">
        <v>0.161</v>
      </c>
      <c r="D19" s="23"/>
      <c r="O19" s="43"/>
      <c r="P19" s="43"/>
    </row>
    <row r="20" spans="1:16" ht="26.25" hidden="1">
      <c r="A20" s="1092">
        <v>40148</v>
      </c>
      <c r="B20" s="1093">
        <v>0.1404</v>
      </c>
      <c r="C20" s="1094">
        <v>0.14330000000000001</v>
      </c>
    </row>
    <row r="21" spans="1:16" ht="26.25" hidden="1">
      <c r="A21" s="1092">
        <v>40330</v>
      </c>
      <c r="B21" s="1093">
        <v>0.11609999999999999</v>
      </c>
      <c r="C21" s="1094">
        <v>0.1183</v>
      </c>
      <c r="E21"/>
      <c r="F21"/>
      <c r="G21"/>
      <c r="H21"/>
      <c r="I21"/>
      <c r="J21"/>
      <c r="K21"/>
      <c r="L21"/>
      <c r="M21"/>
      <c r="N21"/>
      <c r="O21" s="43"/>
    </row>
    <row r="22" spans="1:16" ht="26.25">
      <c r="A22" s="1092">
        <v>40513</v>
      </c>
      <c r="B22" s="1093">
        <v>0.108409960162953</v>
      </c>
      <c r="C22" s="1094">
        <v>0.110547250717437</v>
      </c>
    </row>
    <row r="23" spans="1:16" ht="26.25" hidden="1">
      <c r="A23" s="1092">
        <v>40695</v>
      </c>
      <c r="B23" s="1093">
        <v>0.113957126516463</v>
      </c>
      <c r="C23" s="1094">
        <v>0.115288967128472</v>
      </c>
    </row>
    <row r="24" spans="1:16" ht="26.25">
      <c r="A24" s="1092">
        <v>40878</v>
      </c>
      <c r="B24" s="1093">
        <v>0.124824699343822</v>
      </c>
      <c r="C24" s="1094">
        <v>0.12663965470126301</v>
      </c>
    </row>
    <row r="25" spans="1:16" ht="26.25" hidden="1">
      <c r="A25" s="1092">
        <v>41061</v>
      </c>
      <c r="B25" s="1093">
        <v>0.13097785101096041</v>
      </c>
      <c r="C25" s="1094">
        <v>0.13425247806895432</v>
      </c>
    </row>
    <row r="26" spans="1:16" ht="26.25">
      <c r="A26" s="1092">
        <v>41244</v>
      </c>
      <c r="B26" s="1093">
        <v>0.14269999999999999</v>
      </c>
      <c r="C26" s="1094">
        <v>0.1454</v>
      </c>
    </row>
    <row r="27" spans="1:16" ht="26.25" hidden="1">
      <c r="A27" s="1092">
        <v>41426</v>
      </c>
      <c r="B27" s="1093">
        <v>0.15329999999999999</v>
      </c>
      <c r="C27" s="1094">
        <v>0.15759999999999999</v>
      </c>
    </row>
    <row r="28" spans="1:16" ht="26.25">
      <c r="A28" s="1092">
        <v>41609</v>
      </c>
      <c r="B28" s="1093">
        <v>0.132289709655253</v>
      </c>
      <c r="C28" s="1094">
        <v>0.133732017269869</v>
      </c>
    </row>
    <row r="29" spans="1:16" ht="26.25" hidden="1">
      <c r="A29" s="1092">
        <v>41791</v>
      </c>
      <c r="B29" s="1093">
        <v>0.116663916655663</v>
      </c>
      <c r="C29" s="1094">
        <v>0.117645839774349</v>
      </c>
    </row>
    <row r="30" spans="1:16" ht="26.25">
      <c r="A30" s="1092">
        <v>41974</v>
      </c>
      <c r="B30" s="1093">
        <v>0.12024802064232901</v>
      </c>
      <c r="C30" s="1094">
        <v>0.124785116569871</v>
      </c>
    </row>
    <row r="31" spans="1:16" ht="26.25" hidden="1">
      <c r="A31" s="1092">
        <v>42156</v>
      </c>
      <c r="B31" s="1093">
        <v>0.119904812700729</v>
      </c>
      <c r="C31" s="1094">
        <v>0.12382087974788</v>
      </c>
    </row>
    <row r="32" spans="1:16" ht="26.25">
      <c r="A32" s="1092">
        <v>42339</v>
      </c>
      <c r="B32" s="1093">
        <v>0.10699132529452618</v>
      </c>
      <c r="C32" s="1094">
        <v>0.11080081164274938</v>
      </c>
    </row>
    <row r="33" spans="1:3" ht="26.25" hidden="1">
      <c r="A33" s="1092">
        <v>42522</v>
      </c>
      <c r="B33" s="1093">
        <v>9.4724611591017208E-2</v>
      </c>
      <c r="C33" s="1094">
        <v>9.923979479437206E-2</v>
      </c>
    </row>
    <row r="34" spans="1:3" ht="26.25">
      <c r="A34" s="1092">
        <v>42705</v>
      </c>
      <c r="B34" s="1093">
        <v>9.8297349429762718E-2</v>
      </c>
      <c r="C34" s="1094">
        <v>0.10235589284546419</v>
      </c>
    </row>
    <row r="35" spans="1:3" ht="26.25">
      <c r="A35" s="1092">
        <v>43070</v>
      </c>
      <c r="B35" s="1093">
        <v>0.1082</v>
      </c>
      <c r="C35" s="1094">
        <v>0.11070000000000001</v>
      </c>
    </row>
    <row r="36" spans="1:3" ht="26.25">
      <c r="A36" s="1095">
        <v>43435</v>
      </c>
      <c r="B36" s="1096">
        <v>7.7600000000000002E-2</v>
      </c>
      <c r="C36" s="1097">
        <v>8.2600000000000007E-2</v>
      </c>
    </row>
    <row r="37" spans="1:3" ht="26.25">
      <c r="A37" s="1095">
        <v>43800</v>
      </c>
      <c r="B37" s="1096">
        <v>0.10809646211624585</v>
      </c>
      <c r="C37" s="1097">
        <v>0.10823910973861361</v>
      </c>
    </row>
    <row r="38" spans="1:3" ht="26.25">
      <c r="A38" s="1095">
        <v>44166</v>
      </c>
      <c r="B38" s="1096">
        <v>0.1028</v>
      </c>
      <c r="C38" s="1097">
        <v>0.1021</v>
      </c>
    </row>
    <row r="39" spans="1:3" ht="26.25">
      <c r="A39" s="1095">
        <v>44531</v>
      </c>
      <c r="B39" s="1096">
        <v>0.1215</v>
      </c>
      <c r="C39" s="1097">
        <v>0.12</v>
      </c>
    </row>
    <row r="40" spans="1:3" ht="26.25">
      <c r="A40" s="1095">
        <v>44896</v>
      </c>
      <c r="B40" s="1096">
        <v>5.5199999999999999E-2</v>
      </c>
      <c r="C40" s="1097">
        <v>6.0999999999999999E-2</v>
      </c>
    </row>
    <row r="41" spans="1:3" ht="26.25">
      <c r="A41" s="1095">
        <v>45261</v>
      </c>
      <c r="B41" s="1096">
        <v>8.7400000000000005E-2</v>
      </c>
      <c r="C41" s="1097">
        <v>8.8999999999999996E-2</v>
      </c>
    </row>
    <row r="42" spans="1:3" ht="26.25">
      <c r="A42" s="1095">
        <v>45627</v>
      </c>
      <c r="B42" s="1096">
        <v>9.9900000000000003E-2</v>
      </c>
      <c r="C42" s="1097">
        <v>0.1</v>
      </c>
    </row>
    <row r="43" spans="1:3" ht="26.25">
      <c r="A43" s="1092">
        <v>45992</v>
      </c>
      <c r="B43" s="1093">
        <v>9.2899999999999996E-2</v>
      </c>
      <c r="C43" s="1094">
        <v>9.9299999999999999E-2</v>
      </c>
    </row>
    <row r="44" spans="1:3" ht="26.25">
      <c r="A44" s="1095">
        <v>46023</v>
      </c>
      <c r="B44" s="1096">
        <f>+'Resumen '!B49</f>
        <v>9.2899999999999996E-2</v>
      </c>
      <c r="C44" s="1097">
        <f>+'Resumen '!B50</f>
        <v>9.4E-2</v>
      </c>
    </row>
    <row r="53" ht="39.75" customHeight="1"/>
    <row r="54" ht="39.75" customHeight="1"/>
    <row r="55" ht="39.75" customHeight="1"/>
  </sheetData>
  <mergeCells count="5">
    <mergeCell ref="A1:O1"/>
    <mergeCell ref="A6:C6"/>
    <mergeCell ref="A3:O3"/>
    <mergeCell ref="A2:O2"/>
    <mergeCell ref="A4:O4"/>
  </mergeCells>
  <conditionalFormatting sqref="B44:C44">
    <cfRule type="cellIs" dxfId="1" priority="1" operator="equal">
      <formula>0</formula>
    </cfRule>
  </conditionalFormatting>
  <pageMargins left="0.70866141732283472" right="0.70866141732283472" top="0.74803149606299213" bottom="0.74803149606299213" header="0.31496062992125984" footer="0.31496062992125984"/>
  <pageSetup scale="32" orientation="landscape" r:id="rId1"/>
  <drawing r:id="rId2"/>
  <tableParts count="1">
    <tablePart r:id="rId3"/>
  </tableParts>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110">
    <tabColor theme="1"/>
    <pageSetUpPr fitToPage="1"/>
  </sheetPr>
  <dimension ref="A1"/>
  <sheetViews>
    <sheetView showGridLines="0" view="pageBreakPreview" topLeftCell="A10" zoomScale="85" zoomScaleNormal="100" zoomScaleSheetLayoutView="85" workbookViewId="0">
      <selection activeCell="M56" sqref="M56"/>
    </sheetView>
  </sheetViews>
  <sheetFormatPr baseColWidth="10" defaultColWidth="11.42578125" defaultRowHeight="14.25"/>
  <cols>
    <col min="1" max="6" width="11.42578125" style="173"/>
    <col min="7" max="7" width="14.42578125" style="173" customWidth="1"/>
    <col min="8" max="16384" width="11.42578125" style="173"/>
  </cols>
  <sheetData/>
  <pageMargins left="0.70866141732283472" right="0.70866141732283472" top="0.74803149606299213" bottom="0.74803149606299213" header="0.31496062992125984" footer="0.31496062992125984"/>
  <pageSetup scale="85" orientation="portrait" r:id="rId1"/>
  <drawing r:id="rId2"/>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112">
    <tabColor theme="6" tint="-0.499984740745262"/>
    <pageSetUpPr fitToPage="1"/>
  </sheetPr>
  <dimension ref="A1:Y37"/>
  <sheetViews>
    <sheetView showGridLines="0" view="pageBreakPreview" zoomScale="40" zoomScaleNormal="100" zoomScaleSheetLayoutView="40" workbookViewId="0">
      <selection activeCell="I10" sqref="I10"/>
    </sheetView>
  </sheetViews>
  <sheetFormatPr baseColWidth="10" defaultColWidth="11.42578125" defaultRowHeight="14.25"/>
  <cols>
    <col min="1" max="1" width="25.7109375" style="173" customWidth="1"/>
    <col min="2" max="2" width="30.85546875" style="173" bestFit="1" customWidth="1"/>
    <col min="3" max="3" width="32" style="173" bestFit="1" customWidth="1"/>
    <col min="4" max="4" width="33" style="941" customWidth="1"/>
    <col min="5" max="5" width="42.7109375" style="173" customWidth="1"/>
    <col min="6" max="6" width="44.42578125" style="173" customWidth="1"/>
    <col min="7" max="7" width="43.140625" style="173" customWidth="1"/>
    <col min="8" max="12" width="35" style="173" customWidth="1"/>
    <col min="13" max="13" width="27.140625" style="173" customWidth="1"/>
    <col min="14" max="14" width="33.28515625" style="173" customWidth="1"/>
    <col min="15" max="15" width="16.28515625" style="173" customWidth="1"/>
    <col min="16" max="19" width="11.42578125" style="173"/>
    <col min="20" max="21" width="17" style="173" bestFit="1" customWidth="1"/>
    <col min="22" max="23" width="11.42578125" style="173"/>
    <col min="24" max="25" width="17" style="173" bestFit="1" customWidth="1"/>
    <col min="26" max="16384" width="11.42578125" style="173"/>
  </cols>
  <sheetData>
    <row r="1" spans="1:25" s="266" customFormat="1" ht="111.75" customHeight="1">
      <c r="A1" s="1383" t="s">
        <v>772</v>
      </c>
      <c r="B1" s="1383"/>
      <c r="C1" s="1383"/>
      <c r="D1" s="1383"/>
      <c r="E1" s="1383"/>
      <c r="F1" s="1383"/>
      <c r="G1" s="1383"/>
      <c r="H1" s="1383"/>
      <c r="I1" s="1383"/>
      <c r="J1" s="1383"/>
      <c r="K1" s="1383"/>
      <c r="L1" s="1383"/>
      <c r="M1" s="1383"/>
      <c r="N1" s="1383"/>
      <c r="O1" s="1383"/>
      <c r="S1" s="173"/>
      <c r="T1" s="173"/>
      <c r="U1" s="173"/>
      <c r="V1" s="173"/>
      <c r="W1" s="173"/>
      <c r="X1" s="173"/>
      <c r="Y1" s="173"/>
    </row>
    <row r="2" spans="1:25" s="266" customFormat="1" ht="45" customHeight="1">
      <c r="A2" s="1364" t="str">
        <f>+'Resumen '!O12</f>
        <v>Período:  Diciembre 2003 - Enero 2026</v>
      </c>
      <c r="B2" s="1364"/>
      <c r="C2" s="1364"/>
      <c r="D2" s="1364"/>
      <c r="E2" s="1364"/>
      <c r="F2" s="1364"/>
      <c r="G2" s="1364"/>
      <c r="H2" s="1364"/>
      <c r="I2" s="1364"/>
      <c r="J2" s="1364"/>
      <c r="K2" s="1364"/>
      <c r="L2" s="1364"/>
      <c r="M2" s="1364"/>
      <c r="N2" s="1364"/>
      <c r="O2" s="1364"/>
      <c r="S2" s="173"/>
      <c r="T2" s="173"/>
      <c r="U2" s="173"/>
      <c r="V2" s="173"/>
      <c r="W2" s="173"/>
      <c r="X2" s="173"/>
      <c r="Y2" s="173"/>
    </row>
    <row r="3" spans="1:25" ht="12.75" customHeight="1"/>
    <row r="4" spans="1:25" ht="324.75" customHeight="1">
      <c r="A4" s="1282" t="s">
        <v>973</v>
      </c>
      <c r="B4" s="1283"/>
      <c r="C4" s="1283"/>
      <c r="D4" s="1283"/>
      <c r="E4" s="1283"/>
      <c r="F4" s="1283"/>
      <c r="G4" s="1283"/>
      <c r="H4" s="1283"/>
      <c r="I4" s="1283"/>
      <c r="J4" s="1283"/>
      <c r="K4" s="1283"/>
      <c r="L4" s="1283"/>
      <c r="M4" s="1283"/>
      <c r="N4" s="1283"/>
      <c r="O4" s="1283"/>
    </row>
    <row r="5" spans="1:25" ht="9" customHeight="1"/>
    <row r="6" spans="1:25" ht="52.5" customHeight="1">
      <c r="A6" s="236"/>
      <c r="B6" s="1463" t="s">
        <v>773</v>
      </c>
      <c r="C6" s="1463"/>
      <c r="D6" s="1463"/>
      <c r="E6" s="1463"/>
      <c r="F6" s="1463"/>
      <c r="G6" s="1463"/>
    </row>
    <row r="7" spans="1:25" s="188" customFormat="1" ht="66" customHeight="1">
      <c r="A7" s="946" t="s">
        <v>681</v>
      </c>
      <c r="B7" s="946" t="s">
        <v>774</v>
      </c>
      <c r="C7" s="946" t="s">
        <v>775</v>
      </c>
      <c r="D7" s="947" t="s">
        <v>776</v>
      </c>
      <c r="E7" s="946" t="s">
        <v>777</v>
      </c>
      <c r="F7" s="946" t="s">
        <v>778</v>
      </c>
      <c r="G7" s="946" t="s">
        <v>779</v>
      </c>
      <c r="H7" s="188">
        <f>+I14-B28</f>
        <v>-20599</v>
      </c>
      <c r="I7" s="187"/>
      <c r="J7" s="187"/>
      <c r="S7" s="266"/>
      <c r="T7" s="266"/>
      <c r="U7" s="266"/>
      <c r="V7" s="266"/>
      <c r="W7" s="266"/>
      <c r="X7" s="266"/>
      <c r="Y7" s="266"/>
    </row>
    <row r="8" spans="1:25" s="206" customFormat="1" ht="27.75">
      <c r="A8" s="948" t="s">
        <v>780</v>
      </c>
      <c r="B8" s="1034">
        <v>293</v>
      </c>
      <c r="C8" s="1034">
        <v>799</v>
      </c>
      <c r="D8" s="1035">
        <v>0</v>
      </c>
      <c r="E8" s="1037">
        <f>+Tabla45[[#This Row],[Retiro Programado]]+Tabla45[[#This Row],[Sobrevivencia]]+Tabla45[[#This Row],[Discapacidad]]</f>
        <v>1092</v>
      </c>
      <c r="F8" s="1038">
        <f t="shared" ref="F8:F20" si="0">B8/E8</f>
        <v>0.26831501831501831</v>
      </c>
      <c r="G8" s="1038">
        <f t="shared" ref="G8:G20" si="1">C8/E8</f>
        <v>0.73168498168498164</v>
      </c>
      <c r="I8" s="187"/>
      <c r="J8" s="942"/>
      <c r="S8" s="943"/>
      <c r="T8" s="943"/>
      <c r="U8" s="943"/>
      <c r="V8" s="943"/>
      <c r="W8" s="943"/>
      <c r="X8" s="943"/>
      <c r="Y8" s="943"/>
    </row>
    <row r="9" spans="1:25" s="206" customFormat="1" ht="27.75">
      <c r="A9" s="948">
        <v>2008</v>
      </c>
      <c r="B9" s="1034">
        <v>247</v>
      </c>
      <c r="C9" s="1034">
        <v>480</v>
      </c>
      <c r="D9" s="1035">
        <v>0</v>
      </c>
      <c r="E9" s="1037">
        <f>+Tabla45[[#This Row],[Retiro Programado]]+Tabla45[[#This Row],[Sobrevivencia]]+Tabla45[[#This Row],[Discapacidad]]</f>
        <v>727</v>
      </c>
      <c r="F9" s="1038">
        <f t="shared" si="0"/>
        <v>0.33975240715268223</v>
      </c>
      <c r="G9" s="1038">
        <f t="shared" si="1"/>
        <v>0.66024759284731771</v>
      </c>
      <c r="I9" s="187"/>
      <c r="J9" s="942"/>
      <c r="S9" s="943"/>
      <c r="T9" s="943"/>
      <c r="U9" s="943"/>
      <c r="V9" s="943"/>
      <c r="W9" s="943"/>
      <c r="X9" s="943"/>
      <c r="Y9" s="943"/>
    </row>
    <row r="10" spans="1:25" s="206" customFormat="1" ht="27.75">
      <c r="A10" s="948">
        <v>2009</v>
      </c>
      <c r="B10" s="1034">
        <v>254</v>
      </c>
      <c r="C10" s="1034">
        <v>472</v>
      </c>
      <c r="D10" s="1035">
        <v>1</v>
      </c>
      <c r="E10" s="1037">
        <f>+Tabla45[[#This Row],[Retiro Programado]]+Tabla45[[#This Row],[Sobrevivencia]]+Tabla45[[#This Row],[Discapacidad]]</f>
        <v>727</v>
      </c>
      <c r="F10" s="1038">
        <f t="shared" si="0"/>
        <v>0.34938101788170561</v>
      </c>
      <c r="G10" s="1038">
        <f t="shared" si="1"/>
        <v>0.6492434662998624</v>
      </c>
      <c r="I10" s="187"/>
      <c r="J10" s="942"/>
      <c r="S10" s="943"/>
      <c r="T10" s="943"/>
      <c r="U10" s="943"/>
      <c r="V10" s="943"/>
      <c r="W10" s="943"/>
      <c r="X10" s="943"/>
      <c r="Y10" s="943"/>
    </row>
    <row r="11" spans="1:25" s="206" customFormat="1" ht="27.75">
      <c r="A11" s="948">
        <v>2010</v>
      </c>
      <c r="B11" s="1034">
        <v>255</v>
      </c>
      <c r="C11" s="1034">
        <v>410</v>
      </c>
      <c r="D11" s="1035">
        <v>1</v>
      </c>
      <c r="E11" s="1037">
        <f>+Tabla45[[#This Row],[Retiro Programado]]+Tabla45[[#This Row],[Sobrevivencia]]+Tabla45[[#This Row],[Discapacidad]]</f>
        <v>666</v>
      </c>
      <c r="F11" s="1038">
        <f t="shared" si="0"/>
        <v>0.38288288288288286</v>
      </c>
      <c r="G11" s="1038">
        <f t="shared" si="1"/>
        <v>0.61561561561561562</v>
      </c>
      <c r="I11" s="187"/>
      <c r="S11" s="943"/>
      <c r="T11" s="943"/>
      <c r="U11" s="943"/>
      <c r="V11" s="943"/>
      <c r="W11" s="943"/>
      <c r="X11" s="943"/>
      <c r="Y11" s="943"/>
    </row>
    <row r="12" spans="1:25" s="206" customFormat="1" ht="27.75">
      <c r="A12" s="948">
        <v>2011</v>
      </c>
      <c r="B12" s="1034">
        <v>373</v>
      </c>
      <c r="C12" s="1034">
        <v>534</v>
      </c>
      <c r="D12" s="1035">
        <v>0</v>
      </c>
      <c r="E12" s="1037">
        <f>+Tabla45[[#This Row],[Retiro Programado]]+Tabla45[[#This Row],[Sobrevivencia]]+Tabla45[[#This Row],[Discapacidad]]</f>
        <v>907</v>
      </c>
      <c r="F12" s="1038">
        <f t="shared" si="0"/>
        <v>0.41124586549062847</v>
      </c>
      <c r="G12" s="1038">
        <f t="shared" si="1"/>
        <v>0.58875413450937153</v>
      </c>
      <c r="I12" s="187"/>
      <c r="S12" s="943"/>
      <c r="T12" s="943"/>
      <c r="U12" s="943"/>
      <c r="V12" s="943"/>
      <c r="W12" s="943"/>
      <c r="X12" s="943"/>
      <c r="Y12" s="943"/>
    </row>
    <row r="13" spans="1:25" s="206" customFormat="1" ht="27.75">
      <c r="A13" s="948">
        <v>2012</v>
      </c>
      <c r="B13" s="1034">
        <v>625</v>
      </c>
      <c r="C13" s="1034">
        <v>588</v>
      </c>
      <c r="D13" s="1035">
        <v>1</v>
      </c>
      <c r="E13" s="1037">
        <f>+Tabla45[[#This Row],[Retiro Programado]]+Tabla45[[#This Row],[Sobrevivencia]]+Tabla45[[#This Row],[Discapacidad]]</f>
        <v>1214</v>
      </c>
      <c r="F13" s="1038">
        <f t="shared" si="0"/>
        <v>0.51482701812191101</v>
      </c>
      <c r="G13" s="1038">
        <f t="shared" si="1"/>
        <v>0.48434925864909389</v>
      </c>
      <c r="I13" s="187"/>
      <c r="S13" s="943"/>
      <c r="T13" s="943"/>
      <c r="U13" s="943"/>
      <c r="V13" s="943"/>
      <c r="W13" s="943"/>
      <c r="X13" s="943"/>
      <c r="Y13" s="943"/>
    </row>
    <row r="14" spans="1:25" s="206" customFormat="1" ht="27.75">
      <c r="A14" s="948" t="s">
        <v>345</v>
      </c>
      <c r="B14" s="1034">
        <v>1207</v>
      </c>
      <c r="C14" s="1034">
        <v>657</v>
      </c>
      <c r="D14" s="1035">
        <v>8</v>
      </c>
      <c r="E14" s="1037">
        <f>+Tabla45[[#This Row],[Retiro Programado]]+Tabla45[[#This Row],[Sobrevivencia]]+Tabla45[[#This Row],[Discapacidad]]</f>
        <v>1872</v>
      </c>
      <c r="F14" s="1038">
        <f t="shared" si="0"/>
        <v>0.64476495726495731</v>
      </c>
      <c r="G14" s="1038">
        <f t="shared" si="1"/>
        <v>0.35096153846153844</v>
      </c>
      <c r="I14" s="187"/>
      <c r="S14" s="943"/>
      <c r="T14" s="943"/>
      <c r="U14" s="943"/>
      <c r="V14" s="943"/>
      <c r="W14" s="943"/>
      <c r="X14" s="943"/>
      <c r="Y14" s="943"/>
    </row>
    <row r="15" spans="1:25" s="206" customFormat="1" ht="27.75">
      <c r="A15" s="948" t="s">
        <v>346</v>
      </c>
      <c r="B15" s="1034">
        <v>1003</v>
      </c>
      <c r="C15" s="1034">
        <v>706</v>
      </c>
      <c r="D15" s="1035">
        <v>7</v>
      </c>
      <c r="E15" s="1037">
        <f>+Tabla45[[#This Row],[Retiro Programado]]+Tabla45[[#This Row],[Sobrevivencia]]+Tabla45[[#This Row],[Discapacidad]]</f>
        <v>1716</v>
      </c>
      <c r="F15" s="1038">
        <f t="shared" si="0"/>
        <v>0.58449883449883455</v>
      </c>
      <c r="G15" s="1038">
        <f t="shared" si="1"/>
        <v>0.41142191142191142</v>
      </c>
      <c r="I15" s="187"/>
      <c r="S15" s="943"/>
      <c r="T15" s="943"/>
      <c r="U15" s="943"/>
      <c r="V15" s="943"/>
      <c r="W15" s="943"/>
      <c r="X15" s="943"/>
      <c r="Y15" s="943"/>
    </row>
    <row r="16" spans="1:25" s="206" customFormat="1" ht="27.75">
      <c r="A16" s="948" t="s">
        <v>347</v>
      </c>
      <c r="B16" s="1034">
        <v>704</v>
      </c>
      <c r="C16" s="1034">
        <v>836</v>
      </c>
      <c r="D16" s="1035">
        <v>0</v>
      </c>
      <c r="E16" s="1037">
        <f>+Tabla45[[#This Row],[Retiro Programado]]+Tabla45[[#This Row],[Sobrevivencia]]+Tabla45[[#This Row],[Discapacidad]]</f>
        <v>1540</v>
      </c>
      <c r="F16" s="1038">
        <f t="shared" si="0"/>
        <v>0.45714285714285713</v>
      </c>
      <c r="G16" s="1038">
        <f t="shared" si="1"/>
        <v>0.54285714285714282</v>
      </c>
      <c r="S16" s="943"/>
      <c r="T16" s="943"/>
      <c r="U16" s="943"/>
      <c r="V16" s="943"/>
      <c r="W16" s="943"/>
      <c r="X16" s="943"/>
      <c r="Y16" s="943"/>
    </row>
    <row r="17" spans="1:25" s="206" customFormat="1" ht="27.75">
      <c r="A17" s="948" t="s">
        <v>348</v>
      </c>
      <c r="B17" s="1034">
        <v>580</v>
      </c>
      <c r="C17" s="1034">
        <v>937</v>
      </c>
      <c r="D17" s="1035">
        <v>0</v>
      </c>
      <c r="E17" s="1037">
        <f>+Tabla45[[#This Row],[Retiro Programado]]+Tabla45[[#This Row],[Sobrevivencia]]+Tabla45[[#This Row],[Discapacidad]]</f>
        <v>1517</v>
      </c>
      <c r="F17" s="1038">
        <f t="shared" si="0"/>
        <v>0.3823335530652604</v>
      </c>
      <c r="G17" s="1038">
        <f t="shared" si="1"/>
        <v>0.6176664469347396</v>
      </c>
      <c r="K17" s="289"/>
      <c r="L17" s="289"/>
      <c r="S17" s="943"/>
      <c r="T17" s="943"/>
      <c r="U17" s="943"/>
      <c r="V17" s="943"/>
      <c r="W17" s="943"/>
      <c r="X17" s="943"/>
      <c r="Y17" s="943"/>
    </row>
    <row r="18" spans="1:25" s="206" customFormat="1" ht="27.75">
      <c r="A18" s="948" t="s">
        <v>349</v>
      </c>
      <c r="B18" s="1034">
        <v>660</v>
      </c>
      <c r="C18" s="1034">
        <v>933</v>
      </c>
      <c r="D18" s="1035">
        <v>0</v>
      </c>
      <c r="E18" s="1037">
        <f>+Tabla45[[#This Row],[Retiro Programado]]+Tabla45[[#This Row],[Sobrevivencia]]+Tabla45[[#This Row],[Discapacidad]]</f>
        <v>1593</v>
      </c>
      <c r="F18" s="1038">
        <f t="shared" si="0"/>
        <v>0.4143126177024482</v>
      </c>
      <c r="G18" s="1038">
        <f t="shared" si="1"/>
        <v>0.5856873822975518</v>
      </c>
      <c r="I18" s="206">
        <f>17577-C28</f>
        <v>-1796</v>
      </c>
      <c r="K18" s="289"/>
      <c r="L18" s="289"/>
      <c r="S18" s="943"/>
      <c r="T18" s="943"/>
      <c r="U18" s="943"/>
      <c r="V18" s="943"/>
      <c r="W18" s="943"/>
      <c r="X18" s="943"/>
      <c r="Y18" s="943"/>
    </row>
    <row r="19" spans="1:25" s="206" customFormat="1" ht="27.75">
      <c r="A19" s="948" t="s">
        <v>350</v>
      </c>
      <c r="B19" s="1034">
        <v>5389</v>
      </c>
      <c r="C19" s="1034">
        <v>1073</v>
      </c>
      <c r="D19" s="1035">
        <v>0</v>
      </c>
      <c r="E19" s="1037">
        <f>+Tabla45[[#This Row],[Retiro Programado]]+Tabla45[[#This Row],[Sobrevivencia]]+Tabla45[[#This Row],[Discapacidad]]</f>
        <v>6462</v>
      </c>
      <c r="F19" s="1038">
        <f t="shared" si="0"/>
        <v>0.83395233673785207</v>
      </c>
      <c r="G19" s="1038">
        <f t="shared" si="1"/>
        <v>0.16604766326214795</v>
      </c>
      <c r="K19" s="289"/>
      <c r="L19" s="289"/>
      <c r="S19" s="943"/>
      <c r="T19" s="943"/>
      <c r="U19" s="943"/>
      <c r="V19" s="943"/>
      <c r="W19" s="943"/>
      <c r="X19" s="943"/>
      <c r="Y19" s="943"/>
    </row>
    <row r="20" spans="1:25" s="206" customFormat="1" ht="27.75">
      <c r="A20" s="948" t="s">
        <v>351</v>
      </c>
      <c r="B20" s="1034">
        <v>764</v>
      </c>
      <c r="C20" s="1034">
        <v>1000</v>
      </c>
      <c r="D20" s="1035">
        <v>1</v>
      </c>
      <c r="E20" s="1037">
        <f>+Tabla45[[#This Row],[Retiro Programado]]+Tabla45[[#This Row],[Sobrevivencia]]+Tabla45[[#This Row],[Discapacidad]]</f>
        <v>1765</v>
      </c>
      <c r="F20" s="1038">
        <f t="shared" si="0"/>
        <v>0.43286118980169974</v>
      </c>
      <c r="G20" s="1038">
        <f t="shared" si="1"/>
        <v>0.56657223796033995</v>
      </c>
      <c r="K20" s="289"/>
      <c r="L20" s="289"/>
      <c r="S20" s="943"/>
      <c r="T20" s="943"/>
      <c r="U20" s="943"/>
      <c r="V20" s="943"/>
      <c r="W20" s="943"/>
      <c r="X20" s="943"/>
      <c r="Y20" s="943"/>
    </row>
    <row r="21" spans="1:25" s="206" customFormat="1" ht="27.75">
      <c r="A21" s="949">
        <v>2020</v>
      </c>
      <c r="B21" s="1034">
        <v>616</v>
      </c>
      <c r="C21" s="1034">
        <v>897</v>
      </c>
      <c r="D21" s="1035">
        <v>3</v>
      </c>
      <c r="E21" s="1037">
        <f>+Tabla45[[#This Row],[Retiro Programado]]+Tabla45[[#This Row],[Sobrevivencia]]+Tabla45[[#This Row],[Discapacidad]]</f>
        <v>1516</v>
      </c>
      <c r="F21" s="1038">
        <f>B21/E21</f>
        <v>0.40633245382585753</v>
      </c>
      <c r="G21" s="1038">
        <f>C21/E21</f>
        <v>0.59168865435356199</v>
      </c>
      <c r="K21" s="289"/>
      <c r="L21" s="289"/>
      <c r="S21" s="943"/>
      <c r="T21" s="943"/>
      <c r="U21" s="943"/>
      <c r="V21" s="943"/>
      <c r="W21" s="943"/>
      <c r="X21" s="943"/>
      <c r="Y21" s="943"/>
    </row>
    <row r="22" spans="1:25" s="206" customFormat="1" ht="27.75">
      <c r="A22" s="949">
        <v>2021</v>
      </c>
      <c r="B22" s="1034">
        <v>1030</v>
      </c>
      <c r="C22" s="1034">
        <v>1377</v>
      </c>
      <c r="D22" s="1035">
        <v>11</v>
      </c>
      <c r="E22" s="1037">
        <f>+Tabla45[[#This Row],[Retiro Programado]]+Tabla45[[#This Row],[Sobrevivencia]]+Tabla45[[#This Row],[Discapacidad]]</f>
        <v>2418</v>
      </c>
      <c r="F22" s="1038">
        <f>B22/E22</f>
        <v>0.42597187758478083</v>
      </c>
      <c r="G22" s="1038">
        <f>C22/E22</f>
        <v>0.5694789081885856</v>
      </c>
      <c r="S22" s="943"/>
      <c r="T22" s="943"/>
      <c r="U22" s="943"/>
      <c r="V22" s="943"/>
      <c r="W22" s="943"/>
      <c r="X22" s="943"/>
      <c r="Y22" s="943"/>
    </row>
    <row r="23" spans="1:25" s="206" customFormat="1" ht="27.75">
      <c r="A23" s="949">
        <v>2022</v>
      </c>
      <c r="B23" s="1034">
        <v>1237</v>
      </c>
      <c r="C23" s="1034">
        <v>1226</v>
      </c>
      <c r="D23" s="1034">
        <v>12</v>
      </c>
      <c r="E23" s="1037">
        <f>+Tabla45[[#This Row],[Retiro Programado]]+Tabla45[[#This Row],[Sobrevivencia]]+Tabla45[[#This Row],[Discapacidad]]</f>
        <v>2475</v>
      </c>
      <c r="F23" s="1038">
        <f>B23/E23</f>
        <v>0.4997979797979798</v>
      </c>
      <c r="G23" s="1038">
        <f>C23/E23</f>
        <v>0.49535353535353538</v>
      </c>
      <c r="S23" s="943"/>
      <c r="T23" s="943"/>
      <c r="U23" s="943"/>
      <c r="V23" s="943"/>
      <c r="W23" s="943"/>
      <c r="X23" s="943"/>
      <c r="Y23" s="943"/>
    </row>
    <row r="24" spans="1:25" s="206" customFormat="1" ht="27.75">
      <c r="A24" s="949">
        <v>2023</v>
      </c>
      <c r="B24" s="1034">
        <v>1264</v>
      </c>
      <c r="C24" s="1034">
        <v>1339</v>
      </c>
      <c r="D24" s="1034">
        <v>14</v>
      </c>
      <c r="E24" s="1037">
        <f>+Tabla45[[#This Row],[Retiro Programado]]+Tabla45[[#This Row],[Sobrevivencia]]+Tabla45[[#This Row],[Discapacidad]]</f>
        <v>2617</v>
      </c>
      <c r="F24" s="1038">
        <f>B24/E24</f>
        <v>0.48299579671379445</v>
      </c>
      <c r="G24" s="1038">
        <f>C24/E24</f>
        <v>0.51165456629728701</v>
      </c>
      <c r="S24" s="943"/>
      <c r="T24" s="943"/>
      <c r="U24" s="943"/>
      <c r="V24" s="943"/>
      <c r="W24" s="943"/>
      <c r="X24" s="943"/>
      <c r="Y24" s="943"/>
    </row>
    <row r="25" spans="1:25" s="206" customFormat="1" ht="27.75">
      <c r="A25" s="949">
        <v>2024</v>
      </c>
      <c r="B25" s="1034">
        <v>1360</v>
      </c>
      <c r="C25" s="1034">
        <v>1517</v>
      </c>
      <c r="D25" s="1034">
        <v>12</v>
      </c>
      <c r="E25" s="1037">
        <f>+Tabla45[[#This Row],[Retiro Programado]]+Tabla45[[#This Row],[Sobrevivencia]]+Tabla45[[#This Row],[Discapacidad]]</f>
        <v>2889</v>
      </c>
      <c r="F25" s="1038">
        <f t="shared" ref="F25:F27" si="2">B25/E25</f>
        <v>0.47075112495673244</v>
      </c>
      <c r="G25" s="1038">
        <f t="shared" ref="G25:G27" si="3">C25/E25</f>
        <v>0.52509518864659055</v>
      </c>
      <c r="S25" s="943"/>
      <c r="T25" s="943"/>
      <c r="U25" s="943"/>
      <c r="V25" s="943"/>
      <c r="W25" s="943"/>
      <c r="X25" s="943"/>
      <c r="Y25" s="943"/>
    </row>
    <row r="26" spans="1:25" s="206" customFormat="1" ht="27.75">
      <c r="A26" s="949">
        <v>2025</v>
      </c>
      <c r="B26" s="1034">
        <v>1369</v>
      </c>
      <c r="C26" s="1034">
        <v>1796</v>
      </c>
      <c r="D26" s="1035">
        <v>24</v>
      </c>
      <c r="E26" s="1037">
        <f>+Tabla45[[#This Row],[Retiro Programado]]+Tabla45[[#This Row],[Sobrevivencia]]+Tabla45[[#This Row],[Discapacidad]]</f>
        <v>3189</v>
      </c>
      <c r="F26" s="1038">
        <f t="shared" si="2"/>
        <v>0.42928817811226089</v>
      </c>
      <c r="G26" s="1038">
        <f t="shared" si="3"/>
        <v>0.56318595170899965</v>
      </c>
      <c r="S26" s="943"/>
      <c r="T26" s="943"/>
      <c r="U26" s="943"/>
      <c r="V26" s="943"/>
      <c r="W26" s="943"/>
      <c r="X26" s="943"/>
      <c r="Y26" s="943"/>
    </row>
    <row r="27" spans="1:25" s="206" customFormat="1" ht="27.75">
      <c r="A27" s="949" t="str">
        <f>+'Resumen '!O5</f>
        <v>Ene. 2026</v>
      </c>
      <c r="B27" s="1034">
        <v>1369</v>
      </c>
      <c r="C27" s="1034">
        <v>1796</v>
      </c>
      <c r="D27" s="1034">
        <v>24</v>
      </c>
      <c r="E27" s="1037">
        <f>+Tabla45[[#This Row],[Retiro Programado]]+Tabla45[[#This Row],[Sobrevivencia]]+Tabla45[[#This Row],[Discapacidad]]</f>
        <v>3189</v>
      </c>
      <c r="F27" s="1038">
        <f t="shared" si="2"/>
        <v>0.42928817811226089</v>
      </c>
      <c r="G27" s="1038">
        <f t="shared" si="3"/>
        <v>0.56318595170899965</v>
      </c>
      <c r="S27" s="943"/>
      <c r="T27" s="943"/>
      <c r="U27" s="943"/>
      <c r="V27" s="943"/>
      <c r="W27" s="943"/>
      <c r="X27" s="943"/>
      <c r="Y27" s="943"/>
    </row>
    <row r="28" spans="1:25" s="185" customFormat="1" ht="25.5" customHeight="1">
      <c r="A28" s="950" t="s">
        <v>155</v>
      </c>
      <c r="B28" s="1036">
        <f>SUM(B8:B27)</f>
        <v>20599</v>
      </c>
      <c r="C28" s="1036">
        <f>SUM(C8:C27)</f>
        <v>19373</v>
      </c>
      <c r="D28" s="1036">
        <f>SUM(D8:D27)</f>
        <v>119</v>
      </c>
      <c r="E28" s="1036">
        <f>+Tabla45[[#This Row],[Retiro Programado]]+Tabla45[[#This Row],[Sobrevivencia]]+Tabla45[[#This Row],[Discapacidad]]</f>
        <v>40091</v>
      </c>
      <c r="F28" s="1039">
        <f>AVERAGE(F8:F27)</f>
        <v>0.45803480725812024</v>
      </c>
      <c r="G28" s="1039">
        <f>AVERAGE(G8:G27)</f>
        <v>0.53953760645295878</v>
      </c>
      <c r="H28" s="206"/>
      <c r="I28" s="206"/>
      <c r="J28" s="206"/>
      <c r="K28" s="206"/>
      <c r="L28" s="206"/>
      <c r="S28" s="943"/>
      <c r="T28" s="943"/>
      <c r="U28" s="943"/>
      <c r="V28" s="943"/>
      <c r="W28" s="943"/>
      <c r="X28" s="943"/>
      <c r="Y28" s="943"/>
    </row>
    <row r="29" spans="1:25" ht="93" customHeight="1">
      <c r="A29" s="1464" t="s">
        <v>781</v>
      </c>
      <c r="B29" s="1465"/>
      <c r="C29" s="1465"/>
      <c r="D29" s="1465"/>
      <c r="E29" s="1465"/>
      <c r="F29" s="1465"/>
      <c r="G29" s="1465"/>
      <c r="I29" s="206"/>
      <c r="J29" s="206"/>
      <c r="K29" s="206"/>
      <c r="S29" s="943"/>
      <c r="T29" s="943"/>
      <c r="U29" s="943"/>
      <c r="V29" s="943"/>
      <c r="W29" s="943"/>
      <c r="X29" s="943"/>
      <c r="Y29" s="943"/>
    </row>
    <row r="30" spans="1:25" ht="25.5">
      <c r="B30" s="944"/>
      <c r="C30" s="944"/>
      <c r="I30" s="206"/>
      <c r="J30" s="206"/>
      <c r="K30" s="206"/>
      <c r="S30" s="943"/>
      <c r="T30" s="943"/>
      <c r="U30" s="943"/>
      <c r="V30" s="943"/>
      <c r="W30" s="943"/>
      <c r="X30" s="943"/>
      <c r="Y30" s="943"/>
    </row>
    <row r="31" spans="1:25" ht="25.5">
      <c r="I31" s="206"/>
      <c r="J31" s="206"/>
      <c r="K31" s="206"/>
      <c r="S31" s="945"/>
      <c r="T31" s="945"/>
      <c r="U31" s="945"/>
      <c r="V31" s="945"/>
      <c r="W31" s="943"/>
      <c r="X31" s="943"/>
      <c r="Y31" s="943"/>
    </row>
    <row r="32" spans="1:25" ht="25.5">
      <c r="B32" s="181"/>
      <c r="C32" s="181"/>
      <c r="I32" s="206"/>
      <c r="J32" s="206"/>
      <c r="K32" s="206"/>
      <c r="S32" s="943"/>
      <c r="T32" s="943"/>
      <c r="U32" s="943"/>
      <c r="V32" s="943"/>
      <c r="W32" s="943"/>
      <c r="X32" s="943"/>
      <c r="Y32" s="943"/>
    </row>
    <row r="33" spans="19:25" ht="25.5">
      <c r="S33" s="945"/>
      <c r="T33" s="945"/>
      <c r="U33" s="945"/>
      <c r="V33" s="945"/>
      <c r="W33" s="943"/>
      <c r="X33" s="943"/>
      <c r="Y33" s="943"/>
    </row>
    <row r="34" spans="19:25" ht="25.5">
      <c r="S34" s="943"/>
      <c r="T34" s="943"/>
      <c r="U34" s="943"/>
      <c r="V34" s="943"/>
      <c r="W34" s="943"/>
      <c r="X34" s="943"/>
      <c r="Y34" s="943"/>
    </row>
    <row r="35" spans="19:25" ht="25.5">
      <c r="S35" s="943"/>
      <c r="T35" s="943"/>
      <c r="U35" s="943"/>
      <c r="V35" s="943"/>
      <c r="W35" s="943"/>
      <c r="X35" s="943"/>
      <c r="Y35" s="943"/>
    </row>
    <row r="36" spans="19:25" ht="25.5">
      <c r="S36" s="943"/>
      <c r="T36" s="943"/>
      <c r="U36" s="943"/>
      <c r="V36" s="943"/>
      <c r="W36" s="943"/>
      <c r="X36" s="943"/>
      <c r="Y36" s="943"/>
    </row>
    <row r="37" spans="19:25" ht="25.5">
      <c r="S37" s="943"/>
      <c r="T37" s="943"/>
      <c r="U37" s="943"/>
      <c r="V37" s="943"/>
      <c r="W37" s="943"/>
      <c r="X37" s="943"/>
      <c r="Y37" s="943"/>
    </row>
  </sheetData>
  <mergeCells count="5">
    <mergeCell ref="A1:O1"/>
    <mergeCell ref="B6:G6"/>
    <mergeCell ref="A29:G29"/>
    <mergeCell ref="A2:O2"/>
    <mergeCell ref="A4:O4"/>
  </mergeCells>
  <pageMargins left="0.70866141732283472" right="0.70866141732283472" top="0.74803149606299213" bottom="0.74803149606299213" header="0.31496062992125984" footer="0.31496062992125984"/>
  <pageSetup scale="24" orientation="landscape" r:id="rId1"/>
  <drawing r:id="rId2"/>
  <tableParts count="1">
    <tablePart r:id="rId3"/>
  </tableParts>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113">
    <tabColor theme="6" tint="-0.499984740745262"/>
    <pageSetUpPr fitToPage="1"/>
  </sheetPr>
  <dimension ref="A1:M12"/>
  <sheetViews>
    <sheetView showGridLines="0" view="pageBreakPreview" zoomScale="55" zoomScaleNormal="100" zoomScaleSheetLayoutView="55" workbookViewId="0">
      <selection activeCell="A4" sqref="A4:M4"/>
    </sheetView>
  </sheetViews>
  <sheetFormatPr baseColWidth="10" defaultColWidth="11.42578125" defaultRowHeight="14.25"/>
  <cols>
    <col min="1" max="1" width="90.5703125" style="173" customWidth="1"/>
    <col min="2" max="2" width="32.42578125" style="173" customWidth="1"/>
    <col min="3" max="10" width="11.42578125" style="173"/>
    <col min="11" max="11" width="18" style="173" customWidth="1"/>
    <col min="12" max="12" width="34.28515625" style="173" customWidth="1"/>
    <col min="13" max="13" width="18" style="173" customWidth="1"/>
    <col min="14" max="16384" width="11.42578125" style="173"/>
  </cols>
  <sheetData>
    <row r="1" spans="1:13" s="266" customFormat="1" ht="67.5" customHeight="1">
      <c r="A1" s="1467" t="s">
        <v>782</v>
      </c>
      <c r="B1" s="1467"/>
      <c r="C1" s="1467"/>
      <c r="D1" s="1467"/>
      <c r="E1" s="1467"/>
      <c r="F1" s="1467"/>
      <c r="G1" s="1467"/>
      <c r="H1" s="1467"/>
      <c r="I1" s="1467"/>
      <c r="J1" s="1467"/>
      <c r="K1" s="1467"/>
      <c r="L1" s="1467"/>
      <c r="M1" s="1467"/>
    </row>
    <row r="2" spans="1:13" s="266" customFormat="1" ht="31.5" customHeight="1">
      <c r="A2" s="1467" t="str">
        <f>+'Resumen '!O10</f>
        <v>Período: Enero 2026</v>
      </c>
      <c r="B2" s="1467"/>
      <c r="C2" s="1467"/>
      <c r="D2" s="1467"/>
      <c r="E2" s="1467"/>
      <c r="F2" s="1467"/>
      <c r="G2" s="1467"/>
      <c r="H2" s="1467"/>
      <c r="I2" s="1467"/>
      <c r="J2" s="1467"/>
      <c r="K2" s="1467"/>
      <c r="L2" s="1467"/>
      <c r="M2" s="1467"/>
    </row>
    <row r="3" spans="1:13" ht="14.25" customHeight="1">
      <c r="A3" s="1466"/>
      <c r="B3" s="1466"/>
    </row>
    <row r="4" spans="1:13" ht="169.5" customHeight="1">
      <c r="A4" s="1470" t="s">
        <v>974</v>
      </c>
      <c r="B4" s="1471"/>
      <c r="C4" s="1471"/>
      <c r="D4" s="1471"/>
      <c r="E4" s="1471"/>
      <c r="F4" s="1471"/>
      <c r="G4" s="1471"/>
      <c r="H4" s="1471"/>
      <c r="I4" s="1471"/>
      <c r="J4" s="1471"/>
      <c r="K4" s="1471"/>
      <c r="L4" s="1471"/>
      <c r="M4" s="1471"/>
    </row>
    <row r="5" spans="1:13" ht="7.5" customHeight="1">
      <c r="A5" s="938"/>
      <c r="B5" s="938"/>
    </row>
    <row r="6" spans="1:13" s="180" customFormat="1" ht="27" customHeight="1">
      <c r="A6" s="440" t="s">
        <v>783</v>
      </c>
      <c r="B6" s="441" t="s">
        <v>784</v>
      </c>
      <c r="M6" s="180" t="s">
        <v>0</v>
      </c>
    </row>
    <row r="7" spans="1:13" s="180" customFormat="1" ht="28.5" customHeight="1">
      <c r="A7" s="442" t="s">
        <v>785</v>
      </c>
      <c r="B7" s="443">
        <v>13851.76</v>
      </c>
    </row>
    <row r="8" spans="1:13" s="180" customFormat="1" ht="28.5" customHeight="1">
      <c r="A8" s="442" t="s">
        <v>786</v>
      </c>
      <c r="B8" s="443">
        <v>4896.51</v>
      </c>
    </row>
    <row r="9" spans="1:13" s="180" customFormat="1" ht="28.5" customHeight="1">
      <c r="A9" s="442" t="s">
        <v>787</v>
      </c>
      <c r="B9" s="443">
        <v>16364.51</v>
      </c>
    </row>
    <row r="10" spans="1:13" s="180" customFormat="1" ht="28.5" customHeight="1">
      <c r="A10" s="442" t="s">
        <v>788</v>
      </c>
      <c r="B10" s="680">
        <v>41976.02</v>
      </c>
    </row>
    <row r="11" spans="1:13" ht="18">
      <c r="A11" s="1468" t="s">
        <v>789</v>
      </c>
      <c r="B11" s="1468"/>
    </row>
    <row r="12" spans="1:13" ht="18">
      <c r="A12" s="1469" t="s">
        <v>790</v>
      </c>
      <c r="B12" s="1469"/>
    </row>
  </sheetData>
  <mergeCells count="6">
    <mergeCell ref="A3:B3"/>
    <mergeCell ref="A1:M1"/>
    <mergeCell ref="A11:B11"/>
    <mergeCell ref="A2:M2"/>
    <mergeCell ref="A12:B12"/>
    <mergeCell ref="A4:M4"/>
  </mergeCells>
  <pageMargins left="0.70866141732283472" right="0.70866141732283472" top="0.74803149606299213" bottom="0.74803149606299213" header="0.31496062992125984" footer="0.31496062992125984"/>
  <pageSetup scale="42" orientation="landscape" r:id="rId1"/>
  <drawing r:id="rId2"/>
  <tableParts count="1">
    <tablePart r:id="rId3"/>
  </tableParts>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tabColor theme="6" tint="-0.499984740745262"/>
    <pageSetUpPr fitToPage="1"/>
  </sheetPr>
  <dimension ref="A1:W15"/>
  <sheetViews>
    <sheetView showGridLines="0" view="pageBreakPreview" topLeftCell="A2" zoomScale="70" zoomScaleNormal="100" zoomScaleSheetLayoutView="70" workbookViewId="0">
      <selection activeCell="F7" sqref="F7"/>
    </sheetView>
  </sheetViews>
  <sheetFormatPr baseColWidth="10" defaultColWidth="11.42578125" defaultRowHeight="23.25"/>
  <cols>
    <col min="1" max="1" width="21.85546875" style="181" customWidth="1"/>
    <col min="2" max="2" width="26.85546875" style="181" customWidth="1"/>
    <col min="3" max="3" width="33" style="181" customWidth="1"/>
    <col min="4" max="4" width="40.7109375" style="181" customWidth="1"/>
    <col min="5" max="16" width="18" style="181" customWidth="1"/>
    <col min="17" max="17" width="11.42578125" style="181"/>
    <col min="18" max="18" width="18" style="181" customWidth="1"/>
    <col min="19" max="16384" width="11.42578125" style="181"/>
  </cols>
  <sheetData>
    <row r="1" spans="1:23" s="939" customFormat="1" ht="51" customHeight="1">
      <c r="A1" s="1383" t="s">
        <v>73</v>
      </c>
      <c r="B1" s="1383"/>
      <c r="C1" s="1383"/>
      <c r="D1" s="1383"/>
      <c r="E1" s="1383"/>
      <c r="F1" s="1383"/>
      <c r="G1" s="1383"/>
      <c r="H1" s="1383"/>
      <c r="I1" s="1383"/>
      <c r="J1" s="1383"/>
      <c r="K1" s="1383"/>
      <c r="L1" s="1383"/>
      <c r="M1" s="1383"/>
      <c r="N1" s="1383"/>
      <c r="O1" s="1383"/>
      <c r="P1" s="1383"/>
      <c r="Q1" s="1383"/>
      <c r="R1" s="1383"/>
      <c r="S1" s="1383"/>
      <c r="T1" s="1383"/>
    </row>
    <row r="2" spans="1:23" s="939" customFormat="1" ht="31.5" customHeight="1">
      <c r="A2" s="1324" t="s">
        <v>791</v>
      </c>
      <c r="B2" s="1324"/>
      <c r="C2" s="1324"/>
      <c r="D2" s="1324"/>
      <c r="E2" s="1324"/>
      <c r="F2" s="1324"/>
      <c r="G2" s="1324"/>
      <c r="H2" s="1324"/>
      <c r="I2" s="1324"/>
      <c r="J2" s="1324"/>
      <c r="K2" s="1324"/>
      <c r="L2" s="1324"/>
      <c r="M2" s="1324"/>
      <c r="N2" s="1324"/>
      <c r="O2" s="1324"/>
      <c r="P2" s="1324"/>
      <c r="Q2" s="1324"/>
      <c r="R2" s="1324"/>
      <c r="S2" s="1324"/>
      <c r="T2" s="1324"/>
    </row>
    <row r="3" spans="1:23" ht="289.5" customHeight="1">
      <c r="A3" s="1473" t="s">
        <v>792</v>
      </c>
      <c r="B3" s="1473"/>
      <c r="C3" s="1473"/>
      <c r="D3" s="1473"/>
      <c r="E3" s="1473"/>
      <c r="F3" s="1473"/>
      <c r="G3" s="1473"/>
      <c r="H3" s="1473"/>
      <c r="I3" s="1473"/>
      <c r="J3" s="1473"/>
      <c r="K3" s="1473"/>
      <c r="L3" s="1473"/>
      <c r="M3" s="1473"/>
      <c r="N3" s="1473"/>
      <c r="O3" s="1473"/>
      <c r="P3" s="1473"/>
      <c r="Q3" s="1473"/>
      <c r="R3" s="1473"/>
      <c r="S3" s="1473"/>
      <c r="T3" s="1473"/>
      <c r="U3" s="939"/>
      <c r="V3" s="939"/>
    </row>
    <row r="4" spans="1:23" ht="12.75" customHeight="1">
      <c r="A4" s="940"/>
      <c r="B4" s="940"/>
      <c r="C4" s="940"/>
      <c r="D4" s="940"/>
      <c r="E4" s="940"/>
      <c r="F4" s="940"/>
      <c r="G4" s="940"/>
      <c r="H4" s="940"/>
      <c r="I4" s="940"/>
      <c r="J4" s="940"/>
      <c r="K4" s="940"/>
      <c r="L4" s="940"/>
      <c r="M4" s="940"/>
      <c r="N4" s="940"/>
      <c r="O4" s="940"/>
      <c r="P4" s="940"/>
      <c r="Q4" s="940"/>
      <c r="R4" s="940"/>
      <c r="S4" s="940"/>
      <c r="T4" s="940"/>
      <c r="U4" s="939"/>
      <c r="V4" s="939"/>
    </row>
    <row r="5" spans="1:23" ht="83.25" customHeight="1">
      <c r="A5" s="440" t="s">
        <v>100</v>
      </c>
      <c r="B5" s="343" t="s">
        <v>793</v>
      </c>
      <c r="C5" s="406" t="s">
        <v>794</v>
      </c>
      <c r="D5" s="740" t="s">
        <v>795</v>
      </c>
      <c r="S5" s="181" t="s">
        <v>0</v>
      </c>
      <c r="V5" s="939"/>
      <c r="W5" s="939"/>
    </row>
    <row r="6" spans="1:23" ht="29.25" customHeight="1">
      <c r="A6" s="741">
        <v>2019</v>
      </c>
      <c r="B6" s="745">
        <v>1122</v>
      </c>
      <c r="C6" s="746">
        <v>6000</v>
      </c>
      <c r="D6" s="742">
        <f t="shared" ref="D6:D12" si="0">+C6*13*B6</f>
        <v>87516000</v>
      </c>
      <c r="V6" s="939"/>
      <c r="W6" s="939"/>
    </row>
    <row r="7" spans="1:23" ht="29.25" customHeight="1">
      <c r="A7" s="741">
        <v>2020</v>
      </c>
      <c r="B7" s="745">
        <v>10086</v>
      </c>
      <c r="C7" s="746">
        <v>6000</v>
      </c>
      <c r="D7" s="742">
        <f t="shared" si="0"/>
        <v>786708000</v>
      </c>
      <c r="V7" s="939"/>
      <c r="W7" s="939"/>
    </row>
    <row r="8" spans="1:23" ht="29.25" customHeight="1">
      <c r="A8" s="741">
        <v>2021</v>
      </c>
      <c r="B8" s="745">
        <v>10512</v>
      </c>
      <c r="C8" s="746">
        <v>6000</v>
      </c>
      <c r="D8" s="742">
        <f t="shared" si="0"/>
        <v>819936000</v>
      </c>
      <c r="V8" s="939"/>
      <c r="W8" s="939"/>
    </row>
    <row r="9" spans="1:23" ht="29.25" customHeight="1">
      <c r="A9" s="741">
        <v>2022</v>
      </c>
      <c r="B9" s="745">
        <v>19999</v>
      </c>
      <c r="C9" s="746">
        <v>6000</v>
      </c>
      <c r="D9" s="742">
        <f t="shared" si="0"/>
        <v>1559922000</v>
      </c>
      <c r="V9" s="939"/>
      <c r="W9" s="939"/>
    </row>
    <row r="10" spans="1:23" ht="29.25" customHeight="1">
      <c r="A10" s="741">
        <v>2023</v>
      </c>
      <c r="B10" s="745">
        <v>20007</v>
      </c>
      <c r="C10" s="746">
        <v>6000</v>
      </c>
      <c r="D10" s="742">
        <f t="shared" si="0"/>
        <v>1560546000</v>
      </c>
      <c r="V10" s="939"/>
      <c r="W10" s="939"/>
    </row>
    <row r="11" spans="1:23" ht="29.25" customHeight="1">
      <c r="A11" s="741">
        <v>2024</v>
      </c>
      <c r="B11" s="745">
        <v>4648</v>
      </c>
      <c r="C11" s="746">
        <v>6000</v>
      </c>
      <c r="D11" s="742">
        <f t="shared" si="0"/>
        <v>362544000</v>
      </c>
      <c r="V11" s="939"/>
      <c r="W11" s="939"/>
    </row>
    <row r="12" spans="1:23" ht="29.25" customHeight="1">
      <c r="A12" s="741">
        <v>2025</v>
      </c>
      <c r="B12" s="745">
        <v>10925</v>
      </c>
      <c r="C12" s="746">
        <v>6000</v>
      </c>
      <c r="D12" s="742">
        <f t="shared" si="0"/>
        <v>852150000</v>
      </c>
    </row>
    <row r="13" spans="1:23" ht="29.25" customHeight="1">
      <c r="A13" s="1222">
        <v>2026</v>
      </c>
      <c r="B13" s="1223">
        <v>0</v>
      </c>
      <c r="C13" s="746">
        <v>0</v>
      </c>
      <c r="D13" s="1224">
        <f>+Tabla428[[#This Row],[Pensión RD$]]*Tabla428[[#This Row],[Cantidad Pensiones Otorgadas]]</f>
        <v>0</v>
      </c>
    </row>
    <row r="14" spans="1:23" ht="29.25" customHeight="1">
      <c r="A14" s="743" t="s">
        <v>94</v>
      </c>
      <c r="B14" s="747">
        <f>SUM(B6:B12)</f>
        <v>77299</v>
      </c>
      <c r="C14" s="748">
        <v>6000</v>
      </c>
      <c r="D14" s="744">
        <f>SUM(D6:D12)</f>
        <v>6029322000</v>
      </c>
    </row>
    <row r="15" spans="1:23" ht="29.25" customHeight="1">
      <c r="A15" s="1472" t="s">
        <v>796</v>
      </c>
      <c r="B15" s="1472"/>
    </row>
  </sheetData>
  <mergeCells count="4">
    <mergeCell ref="A1:T1"/>
    <mergeCell ref="A2:T2"/>
    <mergeCell ref="A15:B15"/>
    <mergeCell ref="A3:T3"/>
  </mergeCells>
  <pageMargins left="0.70866141732283472" right="0.70866141732283472" top="0.74803149606299213" bottom="0.74803149606299213" header="0.31496062992125984" footer="0.31496062992125984"/>
  <pageSetup scale="31" orientation="landscape" r:id="rId1"/>
  <drawing r:id="rId2"/>
  <tableParts count="1">
    <tablePart r:id="rId3"/>
  </tableParts>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tabColor theme="6" tint="-0.499984740745262"/>
    <pageSetUpPr fitToPage="1"/>
  </sheetPr>
  <dimension ref="A1:W46"/>
  <sheetViews>
    <sheetView showGridLines="0" view="pageBreakPreview" topLeftCell="A9" zoomScale="55" zoomScaleNormal="100" zoomScaleSheetLayoutView="55" workbookViewId="0">
      <selection activeCell="E42" sqref="E42"/>
    </sheetView>
  </sheetViews>
  <sheetFormatPr baseColWidth="10" defaultColWidth="11.42578125" defaultRowHeight="15"/>
  <cols>
    <col min="1" max="1" width="22.7109375" style="733" customWidth="1"/>
    <col min="2" max="2" width="30.42578125" customWidth="1"/>
    <col min="3" max="3" width="28.42578125" customWidth="1"/>
    <col min="4" max="5" width="23.42578125" customWidth="1"/>
    <col min="6" max="6" width="18" customWidth="1"/>
    <col min="12" max="12" width="18" customWidth="1"/>
    <col min="19" max="19" width="28.85546875" bestFit="1" customWidth="1"/>
  </cols>
  <sheetData>
    <row r="1" spans="1:23" s="265" customFormat="1" ht="45.75" customHeight="1">
      <c r="A1" s="752"/>
      <c r="B1" s="1432" t="s">
        <v>74</v>
      </c>
      <c r="C1" s="1432"/>
      <c r="D1" s="1432"/>
      <c r="E1" s="1432"/>
      <c r="F1" s="1432"/>
      <c r="G1" s="1432"/>
      <c r="H1" s="1432"/>
      <c r="I1" s="1432"/>
      <c r="J1" s="1432"/>
      <c r="K1" s="1432"/>
      <c r="L1" s="1432"/>
      <c r="M1" s="1432"/>
      <c r="N1" s="1432"/>
    </row>
    <row r="2" spans="1:23" s="265" customFormat="1" ht="35.25" customHeight="1">
      <c r="A2" s="752"/>
      <c r="B2" s="1459" t="s">
        <v>791</v>
      </c>
      <c r="C2" s="1459"/>
      <c r="D2" s="1459"/>
      <c r="E2" s="1459"/>
      <c r="F2" s="1459"/>
      <c r="G2" s="1459"/>
      <c r="H2" s="1459"/>
      <c r="I2" s="1459"/>
      <c r="J2" s="1459"/>
      <c r="K2" s="1459"/>
      <c r="L2" s="1459"/>
      <c r="M2" s="1459"/>
      <c r="N2" s="1459"/>
    </row>
    <row r="3" spans="1:23" ht="14.25" customHeight="1">
      <c r="B3" s="1474"/>
      <c r="C3" s="1474"/>
      <c r="D3" s="735"/>
      <c r="E3" s="735"/>
      <c r="O3" s="265"/>
      <c r="P3" s="265"/>
      <c r="Q3" s="265"/>
      <c r="R3" s="265"/>
      <c r="S3" s="265"/>
      <c r="T3" s="265"/>
      <c r="U3" s="265"/>
      <c r="V3" s="265"/>
    </row>
    <row r="4" spans="1:23" ht="56.25" customHeight="1">
      <c r="A4" s="440" t="s">
        <v>228</v>
      </c>
      <c r="B4" s="440" t="s">
        <v>797</v>
      </c>
      <c r="C4" s="343" t="s">
        <v>798</v>
      </c>
      <c r="D4" s="753"/>
      <c r="E4" s="753"/>
      <c r="M4" t="s">
        <v>0</v>
      </c>
      <c r="P4" s="265"/>
      <c r="Q4" s="265"/>
      <c r="R4" s="265"/>
      <c r="S4" s="265"/>
      <c r="T4" s="265"/>
      <c r="U4" s="265"/>
      <c r="V4" s="265"/>
      <c r="W4" s="265"/>
    </row>
    <row r="5" spans="1:23" ht="27" customHeight="1">
      <c r="A5" s="751">
        <v>1</v>
      </c>
      <c r="B5" s="751" t="s">
        <v>799</v>
      </c>
      <c r="C5" s="746">
        <v>1122</v>
      </c>
      <c r="D5" s="753"/>
      <c r="E5" s="753"/>
      <c r="P5" s="265"/>
      <c r="Q5" s="265"/>
      <c r="R5" s="265"/>
      <c r="S5" s="265"/>
      <c r="T5" s="265"/>
      <c r="U5" s="265"/>
      <c r="V5" s="265"/>
      <c r="W5" s="265"/>
    </row>
    <row r="6" spans="1:23" ht="27" customHeight="1">
      <c r="A6" s="751">
        <v>2</v>
      </c>
      <c r="B6" s="751" t="s">
        <v>800</v>
      </c>
      <c r="C6" s="746">
        <v>4267</v>
      </c>
      <c r="D6" s="753"/>
      <c r="E6" s="753"/>
      <c r="P6" s="265"/>
      <c r="Q6" s="265"/>
      <c r="R6" s="265"/>
      <c r="S6" s="265"/>
      <c r="T6" s="265"/>
      <c r="U6" s="265"/>
      <c r="V6" s="265"/>
      <c r="W6" s="265"/>
    </row>
    <row r="7" spans="1:23" ht="27" customHeight="1">
      <c r="A7" s="751">
        <v>3</v>
      </c>
      <c r="B7" s="751" t="s">
        <v>801</v>
      </c>
      <c r="C7" s="746">
        <v>916</v>
      </c>
      <c r="D7" s="753"/>
      <c r="E7" s="753"/>
      <c r="P7" s="265"/>
      <c r="Q7" s="265"/>
      <c r="R7" s="265"/>
      <c r="S7" s="265"/>
      <c r="T7" s="265"/>
      <c r="U7" s="265"/>
      <c r="V7" s="265"/>
      <c r="W7" s="265"/>
    </row>
    <row r="8" spans="1:23" ht="27" customHeight="1">
      <c r="A8" s="751">
        <v>4</v>
      </c>
      <c r="B8" s="751" t="s">
        <v>802</v>
      </c>
      <c r="C8" s="746">
        <v>1951</v>
      </c>
      <c r="D8" s="753"/>
      <c r="E8" s="753"/>
      <c r="P8" s="265"/>
      <c r="Q8" s="265"/>
      <c r="R8" s="265"/>
      <c r="S8" s="265"/>
      <c r="T8" s="265"/>
      <c r="U8" s="265"/>
      <c r="V8" s="265"/>
      <c r="W8" s="265"/>
    </row>
    <row r="9" spans="1:23" ht="27" customHeight="1">
      <c r="A9" s="751">
        <v>5</v>
      </c>
      <c r="B9" s="751" t="s">
        <v>803</v>
      </c>
      <c r="C9" s="746">
        <v>1032</v>
      </c>
      <c r="D9" s="753"/>
      <c r="E9" s="753"/>
      <c r="P9" s="265"/>
      <c r="Q9" s="265"/>
      <c r="R9" s="265"/>
      <c r="S9" s="265"/>
      <c r="T9" s="265"/>
      <c r="U9" s="265"/>
      <c r="V9" s="265"/>
      <c r="W9" s="265"/>
    </row>
    <row r="10" spans="1:23" ht="27" customHeight="1">
      <c r="A10" s="751">
        <v>6</v>
      </c>
      <c r="B10" s="751" t="s">
        <v>804</v>
      </c>
      <c r="C10" s="746">
        <v>1920</v>
      </c>
      <c r="D10" s="753"/>
      <c r="E10" s="753"/>
      <c r="P10" s="265"/>
      <c r="Q10" s="265"/>
      <c r="R10" s="265"/>
      <c r="S10" s="265"/>
      <c r="T10" s="265"/>
      <c r="U10" s="265"/>
      <c r="V10" s="265"/>
      <c r="W10" s="265"/>
    </row>
    <row r="11" spans="1:23" ht="27" customHeight="1">
      <c r="A11" s="751">
        <v>7</v>
      </c>
      <c r="B11" s="751" t="s">
        <v>805</v>
      </c>
      <c r="C11" s="746">
        <v>2973</v>
      </c>
      <c r="D11" s="753"/>
      <c r="E11" s="753"/>
      <c r="P11" s="265"/>
      <c r="Q11" s="265"/>
      <c r="R11" s="265"/>
      <c r="S11" s="265"/>
      <c r="T11" s="265"/>
      <c r="U11" s="265"/>
      <c r="V11" s="265"/>
      <c r="W11" s="265"/>
    </row>
    <row r="12" spans="1:23" ht="27" customHeight="1">
      <c r="A12" s="751">
        <v>8</v>
      </c>
      <c r="B12" s="751" t="s">
        <v>806</v>
      </c>
      <c r="C12" s="746">
        <v>2939</v>
      </c>
      <c r="D12" s="753"/>
      <c r="E12" s="753"/>
      <c r="P12" s="265"/>
      <c r="Q12" s="265"/>
      <c r="R12" s="265"/>
      <c r="S12" s="265"/>
      <c r="T12" s="265"/>
      <c r="U12" s="265"/>
      <c r="V12" s="265"/>
      <c r="W12" s="265"/>
    </row>
    <row r="13" spans="1:23" ht="27" customHeight="1">
      <c r="A13" s="751">
        <v>9</v>
      </c>
      <c r="B13" s="751" t="s">
        <v>807</v>
      </c>
      <c r="C13" s="746">
        <v>2411</v>
      </c>
      <c r="D13" s="753"/>
      <c r="E13" s="753"/>
      <c r="P13" s="265"/>
      <c r="Q13" s="265"/>
      <c r="R13" s="265"/>
      <c r="S13" s="265"/>
      <c r="T13" s="265"/>
      <c r="U13" s="265"/>
      <c r="V13" s="265"/>
      <c r="W13" s="265"/>
    </row>
    <row r="14" spans="1:23" ht="27" customHeight="1">
      <c r="A14" s="751">
        <v>10</v>
      </c>
      <c r="B14" s="751" t="s">
        <v>808</v>
      </c>
      <c r="C14" s="746">
        <v>2189</v>
      </c>
      <c r="D14" s="753"/>
      <c r="E14" s="753"/>
      <c r="P14" s="265"/>
      <c r="Q14" s="265"/>
      <c r="R14" s="265"/>
      <c r="S14" s="265"/>
      <c r="T14" s="265"/>
      <c r="U14" s="265"/>
      <c r="V14" s="265"/>
      <c r="W14" s="265"/>
    </row>
    <row r="15" spans="1:23" ht="27" customHeight="1">
      <c r="A15" s="751">
        <v>11</v>
      </c>
      <c r="B15" s="751" t="s">
        <v>809</v>
      </c>
      <c r="C15" s="746">
        <v>4074</v>
      </c>
      <c r="D15" s="753"/>
      <c r="E15" s="753"/>
      <c r="P15" s="265"/>
      <c r="Q15" s="265"/>
      <c r="R15" s="265"/>
      <c r="S15" s="265"/>
      <c r="T15" s="265"/>
      <c r="U15" s="265"/>
      <c r="V15" s="265"/>
      <c r="W15" s="265"/>
    </row>
    <row r="16" spans="1:23" ht="27" customHeight="1">
      <c r="A16" s="751">
        <v>12</v>
      </c>
      <c r="B16" s="751" t="s">
        <v>810</v>
      </c>
      <c r="C16" s="746">
        <v>3000</v>
      </c>
      <c r="D16" s="753"/>
      <c r="E16" s="753"/>
      <c r="P16" s="265"/>
      <c r="Q16" s="265"/>
      <c r="R16" s="265"/>
      <c r="S16" s="265"/>
      <c r="T16" s="265"/>
      <c r="U16" s="265"/>
      <c r="V16" s="265"/>
      <c r="W16" s="265"/>
    </row>
    <row r="17" spans="1:23" ht="27" customHeight="1">
      <c r="A17" s="751">
        <v>13</v>
      </c>
      <c r="B17" s="751" t="s">
        <v>811</v>
      </c>
      <c r="C17" s="746">
        <v>2632</v>
      </c>
      <c r="D17" s="753"/>
      <c r="E17" s="753"/>
      <c r="P17" s="265"/>
      <c r="Q17" s="265"/>
      <c r="R17" s="265"/>
      <c r="S17" s="265"/>
      <c r="T17" s="265"/>
      <c r="U17" s="265"/>
      <c r="V17" s="265"/>
      <c r="W17" s="265"/>
    </row>
    <row r="18" spans="1:23" ht="27" customHeight="1">
      <c r="A18" s="751">
        <v>14</v>
      </c>
      <c r="B18" s="751" t="s">
        <v>812</v>
      </c>
      <c r="C18" s="746">
        <v>1191</v>
      </c>
      <c r="D18" s="753"/>
      <c r="E18" s="753"/>
      <c r="P18" s="265"/>
      <c r="Q18" s="265"/>
      <c r="R18" s="265"/>
      <c r="S18" s="265"/>
      <c r="T18" s="265"/>
      <c r="U18" s="265"/>
      <c r="V18" s="265"/>
      <c r="W18" s="265"/>
    </row>
    <row r="19" spans="1:23" ht="27" customHeight="1">
      <c r="A19" s="751">
        <v>15</v>
      </c>
      <c r="B19" s="751" t="s">
        <v>813</v>
      </c>
      <c r="C19" s="746">
        <v>2500</v>
      </c>
      <c r="D19" s="753"/>
      <c r="E19" s="753"/>
      <c r="P19" s="265"/>
      <c r="Q19" s="265"/>
      <c r="R19" s="265"/>
      <c r="S19" s="265"/>
      <c r="T19" s="265"/>
      <c r="U19" s="265"/>
      <c r="V19" s="265"/>
      <c r="W19" s="265"/>
    </row>
    <row r="20" spans="1:23" ht="27" customHeight="1">
      <c r="A20" s="751">
        <v>16</v>
      </c>
      <c r="B20" s="751" t="s">
        <v>814</v>
      </c>
      <c r="C20" s="746">
        <v>2500</v>
      </c>
      <c r="D20" s="753"/>
      <c r="E20" s="753"/>
      <c r="P20" s="265"/>
      <c r="Q20" s="265"/>
      <c r="R20" s="265"/>
      <c r="S20" s="265"/>
      <c r="T20" s="265"/>
      <c r="U20" s="265"/>
      <c r="V20" s="265"/>
      <c r="W20" s="265"/>
    </row>
    <row r="21" spans="1:23" ht="27" customHeight="1">
      <c r="A21" s="751">
        <v>17</v>
      </c>
      <c r="B21" s="751" t="s">
        <v>815</v>
      </c>
      <c r="C21" s="746">
        <v>2096</v>
      </c>
      <c r="D21" s="753"/>
      <c r="E21" s="753"/>
      <c r="P21" s="265"/>
      <c r="Q21" s="265"/>
      <c r="R21" s="265"/>
      <c r="S21" s="265"/>
      <c r="T21" s="265"/>
      <c r="U21" s="265"/>
      <c r="V21" s="265"/>
      <c r="W21" s="265"/>
    </row>
    <row r="22" spans="1:23" ht="27" customHeight="1">
      <c r="A22" s="751">
        <v>18</v>
      </c>
      <c r="B22" s="751" t="s">
        <v>816</v>
      </c>
      <c r="C22" s="746">
        <v>2006</v>
      </c>
      <c r="D22" s="753"/>
      <c r="E22" s="753"/>
      <c r="P22" s="265"/>
      <c r="Q22" s="265"/>
      <c r="R22" s="265"/>
      <c r="S22" s="265"/>
      <c r="T22" s="265"/>
      <c r="U22" s="265"/>
      <c r="V22" s="265"/>
      <c r="W22" s="265"/>
    </row>
    <row r="23" spans="1:23" ht="27" customHeight="1">
      <c r="A23" s="751">
        <v>19</v>
      </c>
      <c r="B23" s="751" t="s">
        <v>817</v>
      </c>
      <c r="C23" s="746">
        <v>2501</v>
      </c>
      <c r="D23" s="753"/>
      <c r="E23" s="753"/>
      <c r="P23" s="265"/>
      <c r="Q23" s="265"/>
      <c r="R23" s="265"/>
      <c r="S23" s="265"/>
      <c r="T23" s="265"/>
      <c r="U23" s="265"/>
      <c r="V23" s="265"/>
      <c r="W23" s="265"/>
    </row>
    <row r="24" spans="1:23" ht="27" customHeight="1">
      <c r="A24" s="751">
        <v>20</v>
      </c>
      <c r="B24" s="751" t="s">
        <v>818</v>
      </c>
      <c r="C24" s="746">
        <v>2481</v>
      </c>
      <c r="D24" s="753"/>
      <c r="E24" s="753"/>
      <c r="P24" s="265"/>
      <c r="Q24" s="265"/>
      <c r="R24" s="265"/>
      <c r="S24" s="265"/>
      <c r="T24" s="265"/>
      <c r="U24" s="265"/>
      <c r="V24" s="265"/>
      <c r="W24" s="265"/>
    </row>
    <row r="25" spans="1:23" ht="27" customHeight="1">
      <c r="A25" s="751">
        <v>21</v>
      </c>
      <c r="B25" s="751" t="s">
        <v>819</v>
      </c>
      <c r="C25" s="746">
        <v>1725</v>
      </c>
      <c r="D25" s="753"/>
      <c r="E25" s="753"/>
      <c r="P25" s="265"/>
      <c r="Q25" s="265"/>
      <c r="R25" s="265"/>
      <c r="S25" s="265"/>
      <c r="T25" s="265"/>
      <c r="U25" s="265"/>
      <c r="V25" s="265"/>
      <c r="W25" s="265"/>
    </row>
    <row r="26" spans="1:23" ht="27" customHeight="1">
      <c r="A26" s="751">
        <v>22</v>
      </c>
      <c r="B26" s="751" t="s">
        <v>820</v>
      </c>
      <c r="C26" s="746">
        <v>1799</v>
      </c>
      <c r="D26" s="753"/>
      <c r="E26" s="753"/>
      <c r="P26" s="265"/>
      <c r="Q26" s="265"/>
      <c r="R26" s="265"/>
      <c r="S26" s="265"/>
      <c r="T26" s="265"/>
      <c r="U26" s="265"/>
      <c r="V26" s="265"/>
      <c r="W26" s="265"/>
    </row>
    <row r="27" spans="1:23" ht="27" customHeight="1">
      <c r="A27" s="751">
        <v>23</v>
      </c>
      <c r="B27" s="751" t="s">
        <v>821</v>
      </c>
      <c r="C27" s="746">
        <v>2169</v>
      </c>
      <c r="D27" s="753"/>
      <c r="E27" s="753"/>
      <c r="P27" s="265"/>
      <c r="Q27" s="265"/>
      <c r="R27" s="265"/>
      <c r="S27" s="265"/>
      <c r="T27" s="265"/>
      <c r="U27" s="265"/>
      <c r="V27" s="265"/>
      <c r="W27" s="265"/>
    </row>
    <row r="28" spans="1:23" ht="26.25">
      <c r="A28" s="751">
        <v>24</v>
      </c>
      <c r="B28" s="751" t="s">
        <v>822</v>
      </c>
      <c r="C28" s="746">
        <v>2500</v>
      </c>
      <c r="D28" s="753"/>
      <c r="E28" s="753"/>
      <c r="P28" s="265"/>
      <c r="Q28" s="265"/>
      <c r="R28" s="265"/>
      <c r="S28" s="265"/>
      <c r="T28" s="265"/>
      <c r="U28" s="265"/>
      <c r="V28" s="265"/>
      <c r="W28" s="265"/>
    </row>
    <row r="29" spans="1:23" ht="26.25">
      <c r="A29" s="751">
        <v>25</v>
      </c>
      <c r="B29" s="751" t="s">
        <v>823</v>
      </c>
      <c r="C29" s="746">
        <v>2102</v>
      </c>
      <c r="D29" s="753"/>
      <c r="E29" s="753"/>
      <c r="P29" s="265"/>
      <c r="Q29" s="265"/>
      <c r="R29" s="265"/>
      <c r="S29" s="265"/>
      <c r="T29" s="265"/>
      <c r="U29" s="265"/>
      <c r="V29" s="265"/>
      <c r="W29" s="265"/>
    </row>
    <row r="30" spans="1:23" ht="26.25">
      <c r="A30" s="751">
        <v>26</v>
      </c>
      <c r="B30" s="751" t="s">
        <v>824</v>
      </c>
      <c r="C30" s="746">
        <v>2500</v>
      </c>
      <c r="D30" s="753"/>
      <c r="E30" s="753"/>
      <c r="P30" s="265"/>
      <c r="Q30" s="265"/>
      <c r="R30" s="265"/>
      <c r="S30" s="265"/>
      <c r="T30" s="265"/>
      <c r="U30" s="265"/>
      <c r="V30" s="265"/>
      <c r="W30" s="265"/>
    </row>
    <row r="31" spans="1:23" ht="26.25">
      <c r="A31" s="751">
        <v>27</v>
      </c>
      <c r="B31" s="751" t="s">
        <v>825</v>
      </c>
      <c r="C31" s="746">
        <v>2230</v>
      </c>
      <c r="D31" s="753"/>
      <c r="E31" s="753"/>
      <c r="P31" s="265"/>
      <c r="Q31" s="265"/>
      <c r="R31" s="265"/>
      <c r="S31" s="265"/>
      <c r="T31" s="265"/>
      <c r="U31" s="265"/>
      <c r="V31" s="265"/>
      <c r="W31" s="265"/>
    </row>
    <row r="32" spans="1:23" ht="26.25">
      <c r="A32" s="751">
        <v>28</v>
      </c>
      <c r="B32" s="751" t="s">
        <v>826</v>
      </c>
      <c r="C32" s="746">
        <v>4648</v>
      </c>
      <c r="D32" s="753"/>
      <c r="E32" s="753"/>
      <c r="P32" s="265"/>
      <c r="Q32" s="265"/>
      <c r="R32" s="265"/>
      <c r="S32" s="265"/>
      <c r="T32" s="265"/>
      <c r="U32" s="265"/>
      <c r="V32" s="265"/>
      <c r="W32" s="265"/>
    </row>
    <row r="33" spans="1:23" ht="26.25">
      <c r="A33" s="751">
        <v>29</v>
      </c>
      <c r="B33" s="751" t="s">
        <v>827</v>
      </c>
      <c r="C33" s="746">
        <v>2500</v>
      </c>
      <c r="D33" s="753"/>
      <c r="E33" s="753"/>
      <c r="P33" s="265"/>
      <c r="Q33" s="265"/>
      <c r="R33" s="265"/>
      <c r="S33" s="265"/>
      <c r="T33" s="265"/>
      <c r="U33" s="265"/>
      <c r="V33" s="265"/>
      <c r="W33" s="265"/>
    </row>
    <row r="34" spans="1:23" ht="26.25">
      <c r="A34" s="751">
        <v>30</v>
      </c>
      <c r="B34" s="751" t="s">
        <v>828</v>
      </c>
      <c r="C34" s="746">
        <v>2500</v>
      </c>
      <c r="D34" s="753"/>
      <c r="E34" s="753"/>
    </row>
    <row r="35" spans="1:23" ht="26.25">
      <c r="A35" s="751">
        <v>31</v>
      </c>
      <c r="B35" s="754" t="s">
        <v>829</v>
      </c>
      <c r="C35" s="1042">
        <v>2925</v>
      </c>
      <c r="D35" s="749"/>
      <c r="E35" s="749"/>
    </row>
    <row r="36" spans="1:23" ht="26.25">
      <c r="A36" s="1040">
        <v>32</v>
      </c>
      <c r="B36" s="1041" t="s">
        <v>830</v>
      </c>
      <c r="C36" s="1043">
        <v>3000</v>
      </c>
      <c r="D36" s="749"/>
      <c r="E36" s="749"/>
    </row>
    <row r="37" spans="1:23" ht="26.25">
      <c r="A37" s="1225">
        <v>33</v>
      </c>
      <c r="B37" s="1228">
        <v>0</v>
      </c>
      <c r="C37" s="1226">
        <v>0</v>
      </c>
      <c r="D37" s="749"/>
      <c r="E37" s="749"/>
    </row>
    <row r="38" spans="1:23" ht="26.25">
      <c r="A38" s="406"/>
      <c r="B38" s="754"/>
      <c r="C38" s="1227"/>
      <c r="D38" s="749"/>
      <c r="E38" s="749"/>
    </row>
    <row r="39" spans="1:23" ht="26.25">
      <c r="B39" s="406" t="s">
        <v>94</v>
      </c>
      <c r="C39" s="750">
        <f>SUM(C5:C38)</f>
        <v>77299</v>
      </c>
      <c r="D39" s="749"/>
      <c r="E39" s="749"/>
    </row>
    <row r="40" spans="1:23" ht="26.25">
      <c r="D40" s="749"/>
      <c r="E40" s="749"/>
    </row>
    <row r="41" spans="1:23" ht="26.25">
      <c r="D41" s="749"/>
      <c r="E41" s="749"/>
    </row>
    <row r="42" spans="1:23" ht="26.25">
      <c r="D42" s="749"/>
      <c r="E42" s="749"/>
    </row>
    <row r="43" spans="1:23" ht="26.25">
      <c r="D43" s="749"/>
      <c r="E43" s="749"/>
    </row>
    <row r="44" spans="1:23" ht="26.25">
      <c r="D44" s="749"/>
      <c r="E44" s="749"/>
    </row>
    <row r="45" spans="1:23" ht="26.25">
      <c r="D45" s="749"/>
      <c r="E45" s="749"/>
    </row>
    <row r="46" spans="1:23" ht="26.25">
      <c r="D46" s="749"/>
      <c r="E46" s="749"/>
    </row>
  </sheetData>
  <mergeCells count="3">
    <mergeCell ref="B1:N1"/>
    <mergeCell ref="B2:N2"/>
    <mergeCell ref="B3:C3"/>
  </mergeCells>
  <pageMargins left="0.70866141732283472" right="0.70866141732283472" top="0.74803149606299213" bottom="0.74803149606299213" header="0.31496062992125984" footer="0.31496062992125984"/>
  <pageSetup scale="49" orientation="landscape" r:id="rId1"/>
  <drawing r:id="rId2"/>
  <tableParts count="1">
    <tablePart r:id="rId3"/>
  </tableParts>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tabColor theme="1"/>
    <pageSetUpPr fitToPage="1"/>
  </sheetPr>
  <dimension ref="L1:M1"/>
  <sheetViews>
    <sheetView showGridLines="0" view="pageBreakPreview" topLeftCell="A13" zoomScale="70" zoomScaleNormal="100" zoomScaleSheetLayoutView="70" workbookViewId="0">
      <selection activeCell="S38" sqref="S38"/>
    </sheetView>
  </sheetViews>
  <sheetFormatPr baseColWidth="10" defaultColWidth="11.42578125" defaultRowHeight="15"/>
  <cols>
    <col min="7" max="7" width="35.7109375" customWidth="1"/>
    <col min="9" max="9" width="29" customWidth="1"/>
    <col min="11" max="11" width="11.28515625" customWidth="1"/>
    <col min="12" max="13" width="11.42578125" hidden="1" customWidth="1"/>
    <col min="15" max="15" width="17.140625" customWidth="1"/>
  </cols>
  <sheetData/>
  <pageMargins left="0.70866141732283472" right="0.70866141732283472" top="0.74803149606299213" bottom="0.74803149606299213" header="0.31496062992125984" footer="0.31496062992125984"/>
  <pageSetup paperSize="119" scale="58" orientation="landscape" r:id="rId1"/>
  <drawing r:id="rId2"/>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7">
    <tabColor rgb="FF00B0F0"/>
    <pageSetUpPr fitToPage="1"/>
  </sheetPr>
  <dimension ref="A1:P56"/>
  <sheetViews>
    <sheetView showGridLines="0" view="pageBreakPreview" zoomScale="70" zoomScaleNormal="100" zoomScaleSheetLayoutView="70" workbookViewId="0">
      <selection activeCell="H25" sqref="A25:H25"/>
    </sheetView>
  </sheetViews>
  <sheetFormatPr baseColWidth="10" defaultColWidth="11.42578125" defaultRowHeight="15"/>
  <cols>
    <col min="1" max="1" width="20.28515625" customWidth="1"/>
    <col min="2" max="2" width="30" customWidth="1"/>
    <col min="3" max="3" width="23.28515625" customWidth="1"/>
    <col min="4" max="4" width="33" bestFit="1" customWidth="1"/>
    <col min="5" max="5" width="18.42578125" bestFit="1" customWidth="1"/>
    <col min="6" max="6" width="29.42578125" customWidth="1"/>
    <col min="7" max="7" width="18.42578125" bestFit="1" customWidth="1"/>
    <col min="8" max="8" width="34.140625" customWidth="1"/>
    <col min="9" max="11" width="18.42578125" customWidth="1"/>
    <col min="12" max="12" width="23.5703125" customWidth="1"/>
    <col min="13" max="13" width="11.140625" customWidth="1"/>
    <col min="14" max="14" width="25.5703125" bestFit="1" customWidth="1"/>
    <col min="15" max="15" width="14.28515625" customWidth="1"/>
    <col min="16" max="16" width="13.85546875" customWidth="1"/>
  </cols>
  <sheetData>
    <row r="1" spans="1:15" ht="64.5" customHeight="1">
      <c r="A1" s="1475" t="s">
        <v>831</v>
      </c>
      <c r="B1" s="1475"/>
      <c r="C1" s="1475"/>
      <c r="D1" s="1475"/>
      <c r="E1" s="1475"/>
      <c r="F1" s="1475"/>
      <c r="G1" s="1475"/>
      <c r="H1" s="1475"/>
      <c r="I1" s="1475"/>
      <c r="J1" s="1475"/>
      <c r="K1" s="1475"/>
      <c r="L1" s="1475"/>
      <c r="M1" s="1475"/>
    </row>
    <row r="2" spans="1:15" s="265" customFormat="1" ht="44.25" customHeight="1">
      <c r="A2" s="1479" t="str">
        <f>+'Resumen '!O2</f>
        <v>Período:  Diciembre 2007 - Enero 2026</v>
      </c>
      <c r="B2" s="1479"/>
      <c r="C2" s="1479"/>
      <c r="D2" s="1479"/>
      <c r="E2" s="1479"/>
      <c r="F2" s="1479"/>
      <c r="G2" s="1479"/>
      <c r="H2" s="1479"/>
      <c r="I2" s="1479"/>
      <c r="J2" s="1479"/>
      <c r="K2" s="1479"/>
      <c r="L2" s="1479"/>
      <c r="M2" s="1479"/>
    </row>
    <row r="3" spans="1:15" ht="12" customHeight="1">
      <c r="A3" s="103"/>
      <c r="B3" s="103"/>
      <c r="C3" s="103"/>
      <c r="D3" s="103"/>
      <c r="E3" s="103"/>
      <c r="F3" s="103"/>
      <c r="G3" s="103"/>
      <c r="H3" s="103"/>
      <c r="I3" s="103"/>
      <c r="J3" s="103"/>
      <c r="K3" s="103"/>
      <c r="L3" s="103"/>
      <c r="M3" s="103"/>
    </row>
    <row r="4" spans="1:15" ht="33" customHeight="1">
      <c r="B4" s="1476" t="s">
        <v>832</v>
      </c>
      <c r="C4" s="1477"/>
      <c r="D4" s="1477"/>
      <c r="E4" s="1477"/>
      <c r="F4" s="1477"/>
      <c r="G4" s="1477"/>
      <c r="H4" s="1478"/>
      <c r="N4" s="98"/>
    </row>
    <row r="5" spans="1:15" s="78" customFormat="1" ht="60" customHeight="1">
      <c r="A5" s="312" t="s">
        <v>833</v>
      </c>
      <c r="B5" s="313" t="s">
        <v>834</v>
      </c>
      <c r="C5" s="313" t="s">
        <v>835</v>
      </c>
      <c r="D5" s="313" t="s">
        <v>281</v>
      </c>
      <c r="E5" s="313" t="s">
        <v>836</v>
      </c>
      <c r="F5" s="314" t="s">
        <v>297</v>
      </c>
      <c r="G5" s="313" t="s">
        <v>837</v>
      </c>
      <c r="H5" s="315" t="s">
        <v>838</v>
      </c>
      <c r="I5" s="261"/>
      <c r="J5" s="261"/>
      <c r="K5" s="261"/>
      <c r="L5" s="261"/>
      <c r="M5" s="261"/>
      <c r="N5" s="261"/>
    </row>
    <row r="6" spans="1:15" s="62" customFormat="1" ht="18" customHeight="1">
      <c r="A6" s="303">
        <v>2007</v>
      </c>
      <c r="B6" s="304">
        <v>1635826213.1600001</v>
      </c>
      <c r="C6" s="305">
        <f>B6/H6</f>
        <v>0.94578819961072813</v>
      </c>
      <c r="D6" s="304">
        <v>70883463.600000009</v>
      </c>
      <c r="E6" s="305">
        <f t="shared" ref="E6:E26" si="0">D6/H6</f>
        <v>4.0982802990368349E-2</v>
      </c>
      <c r="F6" s="306">
        <v>22880747.219999999</v>
      </c>
      <c r="G6" s="305">
        <f t="shared" ref="G6:G25" si="1">F6/H6</f>
        <v>1.3228997398903602E-2</v>
      </c>
      <c r="H6" s="307">
        <f t="shared" ref="H6:H25" si="2">B6+D6+F6</f>
        <v>1729590423.98</v>
      </c>
      <c r="I6" s="109"/>
      <c r="J6" s="109"/>
      <c r="K6" s="109"/>
      <c r="L6" s="110"/>
      <c r="M6" s="112"/>
      <c r="N6" s="111"/>
      <c r="O6" s="76"/>
    </row>
    <row r="7" spans="1:15" s="62" customFormat="1" ht="18" customHeight="1">
      <c r="A7" s="303">
        <v>2008</v>
      </c>
      <c r="B7" s="306">
        <v>1581393650.8599999</v>
      </c>
      <c r="C7" s="305">
        <f>B7/H7</f>
        <v>0.94890566872483018</v>
      </c>
      <c r="D7" s="306">
        <v>68964104.809999987</v>
      </c>
      <c r="E7" s="305">
        <f t="shared" si="0"/>
        <v>4.1381492809936499E-2</v>
      </c>
      <c r="F7" s="306">
        <v>16186878.83</v>
      </c>
      <c r="G7" s="305">
        <f t="shared" si="1"/>
        <v>9.7128384652334383E-3</v>
      </c>
      <c r="H7" s="307">
        <f t="shared" si="2"/>
        <v>1666544634.4999998</v>
      </c>
      <c r="I7" s="109" t="s">
        <v>0</v>
      </c>
      <c r="J7" s="109"/>
      <c r="K7" s="109"/>
      <c r="L7" s="110"/>
      <c r="M7" s="112"/>
      <c r="N7" s="111"/>
      <c r="O7" s="76"/>
    </row>
    <row r="8" spans="1:15" s="62" customFormat="1" ht="18" customHeight="1">
      <c r="A8" s="303">
        <v>2009</v>
      </c>
      <c r="B8" s="304">
        <v>1687099942.1400001</v>
      </c>
      <c r="C8" s="305">
        <f>B8/H8</f>
        <v>0.95230043356878247</v>
      </c>
      <c r="D8" s="304">
        <v>73407508.640000001</v>
      </c>
      <c r="E8" s="305">
        <f t="shared" si="0"/>
        <v>4.1435602336873975E-2</v>
      </c>
      <c r="F8" s="306">
        <v>11097268.350000001</v>
      </c>
      <c r="G8" s="305">
        <f t="shared" si="1"/>
        <v>6.263964094343601E-3</v>
      </c>
      <c r="H8" s="307">
        <f t="shared" si="2"/>
        <v>1771604719.1300001</v>
      </c>
      <c r="I8" s="109"/>
      <c r="J8" s="109"/>
      <c r="K8" s="109"/>
      <c r="L8" s="110"/>
      <c r="M8" s="113"/>
      <c r="N8" s="111"/>
      <c r="O8" s="76"/>
    </row>
    <row r="9" spans="1:15" s="62" customFormat="1" ht="18" customHeight="1">
      <c r="A9" s="303">
        <v>2010</v>
      </c>
      <c r="B9" s="304">
        <v>1922473262.4300001</v>
      </c>
      <c r="C9" s="305">
        <f>B9/H9</f>
        <v>0.95304420065592299</v>
      </c>
      <c r="D9" s="304">
        <v>83809693.36999999</v>
      </c>
      <c r="E9" s="305">
        <f t="shared" si="0"/>
        <v>4.1547699926951773E-2</v>
      </c>
      <c r="F9" s="306">
        <v>10909175.590000002</v>
      </c>
      <c r="G9" s="305">
        <f t="shared" si="1"/>
        <v>5.4080994171253009E-3</v>
      </c>
      <c r="H9" s="307">
        <f t="shared" si="2"/>
        <v>2017192131.3899999</v>
      </c>
      <c r="I9" s="114"/>
      <c r="J9" s="114"/>
      <c r="K9" s="114"/>
      <c r="L9" s="110"/>
      <c r="M9" s="114"/>
      <c r="N9" s="111"/>
      <c r="O9" s="84"/>
    </row>
    <row r="10" spans="1:15" s="62" customFormat="1" ht="18" customHeight="1">
      <c r="A10" s="303">
        <v>2011</v>
      </c>
      <c r="B10" s="304">
        <v>2175109581.8400002</v>
      </c>
      <c r="C10" s="305">
        <f t="shared" ref="C10:C26" si="3">B10/H10</f>
        <v>0.95103367657376847</v>
      </c>
      <c r="D10" s="304">
        <v>94554070.570000008</v>
      </c>
      <c r="E10" s="305">
        <f t="shared" si="0"/>
        <v>4.1342333333446481E-2</v>
      </c>
      <c r="F10" s="306">
        <v>17436831.43</v>
      </c>
      <c r="G10" s="305">
        <f t="shared" si="1"/>
        <v>7.623990092785026E-3</v>
      </c>
      <c r="H10" s="307">
        <f t="shared" si="2"/>
        <v>2287100483.8400002</v>
      </c>
      <c r="I10" s="114"/>
      <c r="J10" s="114"/>
      <c r="K10" s="114"/>
      <c r="L10" s="110"/>
      <c r="M10" s="114"/>
      <c r="N10" s="111"/>
    </row>
    <row r="11" spans="1:15" s="62" customFormat="1" ht="18" customHeight="1">
      <c r="A11" s="303">
        <v>2012</v>
      </c>
      <c r="B11" s="304">
        <v>2411674911.5</v>
      </c>
      <c r="C11" s="305">
        <f t="shared" si="3"/>
        <v>0.95211214546597178</v>
      </c>
      <c r="D11" s="304">
        <v>104789518.08999999</v>
      </c>
      <c r="E11" s="305">
        <f t="shared" si="0"/>
        <v>4.1370158314148531E-2</v>
      </c>
      <c r="F11" s="306">
        <v>16509152.34</v>
      </c>
      <c r="G11" s="305">
        <f t="shared" si="1"/>
        <v>6.5176962198795789E-3</v>
      </c>
      <c r="H11" s="307">
        <f t="shared" si="2"/>
        <v>2532973581.9300003</v>
      </c>
      <c r="I11" s="115"/>
      <c r="J11" s="115"/>
      <c r="K11" s="115"/>
      <c r="M11" s="114"/>
      <c r="N11" s="111"/>
    </row>
    <row r="12" spans="1:15" s="62" customFormat="1" ht="18" customHeight="1">
      <c r="A12" s="303">
        <v>2013</v>
      </c>
      <c r="B12" s="304">
        <v>2663186569.8199997</v>
      </c>
      <c r="C12" s="305">
        <f t="shared" si="3"/>
        <v>0.95177416884053523</v>
      </c>
      <c r="D12" s="304">
        <v>115834844.37000003</v>
      </c>
      <c r="E12" s="305">
        <f t="shared" si="0"/>
        <v>4.1397254691953878E-2</v>
      </c>
      <c r="F12" s="306">
        <v>19107235.449999999</v>
      </c>
      <c r="G12" s="305">
        <f t="shared" si="1"/>
        <v>6.8285764675109885E-3</v>
      </c>
      <c r="H12" s="307">
        <f t="shared" si="2"/>
        <v>2798128649.6399994</v>
      </c>
      <c r="M12" s="114"/>
      <c r="N12" s="111"/>
    </row>
    <row r="13" spans="1:15" s="62" customFormat="1" ht="18" customHeight="1">
      <c r="A13" s="303">
        <v>2014</v>
      </c>
      <c r="B13" s="304">
        <v>3005088863.5</v>
      </c>
      <c r="C13" s="305">
        <f t="shared" si="3"/>
        <v>0.95169285075746779</v>
      </c>
      <c r="D13" s="304">
        <v>131454109.10000002</v>
      </c>
      <c r="E13" s="305">
        <f t="shared" si="0"/>
        <v>4.1630694304146058E-2</v>
      </c>
      <c r="F13" s="306">
        <v>21081739.099999998</v>
      </c>
      <c r="G13" s="305">
        <f t="shared" si="1"/>
        <v>6.6764549383862741E-3</v>
      </c>
      <c r="H13" s="307">
        <f t="shared" si="2"/>
        <v>3157624711.6999998</v>
      </c>
      <c r="M13" s="114"/>
      <c r="N13" s="111"/>
    </row>
    <row r="14" spans="1:15" s="62" customFormat="1" ht="18" customHeight="1">
      <c r="A14" s="303">
        <v>2015</v>
      </c>
      <c r="B14" s="304">
        <v>3382710516.6399999</v>
      </c>
      <c r="C14" s="305">
        <f t="shared" si="3"/>
        <v>0.95338904993406337</v>
      </c>
      <c r="D14" s="304">
        <v>147262666.77000001</v>
      </c>
      <c r="E14" s="305">
        <f t="shared" si="0"/>
        <v>4.1504767632928548E-2</v>
      </c>
      <c r="F14" s="306">
        <v>18117196.77</v>
      </c>
      <c r="G14" s="305">
        <f t="shared" si="1"/>
        <v>5.106182433008059E-3</v>
      </c>
      <c r="H14" s="307">
        <f t="shared" si="2"/>
        <v>3548090380.1799998</v>
      </c>
      <c r="I14" s="86"/>
      <c r="J14" s="86"/>
      <c r="K14" s="86"/>
      <c r="L14" s="110"/>
      <c r="M14" s="114"/>
      <c r="N14" s="111"/>
    </row>
    <row r="15" spans="1:15" s="62" customFormat="1" ht="18" customHeight="1">
      <c r="A15" s="303">
        <v>2016</v>
      </c>
      <c r="B15" s="304">
        <v>3862688790.9599996</v>
      </c>
      <c r="C15" s="305">
        <f t="shared" si="3"/>
        <v>0.95416022594621486</v>
      </c>
      <c r="D15" s="304">
        <v>168521814.59</v>
      </c>
      <c r="E15" s="305">
        <f t="shared" si="0"/>
        <v>4.1628208066458665E-2</v>
      </c>
      <c r="F15" s="306">
        <v>17049514.629999999</v>
      </c>
      <c r="G15" s="305">
        <f t="shared" si="1"/>
        <v>4.2115659873264068E-3</v>
      </c>
      <c r="H15" s="307">
        <f t="shared" si="2"/>
        <v>4048260120.1799998</v>
      </c>
      <c r="L15" s="110"/>
      <c r="M15" s="116"/>
      <c r="N15" s="111"/>
    </row>
    <row r="16" spans="1:15" s="62" customFormat="1" ht="18" customHeight="1">
      <c r="A16" s="303">
        <v>2017</v>
      </c>
      <c r="B16" s="304">
        <v>4365095869.0900002</v>
      </c>
      <c r="C16" s="305">
        <f t="shared" si="3"/>
        <v>0.95451833422211996</v>
      </c>
      <c r="D16" s="304">
        <v>189049670.72999999</v>
      </c>
      <c r="E16" s="305">
        <f t="shared" si="0"/>
        <v>4.1339613653905587E-2</v>
      </c>
      <c r="F16" s="306">
        <v>18941966.82</v>
      </c>
      <c r="G16" s="305">
        <f t="shared" si="1"/>
        <v>4.1420521239746181E-3</v>
      </c>
      <c r="H16" s="307">
        <f t="shared" si="2"/>
        <v>4573087506.6399994</v>
      </c>
      <c r="I16" s="79"/>
      <c r="J16" s="79"/>
      <c r="K16" s="79"/>
      <c r="L16" s="79"/>
      <c r="M16" s="79"/>
      <c r="N16" s="111"/>
      <c r="O16" s="79"/>
    </row>
    <row r="17" spans="1:16" s="62" customFormat="1" ht="18" customHeight="1">
      <c r="A17" s="303">
        <v>2018</v>
      </c>
      <c r="B17" s="304">
        <v>4960308050.1199999</v>
      </c>
      <c r="C17" s="305">
        <f t="shared" si="3"/>
        <v>0.95442170562015738</v>
      </c>
      <c r="D17" s="304">
        <v>216582431.09999999</v>
      </c>
      <c r="E17" s="305">
        <f t="shared" si="0"/>
        <v>4.1673011274535959E-2</v>
      </c>
      <c r="F17" s="306">
        <v>20296486.460000001</v>
      </c>
      <c r="G17" s="305">
        <f t="shared" si="1"/>
        <v>3.9052831053065342E-3</v>
      </c>
      <c r="H17" s="307">
        <f t="shared" si="2"/>
        <v>5197186967.6800003</v>
      </c>
      <c r="I17" s="79"/>
      <c r="J17" s="79"/>
      <c r="K17" s="79"/>
      <c r="L17" s="79"/>
      <c r="M17" s="79"/>
      <c r="N17" s="111"/>
      <c r="O17" s="79"/>
    </row>
    <row r="18" spans="1:16" s="62" customFormat="1" ht="18" customHeight="1">
      <c r="A18" s="303">
        <v>2019</v>
      </c>
      <c r="B18" s="304">
        <v>5454398175.96</v>
      </c>
      <c r="C18" s="305">
        <f t="shared" si="3"/>
        <v>0.95509227720429402</v>
      </c>
      <c r="D18" s="304">
        <v>236137407.19999999</v>
      </c>
      <c r="E18" s="305">
        <f t="shared" si="0"/>
        <v>4.13488356918627E-2</v>
      </c>
      <c r="F18" s="306">
        <v>20324305.609999999</v>
      </c>
      <c r="G18" s="305">
        <f t="shared" si="1"/>
        <v>3.5588871038433815E-3</v>
      </c>
      <c r="H18" s="307">
        <f t="shared" si="2"/>
        <v>5710859888.7699995</v>
      </c>
      <c r="I18" s="79"/>
      <c r="J18" s="79"/>
      <c r="K18" s="79"/>
      <c r="L18" s="79"/>
      <c r="M18" s="79"/>
      <c r="N18" s="111"/>
      <c r="O18" s="79"/>
    </row>
    <row r="19" spans="1:16" s="62" customFormat="1" ht="18" customHeight="1">
      <c r="A19" s="303">
        <v>2020</v>
      </c>
      <c r="B19" s="304">
        <v>5371768693.4499998</v>
      </c>
      <c r="C19" s="305">
        <f t="shared" si="3"/>
        <v>0.95732388446010375</v>
      </c>
      <c r="D19" s="304">
        <v>233752220.31999999</v>
      </c>
      <c r="E19" s="305">
        <f t="shared" si="0"/>
        <v>4.1657896370477683E-2</v>
      </c>
      <c r="F19" s="306">
        <v>5713466.4100000001</v>
      </c>
      <c r="G19" s="305">
        <f t="shared" si="1"/>
        <v>1.0182191694186051E-3</v>
      </c>
      <c r="H19" s="307">
        <f t="shared" si="2"/>
        <v>5611234380.1799994</v>
      </c>
      <c r="I19" s="79"/>
      <c r="J19" s="79"/>
      <c r="K19" s="79"/>
      <c r="L19" s="79"/>
      <c r="M19" s="79"/>
      <c r="N19" s="117"/>
      <c r="O19" s="79"/>
    </row>
    <row r="20" spans="1:16" s="62" customFormat="1" ht="18" customHeight="1">
      <c r="A20" s="303">
        <v>2021</v>
      </c>
      <c r="B20" s="304">
        <v>6220465761.29</v>
      </c>
      <c r="C20" s="305">
        <f>B20/H20</f>
        <v>0.95737338828337348</v>
      </c>
      <c r="D20" s="304">
        <v>270679156.31999999</v>
      </c>
      <c r="E20" s="305">
        <f t="shared" si="0"/>
        <v>4.1659424063773424E-2</v>
      </c>
      <c r="F20" s="306">
        <v>6284233.25</v>
      </c>
      <c r="G20" s="305">
        <f t="shared" si="1"/>
        <v>9.6718765285316258E-4</v>
      </c>
      <c r="H20" s="307">
        <f t="shared" si="2"/>
        <v>6497429150.8599997</v>
      </c>
      <c r="I20" s="79"/>
      <c r="J20" s="79"/>
      <c r="K20" s="79"/>
      <c r="L20" s="79"/>
      <c r="M20" s="79"/>
      <c r="N20" s="79"/>
      <c r="O20" s="79"/>
    </row>
    <row r="21" spans="1:16" s="62" customFormat="1" ht="18" customHeight="1">
      <c r="A21" s="303">
        <v>2022</v>
      </c>
      <c r="B21" s="304">
        <v>7563778550.6599998</v>
      </c>
      <c r="C21" s="305">
        <v>0.95758727755140161</v>
      </c>
      <c r="D21" s="304">
        <v>329129862.10000002</v>
      </c>
      <c r="E21" s="305">
        <f t="shared" si="0"/>
        <v>4.1668402439109763E-2</v>
      </c>
      <c r="F21" s="306">
        <v>5879225.6900000004</v>
      </c>
      <c r="G21" s="305">
        <f t="shared" si="1"/>
        <v>7.4432000948865826E-4</v>
      </c>
      <c r="H21" s="307">
        <f t="shared" si="2"/>
        <v>7898787638.4499998</v>
      </c>
      <c r="I21" s="79"/>
      <c r="J21" s="79"/>
      <c r="K21" s="79"/>
      <c r="L21" s="79"/>
      <c r="M21" s="79"/>
      <c r="N21" s="79"/>
      <c r="O21" s="79"/>
      <c r="P21" s="62" t="s">
        <v>839</v>
      </c>
    </row>
    <row r="22" spans="1:16" s="62" customFormat="1" ht="18" customHeight="1">
      <c r="A22" s="303">
        <v>2023</v>
      </c>
      <c r="B22" s="304">
        <v>8660987464.0699997</v>
      </c>
      <c r="C22" s="305">
        <f>B22/H22</f>
        <v>0.95764504708886067</v>
      </c>
      <c r="D22" s="304">
        <v>376868065.86000001</v>
      </c>
      <c r="E22" s="305">
        <f t="shared" si="0"/>
        <v>4.1670287386282569E-2</v>
      </c>
      <c r="F22" s="306">
        <v>6192147.6500000004</v>
      </c>
      <c r="G22" s="305">
        <f t="shared" si="1"/>
        <v>6.8466552485677424E-4</v>
      </c>
      <c r="H22" s="307">
        <f t="shared" si="2"/>
        <v>9044047677.5799999</v>
      </c>
      <c r="I22" s="79"/>
      <c r="J22" s="79"/>
      <c r="K22" s="79"/>
      <c r="L22" s="79"/>
      <c r="M22" s="79"/>
      <c r="N22" s="79"/>
      <c r="O22" s="79"/>
    </row>
    <row r="23" spans="1:16" s="62" customFormat="1" ht="18" customHeight="1">
      <c r="A23" s="303">
        <v>2024</v>
      </c>
      <c r="B23" s="304">
        <v>9740712221.9899998</v>
      </c>
      <c r="C23" s="305">
        <f>B23/H23</f>
        <v>0.95764425801028563</v>
      </c>
      <c r="D23" s="304">
        <v>423856200.49000001</v>
      </c>
      <c r="E23" s="305">
        <f>D23/H23</f>
        <v>4.1670819070597692E-2</v>
      </c>
      <c r="F23" s="306">
        <v>6966717.54</v>
      </c>
      <c r="G23" s="305">
        <f>F23/H23</f>
        <v>6.8492291911664198E-4</v>
      </c>
      <c r="H23" s="307">
        <f t="shared" si="2"/>
        <v>10171535140.02</v>
      </c>
      <c r="I23" s="79"/>
      <c r="J23" s="79"/>
      <c r="K23" s="79"/>
      <c r="L23" s="79"/>
      <c r="M23" s="79"/>
      <c r="N23" s="79"/>
      <c r="O23" s="79"/>
    </row>
    <row r="24" spans="1:16" s="62" customFormat="1" ht="18" customHeight="1">
      <c r="A24" s="1160" t="s">
        <v>106</v>
      </c>
      <c r="B24" s="1161">
        <v>10750825849.809999</v>
      </c>
      <c r="C24" s="305">
        <f>B24/H24</f>
        <v>0.95766758301710808</v>
      </c>
      <c r="D24" s="1161">
        <v>467810430.22000003</v>
      </c>
      <c r="E24" s="305">
        <f>D24/H24</f>
        <v>4.1671857611468854E-2</v>
      </c>
      <c r="F24" s="1162">
        <v>7415473.6900000004</v>
      </c>
      <c r="G24" s="305">
        <f>F24/H24</f>
        <v>6.6055937142305802E-4</v>
      </c>
      <c r="H24" s="1163">
        <v>11226051753.719999</v>
      </c>
      <c r="I24" s="79"/>
      <c r="J24" s="79"/>
      <c r="K24" s="79"/>
      <c r="L24" s="79"/>
      <c r="M24" s="79"/>
      <c r="N24" s="79"/>
      <c r="O24" s="79"/>
    </row>
    <row r="25" spans="1:16" s="63" customFormat="1" ht="18.75">
      <c r="A25" s="1229" t="s">
        <v>908</v>
      </c>
      <c r="B25" s="304">
        <f>+'Resumen '!H97</f>
        <v>930058815.75999999</v>
      </c>
      <c r="C25" s="305">
        <f>B25/H25</f>
        <v>0.95777026766914974</v>
      </c>
      <c r="D25" s="304">
        <f>+'Resumen '!H98</f>
        <v>40470419.110000007</v>
      </c>
      <c r="E25" s="305">
        <f t="shared" si="0"/>
        <v>4.1676250455185922E-2</v>
      </c>
      <c r="F25" s="306">
        <f>+'Resumen '!H99</f>
        <v>537467.82000000007</v>
      </c>
      <c r="G25" s="305">
        <f t="shared" si="1"/>
        <v>5.5348187566429138E-4</v>
      </c>
      <c r="H25" s="307">
        <f t="shared" si="2"/>
        <v>971066702.69000006</v>
      </c>
      <c r="I25" s="80"/>
      <c r="J25" s="80"/>
      <c r="K25" s="80"/>
      <c r="L25" s="80"/>
      <c r="M25" s="80"/>
      <c r="N25" s="79">
        <f>+Tabla42[[#This Row],[Total por Año]]-'Resumen '!H100</f>
        <v>0</v>
      </c>
      <c r="O25" s="79"/>
    </row>
    <row r="26" spans="1:16" ht="18.75" customHeight="1">
      <c r="A26" s="308" t="s">
        <v>94</v>
      </c>
      <c r="B26" s="309">
        <f>SUM(B6:B25)</f>
        <v>88345651755.049988</v>
      </c>
      <c r="C26" s="310">
        <f t="shared" si="3"/>
        <v>0.95551788655942782</v>
      </c>
      <c r="D26" s="309">
        <f>SUM(D6:D25)</f>
        <v>3843817657.3600001</v>
      </c>
      <c r="E26" s="310">
        <f t="shared" si="0"/>
        <v>4.1573483825371099E-2</v>
      </c>
      <c r="F26" s="309">
        <f>SUM(F6:F25)</f>
        <v>268927230.65000004</v>
      </c>
      <c r="G26" s="310">
        <f>F26/H26</f>
        <v>2.908629615200946E-3</v>
      </c>
      <c r="H26" s="311">
        <f>SUM(H6:H25)</f>
        <v>92458396643.059998</v>
      </c>
      <c r="I26" s="8"/>
      <c r="J26" s="8"/>
      <c r="K26" s="8"/>
      <c r="L26" s="8"/>
      <c r="M26" s="8"/>
      <c r="N26" s="79"/>
      <c r="O26" s="79"/>
    </row>
    <row r="27" spans="1:16" ht="18.75">
      <c r="A27" t="s">
        <v>732</v>
      </c>
      <c r="B27" s="7"/>
      <c r="C27" s="7"/>
      <c r="D27" s="7"/>
      <c r="E27" s="7"/>
      <c r="F27" s="7"/>
      <c r="G27" s="8"/>
      <c r="H27" s="8"/>
      <c r="I27" s="8"/>
      <c r="J27" s="8"/>
      <c r="K27" s="8"/>
      <c r="L27" s="8"/>
      <c r="M27" s="8"/>
      <c r="N27" s="80"/>
      <c r="O27" s="80"/>
    </row>
    <row r="28" spans="1:16">
      <c r="B28" s="38"/>
      <c r="C28" s="38"/>
      <c r="D28" s="38"/>
      <c r="E28" s="38"/>
      <c r="F28" s="38"/>
      <c r="G28" s="8"/>
      <c r="H28" s="8"/>
      <c r="I28" s="8"/>
      <c r="J28" s="8"/>
      <c r="K28" s="8"/>
      <c r="L28" s="8"/>
      <c r="M28" s="8"/>
      <c r="N28" s="99"/>
      <c r="O28" s="8"/>
    </row>
    <row r="29" spans="1:16">
      <c r="C29" s="8"/>
      <c r="D29" s="8"/>
      <c r="E29" s="8"/>
      <c r="F29" s="8"/>
      <c r="G29" s="8"/>
      <c r="H29" s="8"/>
      <c r="I29" s="8"/>
      <c r="J29" s="8"/>
      <c r="K29" s="8"/>
      <c r="L29" s="8"/>
      <c r="M29" s="8"/>
      <c r="N29" s="99"/>
      <c r="O29" s="8"/>
    </row>
    <row r="30" spans="1:16">
      <c r="C30" s="8"/>
      <c r="D30" s="8"/>
      <c r="E30" s="8"/>
      <c r="F30" s="8"/>
      <c r="G30" s="8"/>
      <c r="H30" s="8"/>
      <c r="I30" s="8"/>
      <c r="J30" s="8"/>
      <c r="K30" s="8"/>
      <c r="L30" s="8"/>
      <c r="M30" s="8"/>
      <c r="N30" s="100"/>
      <c r="O30" s="8"/>
    </row>
    <row r="31" spans="1:16">
      <c r="C31" s="8"/>
      <c r="D31" s="8"/>
      <c r="E31" s="8"/>
      <c r="F31" s="8"/>
      <c r="G31" s="8"/>
      <c r="H31" s="8"/>
      <c r="I31" s="8"/>
      <c r="J31" s="8"/>
      <c r="K31" s="8"/>
      <c r="L31" s="8"/>
      <c r="M31" s="8"/>
      <c r="N31" s="8"/>
      <c r="O31" s="8"/>
    </row>
    <row r="32" spans="1:16">
      <c r="C32" s="8"/>
      <c r="D32" s="8"/>
      <c r="E32" s="8"/>
      <c r="F32" s="8"/>
      <c r="G32" s="8"/>
      <c r="H32" s="8"/>
      <c r="I32" s="8"/>
      <c r="J32" s="8"/>
      <c r="K32" s="8"/>
      <c r="L32" s="8"/>
      <c r="M32" s="8"/>
      <c r="N32" s="8"/>
      <c r="O32" s="8"/>
    </row>
    <row r="33" spans="3:15">
      <c r="C33" s="8"/>
      <c r="D33" s="8"/>
      <c r="E33" s="8"/>
      <c r="F33" s="8"/>
      <c r="G33" s="8"/>
      <c r="H33" s="8"/>
      <c r="I33" s="8"/>
      <c r="J33" s="8"/>
      <c r="K33" s="8"/>
      <c r="L33" s="8"/>
      <c r="M33" s="8"/>
      <c r="N33" s="8"/>
      <c r="O33" s="8"/>
    </row>
    <row r="34" spans="3:15">
      <c r="C34" s="8"/>
      <c r="D34" s="8"/>
      <c r="E34" s="8"/>
      <c r="F34" s="8"/>
      <c r="G34" s="8"/>
      <c r="H34" s="8"/>
      <c r="I34" s="8"/>
      <c r="J34" s="8"/>
      <c r="K34" s="8"/>
      <c r="L34" s="8"/>
      <c r="M34" s="8"/>
      <c r="N34" s="8"/>
      <c r="O34" s="8"/>
    </row>
    <row r="35" spans="3:15">
      <c r="C35" s="8"/>
      <c r="D35" s="8"/>
      <c r="E35" s="8"/>
      <c r="F35" s="8"/>
      <c r="G35" s="8"/>
      <c r="H35" s="8"/>
      <c r="I35" s="8"/>
      <c r="J35" s="8"/>
      <c r="K35" s="8"/>
      <c r="L35" s="8"/>
      <c r="M35" s="8"/>
      <c r="N35" s="8"/>
      <c r="O35" s="8"/>
    </row>
    <row r="36" spans="3:15">
      <c r="C36" s="8"/>
      <c r="D36" s="8"/>
      <c r="E36" s="8"/>
      <c r="F36" s="8"/>
      <c r="G36" s="8"/>
      <c r="H36" s="8"/>
      <c r="I36" s="8"/>
      <c r="J36" s="8"/>
      <c r="K36" s="8"/>
      <c r="L36" s="8"/>
      <c r="M36" s="8"/>
      <c r="N36" s="8"/>
      <c r="O36" s="8"/>
    </row>
    <row r="37" spans="3:15">
      <c r="C37" s="8"/>
      <c r="D37" s="8"/>
      <c r="E37" s="8"/>
      <c r="F37" s="8"/>
      <c r="G37" s="8"/>
      <c r="H37" s="8"/>
      <c r="I37" s="8"/>
      <c r="J37" s="8"/>
      <c r="K37" s="8"/>
      <c r="L37" s="8"/>
      <c r="M37" s="8"/>
      <c r="N37" s="8"/>
      <c r="O37" s="8"/>
    </row>
    <row r="38" spans="3:15">
      <c r="C38" s="8"/>
      <c r="D38" s="8"/>
      <c r="E38" s="8"/>
      <c r="F38" s="8"/>
      <c r="G38" s="8"/>
      <c r="H38" s="8"/>
      <c r="I38" s="8"/>
      <c r="J38" s="8"/>
      <c r="K38" s="8"/>
      <c r="L38" s="8"/>
      <c r="M38" s="8"/>
      <c r="N38" s="8"/>
      <c r="O38" s="8"/>
    </row>
    <row r="39" spans="3:15">
      <c r="C39" s="8"/>
      <c r="D39" s="8"/>
      <c r="E39" s="8"/>
      <c r="F39" s="8"/>
      <c r="G39" s="8"/>
      <c r="H39" s="8"/>
      <c r="I39" s="8"/>
      <c r="J39" s="8"/>
      <c r="K39" s="8"/>
      <c r="L39" s="8"/>
      <c r="M39" s="8"/>
      <c r="N39" s="8"/>
      <c r="O39" s="8"/>
    </row>
    <row r="40" spans="3:15">
      <c r="C40" s="8"/>
      <c r="D40" s="8"/>
      <c r="E40" s="8"/>
      <c r="F40" s="8"/>
      <c r="G40" s="8"/>
      <c r="H40" s="8"/>
      <c r="I40" s="8"/>
      <c r="J40" s="8"/>
      <c r="K40" s="8"/>
      <c r="L40" s="8"/>
      <c r="M40" s="8"/>
      <c r="N40" s="8"/>
      <c r="O40" s="8"/>
    </row>
    <row r="41" spans="3:15">
      <c r="C41" s="8"/>
      <c r="D41" s="8"/>
      <c r="E41" s="8"/>
      <c r="F41" s="8"/>
      <c r="G41" s="8"/>
      <c r="H41" s="8"/>
      <c r="I41" s="8"/>
      <c r="J41" s="8"/>
      <c r="K41" s="8"/>
      <c r="L41" s="8"/>
      <c r="M41" s="8"/>
      <c r="N41" s="8"/>
      <c r="O41" s="8"/>
    </row>
    <row r="42" spans="3:15">
      <c r="C42" s="8"/>
      <c r="D42" s="8"/>
      <c r="E42" s="8"/>
      <c r="F42" s="8"/>
      <c r="G42" s="8"/>
      <c r="H42" s="8"/>
      <c r="N42" s="8"/>
      <c r="O42" s="8"/>
    </row>
    <row r="43" spans="3:15">
      <c r="C43" s="8"/>
      <c r="D43" s="8"/>
      <c r="E43" s="8"/>
      <c r="F43" s="8"/>
      <c r="G43" s="8"/>
      <c r="H43" s="8"/>
      <c r="N43" s="8"/>
      <c r="O43" s="8"/>
    </row>
    <row r="44" spans="3:15">
      <c r="C44" s="8"/>
      <c r="D44" s="8"/>
      <c r="E44" s="8"/>
      <c r="F44" s="8"/>
      <c r="G44" s="8"/>
      <c r="H44" s="8"/>
    </row>
    <row r="45" spans="3:15" ht="39" customHeight="1">
      <c r="C45" s="8"/>
      <c r="D45" s="8"/>
      <c r="E45" s="8"/>
      <c r="F45" s="8"/>
      <c r="G45" s="8"/>
      <c r="H45" s="8"/>
    </row>
    <row r="46" spans="3:15" ht="48" customHeight="1"/>
    <row r="56" ht="70.5" customHeight="1"/>
  </sheetData>
  <mergeCells count="3">
    <mergeCell ref="A1:M1"/>
    <mergeCell ref="B4:H4"/>
    <mergeCell ref="A2:M2"/>
  </mergeCells>
  <conditionalFormatting sqref="B18:G25">
    <cfRule type="cellIs" dxfId="0" priority="1" operator="equal">
      <formula>0</formula>
    </cfRule>
  </conditionalFormatting>
  <pageMargins left="0.70866141732283472" right="0.70866141732283472" top="0.74803149606299213" bottom="0.74803149606299213" header="0.31496062992125984" footer="0.31496062992125984"/>
  <pageSetup scale="40" orientation="landscape" r:id="rId1"/>
  <drawing r:id="rId2"/>
  <tableParts count="1">
    <tablePart r:id="rId3"/>
  </tableParts>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117">
    <tabColor theme="8" tint="-0.499984740745262"/>
    <pageSetUpPr fitToPage="1"/>
  </sheetPr>
  <dimension ref="A1:X38"/>
  <sheetViews>
    <sheetView showGridLines="0" view="pageBreakPreview" zoomScale="55" zoomScaleNormal="100" zoomScaleSheetLayoutView="55" workbookViewId="0">
      <pane ySplit="2" topLeftCell="A4" activePane="bottomLeft" state="frozen"/>
      <selection activeCell="K40" sqref="K40"/>
      <selection pane="bottomLeft" activeCell="A5" sqref="A5"/>
    </sheetView>
  </sheetViews>
  <sheetFormatPr baseColWidth="10" defaultColWidth="11.42578125" defaultRowHeight="14.25"/>
  <cols>
    <col min="1" max="1" width="21.28515625" style="173" customWidth="1"/>
    <col min="2" max="2" width="21.28515625" style="185" customWidth="1"/>
    <col min="3" max="3" width="25.140625" style="185" customWidth="1"/>
    <col min="4" max="4" width="20.42578125" style="185" customWidth="1"/>
    <col min="5" max="5" width="25.85546875" style="185" customWidth="1"/>
    <col min="6" max="6" width="27.140625" style="185" customWidth="1"/>
    <col min="7" max="11" width="18.28515625" style="173" customWidth="1"/>
    <col min="12" max="12" width="34.42578125" style="173" customWidth="1"/>
    <col min="13" max="13" width="23.42578125" style="173" customWidth="1"/>
    <col min="14" max="14" width="19.5703125" style="173" customWidth="1"/>
    <col min="15" max="15" width="3.7109375" style="173" customWidth="1"/>
    <col min="16" max="16" width="11.42578125" style="173"/>
    <col min="17" max="17" width="14.28515625" style="173" customWidth="1"/>
    <col min="18" max="18" width="11.42578125" style="173"/>
    <col min="19" max="22" width="11.42578125" style="173" customWidth="1"/>
    <col min="23" max="16384" width="11.42578125" style="173"/>
  </cols>
  <sheetData>
    <row r="1" spans="1:24" s="266" customFormat="1" ht="74.25" customHeight="1">
      <c r="A1" s="1480" t="s">
        <v>840</v>
      </c>
      <c r="B1" s="1481"/>
      <c r="C1" s="1481"/>
      <c r="D1" s="1481"/>
      <c r="E1" s="1481"/>
      <c r="F1" s="1481"/>
      <c r="G1" s="1481"/>
      <c r="H1" s="1481"/>
      <c r="I1" s="1481"/>
      <c r="J1" s="1481"/>
      <c r="K1" s="1481"/>
      <c r="L1" s="1481"/>
      <c r="M1" s="1481"/>
      <c r="N1" s="1482"/>
    </row>
    <row r="2" spans="1:24" s="266" customFormat="1" ht="30" customHeight="1">
      <c r="A2" s="1483" t="str">
        <f>+'Resumen '!O2</f>
        <v>Período:  Diciembre 2007 - Enero 2026</v>
      </c>
      <c r="B2" s="1484"/>
      <c r="C2" s="1484"/>
      <c r="D2" s="1484"/>
      <c r="E2" s="1484"/>
      <c r="F2" s="1484"/>
      <c r="G2" s="1484"/>
      <c r="H2" s="1484"/>
      <c r="I2" s="1484"/>
      <c r="J2" s="1484"/>
      <c r="K2" s="1484"/>
      <c r="L2" s="1484"/>
      <c r="M2" s="1484"/>
      <c r="N2" s="1485"/>
    </row>
    <row r="3" spans="1:24" ht="9.75" customHeight="1">
      <c r="A3" s="222"/>
      <c r="B3" s="222"/>
      <c r="C3" s="222"/>
      <c r="D3" s="222"/>
      <c r="E3" s="222"/>
      <c r="F3" s="222"/>
      <c r="G3" s="222"/>
      <c r="H3" s="222"/>
      <c r="I3" s="222"/>
      <c r="J3" s="222"/>
      <c r="K3" s="222"/>
      <c r="L3" s="222"/>
      <c r="M3" s="222"/>
      <c r="N3" s="222"/>
      <c r="S3" s="266"/>
      <c r="T3" s="266"/>
      <c r="U3" s="266"/>
      <c r="V3" s="266"/>
      <c r="W3" s="266"/>
    </row>
    <row r="4" spans="1:24" ht="315.75" customHeight="1">
      <c r="A4" s="1388" t="s">
        <v>975</v>
      </c>
      <c r="B4" s="1486"/>
      <c r="C4" s="1486"/>
      <c r="D4" s="1486"/>
      <c r="E4" s="1486"/>
      <c r="F4" s="1486"/>
      <c r="G4" s="1486"/>
      <c r="H4" s="1486"/>
      <c r="I4" s="1486"/>
      <c r="J4" s="1486"/>
      <c r="K4" s="1486"/>
      <c r="L4" s="1486"/>
      <c r="M4" s="1486"/>
      <c r="N4" s="1486"/>
      <c r="S4" s="266"/>
      <c r="T4" s="266"/>
      <c r="U4" s="266"/>
      <c r="V4" s="266"/>
      <c r="W4" s="266"/>
    </row>
    <row r="5" spans="1:24" ht="17.25" customHeight="1">
      <c r="A5" s="222"/>
      <c r="B5" s="222"/>
      <c r="C5" s="222"/>
      <c r="D5" s="222"/>
      <c r="E5" s="222"/>
      <c r="F5" s="222"/>
      <c r="G5" s="222"/>
      <c r="H5" s="222"/>
      <c r="I5" s="222"/>
      <c r="J5" s="222"/>
      <c r="K5" s="222"/>
      <c r="L5" s="222"/>
      <c r="M5" s="222"/>
      <c r="N5" s="222"/>
      <c r="S5" s="266"/>
      <c r="T5" s="266"/>
      <c r="U5" s="266"/>
      <c r="V5" s="266"/>
      <c r="W5" s="266"/>
    </row>
    <row r="6" spans="1:24" ht="45" customHeight="1">
      <c r="A6" s="316" t="s">
        <v>334</v>
      </c>
      <c r="B6" s="317" t="s">
        <v>841</v>
      </c>
      <c r="C6" s="317" t="s">
        <v>842</v>
      </c>
      <c r="D6" s="318" t="s">
        <v>843</v>
      </c>
      <c r="E6" s="317" t="s">
        <v>844</v>
      </c>
      <c r="F6" s="319" t="s">
        <v>845</v>
      </c>
      <c r="Q6" s="681"/>
      <c r="S6" s="266"/>
      <c r="T6" s="266"/>
      <c r="U6" s="266"/>
      <c r="V6" s="266"/>
      <c r="W6" s="266"/>
    </row>
    <row r="7" spans="1:24" ht="17.25" customHeight="1">
      <c r="A7" s="320">
        <v>2007</v>
      </c>
      <c r="B7" s="688">
        <v>8459</v>
      </c>
      <c r="C7" s="688">
        <v>85</v>
      </c>
      <c r="D7" s="689">
        <f>+C7+B7</f>
        <v>8544</v>
      </c>
      <c r="E7" s="564">
        <f t="shared" ref="E7:E17" si="0">B7/D7</f>
        <v>0.99005149812734083</v>
      </c>
      <c r="F7" s="565">
        <f>C7/D7</f>
        <v>9.948501872659176E-3</v>
      </c>
      <c r="Q7" s="681"/>
      <c r="S7" s="266"/>
      <c r="T7" s="266"/>
      <c r="U7" s="266"/>
      <c r="V7" s="266"/>
      <c r="W7" s="266"/>
    </row>
    <row r="8" spans="1:24" ht="17.25" customHeight="1">
      <c r="A8" s="321">
        <v>2008</v>
      </c>
      <c r="B8" s="688">
        <v>10873</v>
      </c>
      <c r="C8" s="688">
        <v>104</v>
      </c>
      <c r="D8" s="689">
        <f t="shared" ref="D8:D22" si="1">+C8+B8</f>
        <v>10977</v>
      </c>
      <c r="E8" s="564">
        <f t="shared" si="0"/>
        <v>0.99052564452947067</v>
      </c>
      <c r="F8" s="565">
        <f>C8/D8</f>
        <v>9.4743554705292877E-3</v>
      </c>
      <c r="Q8" s="681"/>
      <c r="S8" s="266"/>
      <c r="T8" s="266"/>
      <c r="U8" s="266"/>
      <c r="V8" s="266"/>
      <c r="W8" s="266"/>
    </row>
    <row r="9" spans="1:24" ht="17.25" customHeight="1">
      <c r="A9" s="320">
        <v>2009</v>
      </c>
      <c r="B9" s="688">
        <v>14386</v>
      </c>
      <c r="C9" s="688">
        <v>297</v>
      </c>
      <c r="D9" s="689">
        <f t="shared" si="1"/>
        <v>14683</v>
      </c>
      <c r="E9" s="564">
        <f t="shared" si="0"/>
        <v>0.97977252605053466</v>
      </c>
      <c r="F9" s="565">
        <f>C9/D9</f>
        <v>2.0227473949465367E-2</v>
      </c>
      <c r="Q9" s="681"/>
      <c r="S9" s="266"/>
      <c r="T9" s="266"/>
      <c r="U9" s="266"/>
      <c r="V9" s="266"/>
      <c r="W9" s="266"/>
    </row>
    <row r="10" spans="1:24" ht="17.25" customHeight="1">
      <c r="A10" s="321">
        <v>2010</v>
      </c>
      <c r="B10" s="688">
        <v>17051</v>
      </c>
      <c r="C10" s="688">
        <v>405</v>
      </c>
      <c r="D10" s="689">
        <f t="shared" si="1"/>
        <v>17456</v>
      </c>
      <c r="E10" s="564">
        <f t="shared" si="0"/>
        <v>0.97679880843263056</v>
      </c>
      <c r="F10" s="565">
        <f>C10/D10</f>
        <v>2.3201191567369387E-2</v>
      </c>
      <c r="Q10" s="681"/>
      <c r="S10" s="266"/>
      <c r="T10" s="266"/>
      <c r="U10" s="266"/>
      <c r="V10" s="266"/>
      <c r="W10" s="266"/>
    </row>
    <row r="11" spans="1:24" ht="17.25" customHeight="1">
      <c r="A11" s="321">
        <v>2011</v>
      </c>
      <c r="B11" s="688">
        <v>22120</v>
      </c>
      <c r="C11" s="688">
        <v>477</v>
      </c>
      <c r="D11" s="689">
        <f t="shared" si="1"/>
        <v>22597</v>
      </c>
      <c r="E11" s="564">
        <f t="shared" si="0"/>
        <v>0.97889100323051736</v>
      </c>
      <c r="F11" s="565">
        <f>C11/D11</f>
        <v>2.1108996769482673E-2</v>
      </c>
      <c r="Q11" s="681"/>
      <c r="S11" s="266"/>
      <c r="T11" s="266"/>
      <c r="U11" s="266"/>
      <c r="V11" s="266"/>
      <c r="W11" s="266"/>
    </row>
    <row r="12" spans="1:24" ht="17.25" customHeight="1">
      <c r="A12" s="321" t="s">
        <v>344</v>
      </c>
      <c r="B12" s="688">
        <v>26233</v>
      </c>
      <c r="C12" s="688">
        <v>455</v>
      </c>
      <c r="D12" s="689">
        <f t="shared" si="1"/>
        <v>26688</v>
      </c>
      <c r="E12" s="564">
        <f t="shared" si="0"/>
        <v>0.982951139088729</v>
      </c>
      <c r="F12" s="565">
        <f t="shared" ref="F12:F17" si="2">C12/D12</f>
        <v>1.7048860911270985E-2</v>
      </c>
      <c r="Q12" s="681"/>
      <c r="S12" s="266"/>
      <c r="T12" s="266"/>
      <c r="U12" s="266"/>
      <c r="V12" s="266"/>
      <c r="W12" s="266"/>
    </row>
    <row r="13" spans="1:24" ht="17.25" customHeight="1">
      <c r="A13" s="321" t="s">
        <v>345</v>
      </c>
      <c r="B13" s="688">
        <v>28246</v>
      </c>
      <c r="C13" s="688">
        <v>389</v>
      </c>
      <c r="D13" s="689">
        <f t="shared" si="1"/>
        <v>28635</v>
      </c>
      <c r="E13" s="564">
        <f t="shared" si="0"/>
        <v>0.98641522612187882</v>
      </c>
      <c r="F13" s="565">
        <f t="shared" si="2"/>
        <v>1.358477387812118E-2</v>
      </c>
      <c r="Q13" s="681"/>
      <c r="S13" s="266"/>
      <c r="T13" s="266"/>
      <c r="U13" s="266"/>
      <c r="V13" s="266"/>
      <c r="W13" s="266"/>
    </row>
    <row r="14" spans="1:24" ht="17.25" customHeight="1">
      <c r="A14" s="321" t="s">
        <v>346</v>
      </c>
      <c r="B14" s="688">
        <v>30630</v>
      </c>
      <c r="C14" s="688">
        <v>402</v>
      </c>
      <c r="D14" s="689">
        <f t="shared" si="1"/>
        <v>31032</v>
      </c>
      <c r="E14" s="564">
        <f t="shared" si="0"/>
        <v>0.98704563031709203</v>
      </c>
      <c r="F14" s="565">
        <f t="shared" si="2"/>
        <v>1.2954369682907967E-2</v>
      </c>
      <c r="O14" s="202"/>
      <c r="Q14" s="681"/>
      <c r="S14" s="266"/>
      <c r="T14" s="266"/>
      <c r="U14" s="266"/>
      <c r="V14" s="266"/>
      <c r="W14" s="266"/>
    </row>
    <row r="15" spans="1:24" ht="17.25" customHeight="1">
      <c r="A15" s="322" t="s">
        <v>347</v>
      </c>
      <c r="B15" s="690">
        <v>34087</v>
      </c>
      <c r="C15" s="690">
        <v>462</v>
      </c>
      <c r="D15" s="689">
        <f t="shared" si="1"/>
        <v>34549</v>
      </c>
      <c r="E15" s="564">
        <f t="shared" si="0"/>
        <v>0.98662768821094682</v>
      </c>
      <c r="F15" s="565">
        <f t="shared" si="2"/>
        <v>1.3372311789053229E-2</v>
      </c>
      <c r="Q15" s="681"/>
      <c r="S15" s="266"/>
      <c r="T15" s="266"/>
      <c r="U15" s="266"/>
      <c r="V15" s="266"/>
      <c r="W15" s="266"/>
    </row>
    <row r="16" spans="1:24" s="206" customFormat="1" ht="17.25" customHeight="1">
      <c r="A16" s="322" t="s">
        <v>348</v>
      </c>
      <c r="B16" s="690">
        <v>38382</v>
      </c>
      <c r="C16" s="690">
        <v>474</v>
      </c>
      <c r="D16" s="689">
        <f t="shared" si="1"/>
        <v>38856</v>
      </c>
      <c r="E16" s="564">
        <f t="shared" si="0"/>
        <v>0.98780111179740582</v>
      </c>
      <c r="F16" s="565">
        <f t="shared" si="2"/>
        <v>1.2198888202594195E-2</v>
      </c>
      <c r="G16" s="173"/>
      <c r="H16" s="173"/>
      <c r="I16" s="173"/>
      <c r="J16" s="173"/>
      <c r="K16" s="173"/>
      <c r="L16" s="173"/>
      <c r="M16" s="173"/>
      <c r="N16" s="173"/>
      <c r="Q16" s="681"/>
      <c r="S16" s="266"/>
      <c r="T16" s="266"/>
      <c r="U16" s="266"/>
      <c r="V16" s="266"/>
      <c r="W16" s="266"/>
      <c r="X16" s="173"/>
    </row>
    <row r="17" spans="1:24" ht="18">
      <c r="A17" s="322" t="s">
        <v>349</v>
      </c>
      <c r="B17" s="690">
        <v>41026</v>
      </c>
      <c r="C17" s="690">
        <v>463</v>
      </c>
      <c r="D17" s="689">
        <f t="shared" si="1"/>
        <v>41489</v>
      </c>
      <c r="E17" s="564">
        <f t="shared" si="0"/>
        <v>0.98884041553182767</v>
      </c>
      <c r="F17" s="565">
        <f t="shared" si="2"/>
        <v>1.1159584468172286E-2</v>
      </c>
      <c r="O17" s="202"/>
      <c r="Q17" s="681"/>
      <c r="S17" s="266"/>
      <c r="T17" s="266"/>
      <c r="U17" s="266"/>
      <c r="V17" s="266"/>
      <c r="W17" s="266"/>
    </row>
    <row r="18" spans="1:24" ht="18">
      <c r="A18" s="322" t="s">
        <v>350</v>
      </c>
      <c r="B18" s="690">
        <v>44827</v>
      </c>
      <c r="C18" s="690">
        <v>643</v>
      </c>
      <c r="D18" s="689">
        <f t="shared" si="1"/>
        <v>45470</v>
      </c>
      <c r="E18" s="564">
        <f>B18/D18</f>
        <v>0.98585880800527825</v>
      </c>
      <c r="F18" s="565">
        <f>C18/D18</f>
        <v>1.4141191994721795E-2</v>
      </c>
      <c r="G18" s="223"/>
      <c r="H18" s="223"/>
      <c r="I18" s="223"/>
      <c r="J18" s="223"/>
      <c r="K18" s="223"/>
      <c r="L18" s="206"/>
      <c r="M18" s="206"/>
      <c r="N18" s="206"/>
      <c r="O18" s="202"/>
      <c r="Q18" s="681"/>
      <c r="S18" s="266"/>
      <c r="T18" s="266"/>
      <c r="U18" s="266"/>
      <c r="V18" s="266"/>
      <c r="W18" s="266"/>
      <c r="X18" s="206"/>
    </row>
    <row r="19" spans="1:24" ht="18">
      <c r="A19" s="322" t="s">
        <v>351</v>
      </c>
      <c r="B19" s="690">
        <v>48395</v>
      </c>
      <c r="C19" s="690">
        <v>753</v>
      </c>
      <c r="D19" s="689">
        <f t="shared" si="1"/>
        <v>49148</v>
      </c>
      <c r="E19" s="564">
        <f>B19/D19</f>
        <v>0.98467892894929598</v>
      </c>
      <c r="F19" s="565">
        <f>C19/D19</f>
        <v>1.5321071050703997E-2</v>
      </c>
      <c r="G19" s="223"/>
      <c r="H19" s="223"/>
      <c r="I19" s="223"/>
      <c r="J19" s="223"/>
      <c r="K19" s="223"/>
      <c r="L19" s="206"/>
      <c r="M19" s="206"/>
      <c r="O19" s="202"/>
      <c r="Q19" s="681"/>
      <c r="S19" s="266"/>
      <c r="T19" s="266"/>
      <c r="U19" s="266"/>
      <c r="V19" s="266"/>
      <c r="W19" s="266"/>
    </row>
    <row r="20" spans="1:24" ht="18">
      <c r="A20" s="323">
        <v>2020</v>
      </c>
      <c r="B20" s="690">
        <v>31890</v>
      </c>
      <c r="C20" s="690">
        <v>8255</v>
      </c>
      <c r="D20" s="689">
        <f t="shared" si="1"/>
        <v>40145</v>
      </c>
      <c r="E20" s="564">
        <f>B20/D20</f>
        <v>0.79437040727363306</v>
      </c>
      <c r="F20" s="1044">
        <f>C20/D20</f>
        <v>0.20562959272636691</v>
      </c>
      <c r="G20" s="223"/>
      <c r="H20" s="223"/>
      <c r="I20" s="223"/>
      <c r="J20" s="223"/>
      <c r="K20" s="223"/>
      <c r="L20" s="206"/>
      <c r="M20" s="206"/>
      <c r="O20" s="202"/>
      <c r="Q20" s="681"/>
      <c r="S20" s="206"/>
      <c r="T20" s="206"/>
      <c r="U20" s="206"/>
      <c r="V20" s="206"/>
      <c r="W20" s="206"/>
    </row>
    <row r="21" spans="1:24" ht="18">
      <c r="A21" s="323">
        <v>2021</v>
      </c>
      <c r="B21" s="690">
        <v>38603</v>
      </c>
      <c r="C21" s="690">
        <v>8847</v>
      </c>
      <c r="D21" s="689">
        <f t="shared" si="1"/>
        <v>47450</v>
      </c>
      <c r="E21" s="564">
        <f>B21/D21</f>
        <v>0.8135511064278188</v>
      </c>
      <c r="F21" s="1044">
        <f>C21/D21</f>
        <v>0.18644889357218125</v>
      </c>
      <c r="G21" s="223"/>
      <c r="H21" s="223"/>
      <c r="I21" s="223"/>
      <c r="J21" s="223"/>
      <c r="K21" s="223"/>
      <c r="O21" s="202"/>
      <c r="Q21" s="681"/>
    </row>
    <row r="22" spans="1:24" ht="18">
      <c r="A22" s="323">
        <v>2022</v>
      </c>
      <c r="B22" s="690">
        <v>44773</v>
      </c>
      <c r="C22" s="690">
        <v>4822</v>
      </c>
      <c r="D22" s="689">
        <f t="shared" si="1"/>
        <v>49595</v>
      </c>
      <c r="E22" s="564">
        <v>0.90277245690089725</v>
      </c>
      <c r="F22" s="565">
        <v>9.7227543099102726E-2</v>
      </c>
      <c r="G22" s="223"/>
      <c r="H22" s="223"/>
      <c r="I22" s="223"/>
      <c r="J22" s="223"/>
      <c r="K22" s="223"/>
      <c r="O22" s="202"/>
      <c r="Q22" s="681"/>
    </row>
    <row r="23" spans="1:24" ht="18">
      <c r="A23" s="710">
        <v>2023</v>
      </c>
      <c r="B23" s="691">
        <v>46191</v>
      </c>
      <c r="C23" s="691">
        <v>606</v>
      </c>
      <c r="D23" s="689">
        <f>+C23+B23</f>
        <v>46797</v>
      </c>
      <c r="E23" s="564">
        <f>B23/D23</f>
        <v>0.98705045195204821</v>
      </c>
      <c r="F23" s="565">
        <f>C23/D23</f>
        <v>1.2949548047951792E-2</v>
      </c>
      <c r="G23" s="223"/>
      <c r="H23" s="223"/>
      <c r="I23" s="223"/>
      <c r="J23" s="223"/>
      <c r="K23" s="223"/>
      <c r="O23" s="202"/>
      <c r="Q23" s="681"/>
    </row>
    <row r="24" spans="1:24" ht="18">
      <c r="A24" s="710">
        <v>2024</v>
      </c>
      <c r="B24" s="691">
        <v>49692</v>
      </c>
      <c r="C24" s="691">
        <v>540</v>
      </c>
      <c r="D24" s="689">
        <f t="shared" ref="D24:D25" si="3">+C24+B24</f>
        <v>50232</v>
      </c>
      <c r="E24" s="564">
        <f>B24/D24</f>
        <v>0.98924988055422836</v>
      </c>
      <c r="F24" s="565">
        <f>C24/D24</f>
        <v>1.075011944577162E-2</v>
      </c>
      <c r="G24" s="223"/>
      <c r="H24" s="223"/>
      <c r="I24" s="223"/>
      <c r="J24" s="223"/>
      <c r="K24" s="223"/>
      <c r="O24" s="202"/>
    </row>
    <row r="25" spans="1:24" ht="18">
      <c r="A25" s="1164">
        <v>2025</v>
      </c>
      <c r="B25" s="1165">
        <v>51599</v>
      </c>
      <c r="C25" s="1165">
        <v>413</v>
      </c>
      <c r="D25" s="689">
        <f t="shared" si="3"/>
        <v>52012</v>
      </c>
      <c r="E25" s="564">
        <f>B25/D25</f>
        <v>0.99205952472506342</v>
      </c>
      <c r="F25" s="565">
        <f>C25/D25</f>
        <v>7.9404752749365533E-3</v>
      </c>
      <c r="G25" s="223"/>
      <c r="H25" s="223"/>
      <c r="I25" s="223"/>
      <c r="J25" s="223"/>
      <c r="K25" s="223"/>
      <c r="O25" s="202"/>
    </row>
    <row r="26" spans="1:24" ht="18">
      <c r="A26" s="323" t="s">
        <v>908</v>
      </c>
      <c r="B26" s="690">
        <f>+'Resumen '!B7</f>
        <v>3917</v>
      </c>
      <c r="C26" s="690">
        <f>+'Resumen '!C7</f>
        <v>34</v>
      </c>
      <c r="D26" s="689">
        <f>+C26+B26</f>
        <v>3951</v>
      </c>
      <c r="E26" s="564">
        <f>B26/D26</f>
        <v>0.99139458364970889</v>
      </c>
      <c r="F26" s="565">
        <f>C26/D26</f>
        <v>8.6054163502910664E-3</v>
      </c>
      <c r="O26" s="202"/>
      <c r="Q26" s="175"/>
    </row>
    <row r="27" spans="1:24" ht="18">
      <c r="A27" s="290" t="s">
        <v>94</v>
      </c>
      <c r="B27" s="692">
        <f>SUM(B7:B26)</f>
        <v>631380</v>
      </c>
      <c r="C27" s="692">
        <f>SUM(C7:C26)</f>
        <v>28926</v>
      </c>
      <c r="D27" s="692">
        <f>SUM(D7:D26)</f>
        <v>660306</v>
      </c>
      <c r="E27" s="324">
        <f>AVERAGE(E7:E26)</f>
        <v>0.96383534199381737</v>
      </c>
      <c r="F27" s="325">
        <f>AVERAGE(F7:F26)</f>
        <v>3.6164658006182675E-2</v>
      </c>
      <c r="O27" s="202"/>
    </row>
    <row r="28" spans="1:24" ht="18">
      <c r="A28" s="444" t="s">
        <v>846</v>
      </c>
      <c r="B28" s="445"/>
      <c r="C28" s="445"/>
      <c r="D28" s="446"/>
      <c r="E28" s="447"/>
      <c r="F28" s="447"/>
      <c r="O28" s="202"/>
    </row>
    <row r="29" spans="1:24">
      <c r="O29" s="202"/>
    </row>
    <row r="30" spans="1:24">
      <c r="O30" s="202"/>
    </row>
    <row r="31" spans="1:24">
      <c r="O31" s="202"/>
    </row>
    <row r="32" spans="1:24">
      <c r="O32" s="202"/>
    </row>
    <row r="33" spans="15:15">
      <c r="O33" s="202"/>
    </row>
    <row r="34" spans="15:15">
      <c r="O34" s="202"/>
    </row>
    <row r="35" spans="15:15">
      <c r="O35" s="202"/>
    </row>
    <row r="36" spans="15:15">
      <c r="O36" s="202"/>
    </row>
    <row r="37" spans="15:15">
      <c r="O37" s="202"/>
    </row>
    <row r="38" spans="15:15">
      <c r="O38" s="202"/>
    </row>
  </sheetData>
  <mergeCells count="3">
    <mergeCell ref="A1:N1"/>
    <mergeCell ref="A2:N2"/>
    <mergeCell ref="A4:N4"/>
  </mergeCells>
  <pageMargins left="0.70866141732283472" right="0.70866141732283472" top="0.74803149606299213" bottom="0.74803149606299213" header="0.31496062992125984" footer="0.31496062992125984"/>
  <pageSetup scale="37" orientation="landscape" r:id="rId1"/>
  <drawing r:id="rId2"/>
  <tableParts count="1">
    <tablePart r:id="rId3"/>
  </tableParts>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118">
    <tabColor theme="8" tint="-0.499984740745262"/>
    <pageSetUpPr fitToPage="1"/>
  </sheetPr>
  <dimension ref="A1:AD58"/>
  <sheetViews>
    <sheetView showGridLines="0" view="pageBreakPreview" zoomScale="55" zoomScaleNormal="100" zoomScaleSheetLayoutView="55" workbookViewId="0">
      <selection activeCell="A5" sqref="A5"/>
    </sheetView>
  </sheetViews>
  <sheetFormatPr baseColWidth="10" defaultColWidth="11.42578125" defaultRowHeight="18"/>
  <cols>
    <col min="1" max="1" width="19.42578125" style="173" customWidth="1"/>
    <col min="2" max="2" width="15.7109375" style="173" bestFit="1" customWidth="1"/>
    <col min="3" max="3" width="14.42578125" style="173" bestFit="1" customWidth="1"/>
    <col min="4" max="4" width="15.7109375" style="173" bestFit="1" customWidth="1"/>
    <col min="5" max="5" width="15.140625" style="173" bestFit="1" customWidth="1"/>
    <col min="6" max="8" width="15.7109375" style="173" bestFit="1" customWidth="1"/>
    <col min="9" max="9" width="16.5703125" style="173" bestFit="1" customWidth="1"/>
    <col min="10" max="10" width="18.5703125" style="178" bestFit="1" customWidth="1"/>
    <col min="11" max="11" width="16.5703125" style="173" bestFit="1" customWidth="1"/>
    <col min="12" max="18" width="18.85546875" style="173" customWidth="1"/>
    <col min="19" max="30" width="6.7109375" style="173" customWidth="1"/>
    <col min="31" max="16384" width="11.42578125" style="173"/>
  </cols>
  <sheetData>
    <row r="1" spans="1:30" s="266" customFormat="1" ht="81.75" customHeight="1">
      <c r="A1" s="1490" t="s">
        <v>847</v>
      </c>
      <c r="B1" s="1490"/>
      <c r="C1" s="1490"/>
      <c r="D1" s="1490"/>
      <c r="E1" s="1490"/>
      <c r="F1" s="1490"/>
      <c r="G1" s="1490"/>
      <c r="H1" s="1490"/>
      <c r="I1" s="1490"/>
      <c r="J1" s="1490"/>
      <c r="K1" s="1490"/>
      <c r="L1" s="1490"/>
      <c r="M1" s="1490"/>
      <c r="N1" s="1490"/>
      <c r="O1" s="1490"/>
      <c r="P1" s="1490"/>
      <c r="Q1" s="1490"/>
      <c r="R1" s="1490"/>
      <c r="S1" s="1490"/>
      <c r="T1" s="1490"/>
      <c r="U1" s="1490"/>
      <c r="V1" s="1490"/>
      <c r="W1" s="1490"/>
      <c r="X1" s="1490"/>
      <c r="Y1" s="1490"/>
      <c r="Z1" s="1490"/>
      <c r="AA1" s="1490"/>
      <c r="AB1" s="1490"/>
      <c r="AC1" s="1490"/>
      <c r="AD1" s="1490"/>
    </row>
    <row r="2" spans="1:30" ht="22.5" customHeight="1">
      <c r="A2" s="1489" t="str">
        <f>+'Resumen '!O2</f>
        <v>Período:  Diciembre 2007 - Enero 2026</v>
      </c>
      <c r="B2" s="1489"/>
      <c r="C2" s="1489"/>
      <c r="D2" s="1489"/>
      <c r="E2" s="1489"/>
      <c r="F2" s="1489"/>
      <c r="G2" s="1489"/>
      <c r="H2" s="1489"/>
      <c r="I2" s="1489"/>
      <c r="J2" s="1489"/>
      <c r="K2" s="1489"/>
      <c r="L2" s="1489"/>
      <c r="M2" s="1489"/>
      <c r="N2" s="1489"/>
      <c r="O2" s="1489"/>
      <c r="P2" s="1489"/>
      <c r="Q2" s="1489"/>
      <c r="R2" s="1489"/>
      <c r="S2" s="1489"/>
      <c r="T2" s="1489"/>
      <c r="U2" s="1489"/>
      <c r="V2" s="1489"/>
      <c r="W2" s="1489"/>
      <c r="X2" s="1489"/>
      <c r="Y2" s="1489"/>
      <c r="Z2" s="1489"/>
      <c r="AA2" s="1489"/>
      <c r="AB2" s="1489"/>
      <c r="AC2" s="1489"/>
      <c r="AD2" s="1489"/>
    </row>
    <row r="3" spans="1:30" ht="21.75" customHeight="1">
      <c r="A3" s="1487"/>
      <c r="B3" s="1487"/>
      <c r="C3" s="1487"/>
      <c r="D3" s="1487"/>
      <c r="E3" s="1487"/>
      <c r="F3" s="1487"/>
      <c r="G3" s="1487"/>
      <c r="H3" s="1487"/>
      <c r="I3" s="1487"/>
      <c r="J3" s="1487"/>
      <c r="K3" s="1487"/>
      <c r="L3" s="1487"/>
      <c r="M3" s="1487"/>
      <c r="N3" s="1487"/>
      <c r="O3" s="1487"/>
      <c r="P3" s="1487"/>
      <c r="Q3" s="1487"/>
      <c r="R3" s="1487"/>
    </row>
    <row r="4" spans="1:30" s="262" customFormat="1" ht="257.25" customHeight="1">
      <c r="A4" s="1488" t="s">
        <v>976</v>
      </c>
      <c r="B4" s="1488"/>
      <c r="C4" s="1488"/>
      <c r="D4" s="1488"/>
      <c r="E4" s="1488"/>
      <c r="F4" s="1488"/>
      <c r="G4" s="1488"/>
      <c r="H4" s="1488"/>
      <c r="I4" s="1488"/>
      <c r="J4" s="1488"/>
      <c r="K4" s="1488"/>
      <c r="L4" s="1488"/>
      <c r="M4" s="1488"/>
      <c r="N4" s="1488"/>
      <c r="O4" s="1488"/>
      <c r="P4" s="1488"/>
      <c r="Q4" s="1488"/>
      <c r="R4" s="1488"/>
      <c r="S4" s="1488"/>
      <c r="T4" s="1488"/>
      <c r="U4" s="1488"/>
      <c r="V4" s="1488"/>
      <c r="W4" s="1488"/>
      <c r="X4" s="1488"/>
      <c r="Y4" s="1488"/>
      <c r="Z4" s="1488"/>
      <c r="AA4" s="1488"/>
      <c r="AB4" s="1488"/>
      <c r="AC4" s="1488"/>
      <c r="AD4" s="1488"/>
    </row>
    <row r="5" spans="1:30" ht="15.75">
      <c r="A5" s="768"/>
      <c r="B5" s="768"/>
      <c r="C5" s="768"/>
      <c r="D5" s="768"/>
      <c r="E5" s="768"/>
      <c r="F5" s="768"/>
      <c r="G5" s="768"/>
      <c r="H5" s="768"/>
      <c r="I5" s="768"/>
      <c r="J5" s="768"/>
      <c r="K5" s="768"/>
      <c r="L5" s="768"/>
      <c r="M5" s="768"/>
      <c r="N5" s="768"/>
      <c r="O5" s="768"/>
      <c r="P5" s="768"/>
      <c r="Q5" s="768"/>
      <c r="R5" s="768"/>
    </row>
    <row r="6" spans="1:30" ht="42.75" customHeight="1">
      <c r="A6" s="1104" t="s">
        <v>848</v>
      </c>
      <c r="B6" s="548" t="s">
        <v>849</v>
      </c>
      <c r="C6" s="548" t="s">
        <v>850</v>
      </c>
      <c r="D6" s="548" t="s">
        <v>851</v>
      </c>
      <c r="E6" s="548" t="s">
        <v>852</v>
      </c>
      <c r="F6" s="548" t="s">
        <v>853</v>
      </c>
      <c r="G6" s="548" t="s">
        <v>854</v>
      </c>
      <c r="H6" s="548" t="s">
        <v>855</v>
      </c>
      <c r="I6" s="548" t="s">
        <v>856</v>
      </c>
      <c r="J6" s="548" t="s">
        <v>857</v>
      </c>
      <c r="K6" s="548" t="s">
        <v>858</v>
      </c>
      <c r="L6" s="548" t="s">
        <v>859</v>
      </c>
      <c r="M6" s="548" t="s">
        <v>860</v>
      </c>
      <c r="N6" s="548" t="s">
        <v>861</v>
      </c>
      <c r="O6" s="548" t="s">
        <v>862</v>
      </c>
      <c r="P6" s="548" t="s">
        <v>863</v>
      </c>
      <c r="Q6" s="548" t="s">
        <v>864</v>
      </c>
      <c r="R6" s="548" t="s">
        <v>865</v>
      </c>
    </row>
    <row r="7" spans="1:30">
      <c r="A7" s="323">
        <v>2007</v>
      </c>
      <c r="B7" s="1105">
        <v>5248</v>
      </c>
      <c r="C7" s="1105">
        <v>259</v>
      </c>
      <c r="D7" s="1105">
        <v>1131</v>
      </c>
      <c r="E7" s="1105">
        <v>112</v>
      </c>
      <c r="F7" s="1105">
        <v>54</v>
      </c>
      <c r="G7" s="1105">
        <v>1402</v>
      </c>
      <c r="H7" s="1105">
        <v>67</v>
      </c>
      <c r="I7" s="1105">
        <v>271</v>
      </c>
      <c r="J7" s="549">
        <f t="shared" ref="J7:J21" si="0">SUM(B7:I7)</f>
        <v>8544</v>
      </c>
      <c r="K7" s="1106">
        <f t="shared" ref="K7:K21" si="1">B7/J7</f>
        <v>0.61423220973782766</v>
      </c>
      <c r="L7" s="1106">
        <f t="shared" ref="L7:L21" si="2">C7/J7</f>
        <v>3.031367041198502E-2</v>
      </c>
      <c r="M7" s="1106">
        <f t="shared" ref="M7:M21" si="3">D7/J7</f>
        <v>0.13237359550561797</v>
      </c>
      <c r="N7" s="1106">
        <f t="shared" ref="N7:N21" si="4">E7/J7</f>
        <v>1.3108614232209739E-2</v>
      </c>
      <c r="O7" s="1106">
        <f t="shared" ref="O7:O21" si="5">F7/J7</f>
        <v>6.3202247191011234E-3</v>
      </c>
      <c r="P7" s="1106">
        <f t="shared" ref="P7:P21" si="6">G7/J7</f>
        <v>0.16409176029962547</v>
      </c>
      <c r="Q7" s="1106">
        <f t="shared" ref="Q7:Q21" si="7">H7/J7</f>
        <v>7.8417602996254682E-3</v>
      </c>
      <c r="R7" s="1106">
        <f t="shared" ref="R7:R21" si="8">I7/J7</f>
        <v>3.1718164794007492E-2</v>
      </c>
    </row>
    <row r="8" spans="1:30">
      <c r="A8" s="322">
        <v>2008</v>
      </c>
      <c r="B8" s="1105">
        <v>5249</v>
      </c>
      <c r="C8" s="1105">
        <v>457</v>
      </c>
      <c r="D8" s="1105">
        <v>2480</v>
      </c>
      <c r="E8" s="1105">
        <v>167</v>
      </c>
      <c r="F8" s="1105">
        <v>61</v>
      </c>
      <c r="G8" s="1105">
        <v>2135</v>
      </c>
      <c r="H8" s="1105">
        <v>47</v>
      </c>
      <c r="I8" s="1105">
        <v>381</v>
      </c>
      <c r="J8" s="549">
        <f t="shared" si="0"/>
        <v>10977</v>
      </c>
      <c r="K8" s="1106">
        <f t="shared" si="1"/>
        <v>0.47818165254623302</v>
      </c>
      <c r="L8" s="1106">
        <f t="shared" si="2"/>
        <v>4.1632504327229661E-2</v>
      </c>
      <c r="M8" s="1106">
        <f t="shared" si="3"/>
        <v>0.22592693814339074</v>
      </c>
      <c r="N8" s="1106">
        <f t="shared" si="4"/>
        <v>1.5213628495946069E-2</v>
      </c>
      <c r="O8" s="1106">
        <f t="shared" si="5"/>
        <v>5.5570738817527559E-3</v>
      </c>
      <c r="P8" s="1106">
        <f t="shared" si="6"/>
        <v>0.19449758586134644</v>
      </c>
      <c r="Q8" s="1106">
        <f t="shared" si="7"/>
        <v>4.2816798761045822E-3</v>
      </c>
      <c r="R8" s="1106">
        <f t="shared" si="8"/>
        <v>3.4708936867996719E-2</v>
      </c>
    </row>
    <row r="9" spans="1:30" ht="18.75" customHeight="1">
      <c r="A9" s="323">
        <v>2009</v>
      </c>
      <c r="B9" s="1105">
        <v>5951</v>
      </c>
      <c r="C9" s="1105">
        <v>466</v>
      </c>
      <c r="D9" s="1105">
        <v>3922</v>
      </c>
      <c r="E9" s="1105">
        <v>308</v>
      </c>
      <c r="F9" s="1105">
        <v>128</v>
      </c>
      <c r="G9" s="1105">
        <v>2899</v>
      </c>
      <c r="H9" s="1105">
        <v>159</v>
      </c>
      <c r="I9" s="1105">
        <v>850</v>
      </c>
      <c r="J9" s="549">
        <f t="shared" si="0"/>
        <v>14683</v>
      </c>
      <c r="K9" s="1106">
        <f t="shared" si="1"/>
        <v>0.40529864469113941</v>
      </c>
      <c r="L9" s="1106">
        <f t="shared" si="2"/>
        <v>3.1737383368521423E-2</v>
      </c>
      <c r="M9" s="1106">
        <f t="shared" si="3"/>
        <v>0.26711162568957297</v>
      </c>
      <c r="N9" s="1106">
        <f t="shared" si="4"/>
        <v>2.0976639651297417E-2</v>
      </c>
      <c r="O9" s="1106">
        <f t="shared" si="5"/>
        <v>8.7175645304093177E-3</v>
      </c>
      <c r="P9" s="1106">
        <f t="shared" si="6"/>
        <v>0.19743921541919227</v>
      </c>
      <c r="Q9" s="1106">
        <f t="shared" si="7"/>
        <v>1.0828849690117824E-2</v>
      </c>
      <c r="R9" s="1106">
        <f t="shared" si="8"/>
        <v>5.7890076959749369E-2</v>
      </c>
    </row>
    <row r="10" spans="1:30" ht="13.5" customHeight="1">
      <c r="A10" s="322">
        <v>2010</v>
      </c>
      <c r="B10" s="1105">
        <v>6247</v>
      </c>
      <c r="C10" s="1105">
        <v>524</v>
      </c>
      <c r="D10" s="1105">
        <v>4790</v>
      </c>
      <c r="E10" s="1105">
        <v>428</v>
      </c>
      <c r="F10" s="1105">
        <v>239</v>
      </c>
      <c r="G10" s="1105">
        <v>3860</v>
      </c>
      <c r="H10" s="1105">
        <v>234</v>
      </c>
      <c r="I10" s="1105">
        <v>1134</v>
      </c>
      <c r="J10" s="549">
        <f t="shared" si="0"/>
        <v>17456</v>
      </c>
      <c r="K10" s="1106">
        <f t="shared" si="1"/>
        <v>0.35787121906507791</v>
      </c>
      <c r="L10" s="1106">
        <f t="shared" si="2"/>
        <v>3.0018331805682859E-2</v>
      </c>
      <c r="M10" s="1106">
        <f t="shared" si="3"/>
        <v>0.27440421631530704</v>
      </c>
      <c r="N10" s="1106">
        <f t="shared" si="4"/>
        <v>2.451879010082493E-2</v>
      </c>
      <c r="O10" s="1106">
        <f t="shared" si="5"/>
        <v>1.3691567369385885E-2</v>
      </c>
      <c r="P10" s="1106">
        <f t="shared" si="6"/>
        <v>0.22112740604949588</v>
      </c>
      <c r="Q10" s="1106">
        <f t="shared" si="7"/>
        <v>1.3405132905591201E-2</v>
      </c>
      <c r="R10" s="1106">
        <f t="shared" si="8"/>
        <v>6.4963336388634274E-2</v>
      </c>
    </row>
    <row r="11" spans="1:30" s="206" customFormat="1">
      <c r="A11" s="322">
        <v>2011</v>
      </c>
      <c r="B11" s="1105">
        <v>7512</v>
      </c>
      <c r="C11" s="1105">
        <v>818</v>
      </c>
      <c r="D11" s="1105">
        <v>6018</v>
      </c>
      <c r="E11" s="1105">
        <v>681</v>
      </c>
      <c r="F11" s="1105">
        <v>471</v>
      </c>
      <c r="G11" s="1105">
        <v>5158</v>
      </c>
      <c r="H11" s="1105">
        <v>364</v>
      </c>
      <c r="I11" s="1105">
        <v>1575</v>
      </c>
      <c r="J11" s="549">
        <f t="shared" si="0"/>
        <v>22597</v>
      </c>
      <c r="K11" s="1106">
        <f t="shared" si="1"/>
        <v>0.33243350887285922</v>
      </c>
      <c r="L11" s="1106">
        <f t="shared" si="2"/>
        <v>3.6199495508253306E-2</v>
      </c>
      <c r="M11" s="1106">
        <f t="shared" si="3"/>
        <v>0.26631853785900783</v>
      </c>
      <c r="N11" s="1106">
        <f t="shared" si="4"/>
        <v>3.0136743815550735E-2</v>
      </c>
      <c r="O11" s="1106">
        <f t="shared" si="5"/>
        <v>2.0843474797539497E-2</v>
      </c>
      <c r="P11" s="1106">
        <f t="shared" si="6"/>
        <v>0.22826038854715228</v>
      </c>
      <c r="Q11" s="1106">
        <f t="shared" si="7"/>
        <v>1.6108332964552816E-2</v>
      </c>
      <c r="R11" s="1106">
        <f t="shared" si="8"/>
        <v>6.9699517635084307E-2</v>
      </c>
      <c r="S11" s="173"/>
      <c r="T11" s="173"/>
      <c r="U11" s="173"/>
      <c r="V11" s="173"/>
      <c r="W11" s="173"/>
      <c r="X11" s="173"/>
      <c r="Y11" s="173"/>
      <c r="Z11" s="173"/>
      <c r="AA11" s="173"/>
      <c r="AB11" s="173"/>
      <c r="AC11" s="173"/>
      <c r="AD11" s="173"/>
    </row>
    <row r="12" spans="1:30" s="206" customFormat="1">
      <c r="A12" s="322" t="s">
        <v>344</v>
      </c>
      <c r="B12" s="1105">
        <v>8554</v>
      </c>
      <c r="C12" s="1105">
        <v>1073</v>
      </c>
      <c r="D12" s="1105">
        <v>7266</v>
      </c>
      <c r="E12" s="1105">
        <v>925</v>
      </c>
      <c r="F12" s="1105">
        <v>535</v>
      </c>
      <c r="G12" s="1105">
        <v>5902</v>
      </c>
      <c r="H12" s="1105">
        <v>474</v>
      </c>
      <c r="I12" s="1105">
        <v>1959</v>
      </c>
      <c r="J12" s="549">
        <f t="shared" si="0"/>
        <v>26688</v>
      </c>
      <c r="K12" s="1106">
        <f t="shared" si="1"/>
        <v>0.32051858513189446</v>
      </c>
      <c r="L12" s="1106">
        <f t="shared" si="2"/>
        <v>4.0205335731414868E-2</v>
      </c>
      <c r="M12" s="1106">
        <f t="shared" si="3"/>
        <v>0.27225719424460432</v>
      </c>
      <c r="N12" s="1106">
        <f t="shared" si="4"/>
        <v>3.4659772182254196E-2</v>
      </c>
      <c r="O12" s="1106">
        <f t="shared" si="5"/>
        <v>2.0046462829736211E-2</v>
      </c>
      <c r="P12" s="1106">
        <f t="shared" si="6"/>
        <v>0.2211480815347722</v>
      </c>
      <c r="Q12" s="1106">
        <f t="shared" si="7"/>
        <v>1.7760791366906475E-2</v>
      </c>
      <c r="R12" s="1106">
        <f t="shared" si="8"/>
        <v>7.3403776978417268E-2</v>
      </c>
      <c r="S12" s="173"/>
      <c r="T12" s="173"/>
      <c r="U12" s="173"/>
      <c r="V12" s="173"/>
      <c r="W12" s="173"/>
      <c r="X12" s="173"/>
      <c r="Y12" s="173"/>
      <c r="Z12" s="173"/>
      <c r="AA12" s="173"/>
      <c r="AB12" s="173"/>
      <c r="AC12" s="173"/>
      <c r="AD12" s="173"/>
    </row>
    <row r="13" spans="1:30" s="206" customFormat="1">
      <c r="A13" s="322" t="s">
        <v>345</v>
      </c>
      <c r="B13" s="1105">
        <v>9093</v>
      </c>
      <c r="C13" s="1105">
        <v>1147</v>
      </c>
      <c r="D13" s="1105">
        <v>8256</v>
      </c>
      <c r="E13" s="1105">
        <v>933</v>
      </c>
      <c r="F13" s="1105">
        <v>584</v>
      </c>
      <c r="G13" s="1105">
        <v>5913</v>
      </c>
      <c r="H13" s="1105">
        <v>417</v>
      </c>
      <c r="I13" s="1105">
        <v>2292</v>
      </c>
      <c r="J13" s="549">
        <f t="shared" si="0"/>
        <v>28635</v>
      </c>
      <c r="K13" s="1106">
        <f t="shared" si="1"/>
        <v>0.31754845468831849</v>
      </c>
      <c r="L13" s="1106">
        <f t="shared" si="2"/>
        <v>4.0055875676619522E-2</v>
      </c>
      <c r="M13" s="1106">
        <f t="shared" si="3"/>
        <v>0.28831849135673127</v>
      </c>
      <c r="N13" s="1106">
        <f t="shared" si="4"/>
        <v>3.2582503928758513E-2</v>
      </c>
      <c r="O13" s="1106">
        <f t="shared" si="5"/>
        <v>2.0394621966125372E-2</v>
      </c>
      <c r="P13" s="1106">
        <f t="shared" si="6"/>
        <v>0.20649554740701939</v>
      </c>
      <c r="Q13" s="1106">
        <f t="shared" si="7"/>
        <v>1.4562598218962807E-2</v>
      </c>
      <c r="R13" s="1106">
        <f t="shared" si="8"/>
        <v>8.0041906757464643E-2</v>
      </c>
      <c r="S13" s="173"/>
      <c r="T13" s="173"/>
      <c r="U13" s="173"/>
      <c r="V13" s="173"/>
      <c r="W13" s="173"/>
      <c r="X13" s="173"/>
      <c r="Y13" s="173"/>
      <c r="Z13" s="173"/>
      <c r="AA13" s="173"/>
      <c r="AB13" s="173"/>
      <c r="AC13" s="173"/>
      <c r="AD13" s="173"/>
    </row>
    <row r="14" spans="1:30" s="206" customFormat="1">
      <c r="A14" s="322" t="s">
        <v>346</v>
      </c>
      <c r="B14" s="1105">
        <v>10098</v>
      </c>
      <c r="C14" s="1105">
        <v>1346</v>
      </c>
      <c r="D14" s="1105">
        <v>8494</v>
      </c>
      <c r="E14" s="1105">
        <v>1003</v>
      </c>
      <c r="F14" s="1105">
        <v>627</v>
      </c>
      <c r="G14" s="1105">
        <v>6354</v>
      </c>
      <c r="H14" s="1105">
        <v>518</v>
      </c>
      <c r="I14" s="1105">
        <v>2592</v>
      </c>
      <c r="J14" s="549">
        <f t="shared" si="0"/>
        <v>31032</v>
      </c>
      <c r="K14" s="1106">
        <f t="shared" si="1"/>
        <v>0.32540603248259858</v>
      </c>
      <c r="L14" s="1106">
        <f t="shared" si="2"/>
        <v>4.337458107759732E-2</v>
      </c>
      <c r="M14" s="1106">
        <f t="shared" si="3"/>
        <v>0.27371745295179167</v>
      </c>
      <c r="N14" s="1106">
        <f t="shared" si="4"/>
        <v>3.2321474606857435E-2</v>
      </c>
      <c r="O14" s="1106">
        <f t="shared" si="5"/>
        <v>2.0204949729311677E-2</v>
      </c>
      <c r="P14" s="1106">
        <f t="shared" si="6"/>
        <v>0.20475638051044084</v>
      </c>
      <c r="Q14" s="1106">
        <f t="shared" si="7"/>
        <v>1.6692446506831656E-2</v>
      </c>
      <c r="R14" s="1106">
        <f t="shared" si="8"/>
        <v>8.3526682134570762E-2</v>
      </c>
      <c r="S14" s="173"/>
      <c r="T14" s="173"/>
      <c r="U14" s="173"/>
      <c r="V14" s="173"/>
      <c r="W14" s="173"/>
      <c r="X14" s="173"/>
      <c r="Y14" s="173"/>
      <c r="Z14" s="173"/>
      <c r="AA14" s="173"/>
      <c r="AB14" s="173"/>
      <c r="AC14" s="173"/>
      <c r="AD14" s="173"/>
    </row>
    <row r="15" spans="1:30" s="206" customFormat="1" ht="18.75" customHeight="1">
      <c r="A15" s="322" t="s">
        <v>347</v>
      </c>
      <c r="B15" s="1105">
        <v>11104</v>
      </c>
      <c r="C15" s="1105">
        <v>1417</v>
      </c>
      <c r="D15" s="1105">
        <v>9714</v>
      </c>
      <c r="E15" s="1105">
        <v>1229</v>
      </c>
      <c r="F15" s="1105">
        <v>451</v>
      </c>
      <c r="G15" s="1105">
        <v>7190</v>
      </c>
      <c r="H15" s="1105">
        <v>574</v>
      </c>
      <c r="I15" s="1105">
        <v>2870</v>
      </c>
      <c r="J15" s="549">
        <f t="shared" si="0"/>
        <v>34549</v>
      </c>
      <c r="K15" s="1106">
        <f t="shared" si="1"/>
        <v>0.32139859330226633</v>
      </c>
      <c r="L15" s="1106">
        <f t="shared" si="2"/>
        <v>4.1014211699325592E-2</v>
      </c>
      <c r="M15" s="1106">
        <f t="shared" si="3"/>
        <v>0.28116588034385942</v>
      </c>
      <c r="N15" s="1106">
        <f t="shared" si="4"/>
        <v>3.5572664910706535E-2</v>
      </c>
      <c r="O15" s="1106">
        <f t="shared" si="5"/>
        <v>1.305392341312339E-2</v>
      </c>
      <c r="P15" s="1106">
        <f t="shared" si="6"/>
        <v>0.20811022026686735</v>
      </c>
      <c r="Q15" s="1106">
        <f t="shared" si="7"/>
        <v>1.6614084343975224E-2</v>
      </c>
      <c r="R15" s="1106">
        <f t="shared" si="8"/>
        <v>8.3070421719876122E-2</v>
      </c>
      <c r="S15" s="173"/>
      <c r="T15" s="173"/>
      <c r="U15" s="173"/>
      <c r="V15" s="173"/>
      <c r="W15" s="173"/>
      <c r="X15" s="173"/>
      <c r="Y15" s="173"/>
      <c r="Z15" s="173"/>
      <c r="AA15" s="173"/>
      <c r="AB15" s="173"/>
      <c r="AC15" s="173"/>
      <c r="AD15" s="173"/>
    </row>
    <row r="16" spans="1:30" s="206" customFormat="1">
      <c r="A16" s="322" t="s">
        <v>348</v>
      </c>
      <c r="B16" s="1105">
        <v>13004</v>
      </c>
      <c r="C16" s="1105">
        <v>1848</v>
      </c>
      <c r="D16" s="1105">
        <v>10279</v>
      </c>
      <c r="E16" s="1105">
        <v>1386</v>
      </c>
      <c r="F16" s="1105">
        <v>557</v>
      </c>
      <c r="G16" s="1105">
        <v>7820</v>
      </c>
      <c r="H16" s="1105">
        <v>635</v>
      </c>
      <c r="I16" s="1105">
        <v>3327</v>
      </c>
      <c r="J16" s="549">
        <f t="shared" si="0"/>
        <v>38856</v>
      </c>
      <c r="K16" s="1106">
        <f t="shared" si="1"/>
        <v>0.33467160798847023</v>
      </c>
      <c r="L16" s="1106">
        <f t="shared" si="2"/>
        <v>4.7560222359481159E-2</v>
      </c>
      <c r="M16" s="1106">
        <f t="shared" si="3"/>
        <v>0.26454086884908379</v>
      </c>
      <c r="N16" s="1106">
        <f t="shared" si="4"/>
        <v>3.5670166769610871E-2</v>
      </c>
      <c r="O16" s="1106">
        <f t="shared" si="5"/>
        <v>1.4334980440601193E-2</v>
      </c>
      <c r="P16" s="1106">
        <f t="shared" si="6"/>
        <v>0.20125591929174388</v>
      </c>
      <c r="Q16" s="1106">
        <f t="shared" si="7"/>
        <v>1.6342392423306568E-2</v>
      </c>
      <c r="R16" s="1106">
        <f t="shared" si="8"/>
        <v>8.5623841877702292E-2</v>
      </c>
      <c r="S16" s="173"/>
      <c r="T16" s="173"/>
      <c r="U16" s="173"/>
      <c r="V16" s="173"/>
      <c r="W16" s="173"/>
      <c r="X16" s="173"/>
      <c r="Y16" s="173"/>
      <c r="Z16" s="173"/>
      <c r="AA16" s="173"/>
      <c r="AB16" s="173"/>
      <c r="AC16" s="173"/>
      <c r="AD16" s="173"/>
    </row>
    <row r="17" spans="1:30" s="206" customFormat="1">
      <c r="A17" s="322" t="s">
        <v>349</v>
      </c>
      <c r="B17" s="1105">
        <v>14295</v>
      </c>
      <c r="C17" s="1105">
        <v>2006</v>
      </c>
      <c r="D17" s="1105">
        <v>10762</v>
      </c>
      <c r="E17" s="1105">
        <v>1529</v>
      </c>
      <c r="F17" s="1105">
        <v>713</v>
      </c>
      <c r="G17" s="1105">
        <v>7971</v>
      </c>
      <c r="H17" s="1105">
        <v>693</v>
      </c>
      <c r="I17" s="1105">
        <v>3520</v>
      </c>
      <c r="J17" s="549">
        <f t="shared" si="0"/>
        <v>41489</v>
      </c>
      <c r="K17" s="1106">
        <f t="shared" si="1"/>
        <v>0.34454915760804067</v>
      </c>
      <c r="L17" s="1106">
        <f t="shared" si="2"/>
        <v>4.8350165104003473E-2</v>
      </c>
      <c r="M17" s="1106">
        <f t="shared" si="3"/>
        <v>0.25939405625587503</v>
      </c>
      <c r="N17" s="1106">
        <f t="shared" si="4"/>
        <v>3.6853141796620789E-2</v>
      </c>
      <c r="O17" s="1106">
        <f t="shared" si="5"/>
        <v>1.7185278025500735E-2</v>
      </c>
      <c r="P17" s="1106">
        <f t="shared" si="6"/>
        <v>0.19212321338186025</v>
      </c>
      <c r="Q17" s="1106">
        <f t="shared" si="7"/>
        <v>1.6703222540914459E-2</v>
      </c>
      <c r="R17" s="1106">
        <f t="shared" si="8"/>
        <v>8.4841765287184553E-2</v>
      </c>
      <c r="S17" s="173"/>
      <c r="T17" s="173"/>
      <c r="U17" s="173"/>
      <c r="V17" s="173"/>
      <c r="W17" s="173"/>
      <c r="X17" s="173"/>
      <c r="Y17" s="173"/>
      <c r="Z17" s="173"/>
      <c r="AA17" s="173"/>
      <c r="AB17" s="173"/>
      <c r="AC17" s="173"/>
      <c r="AD17" s="173"/>
    </row>
    <row r="18" spans="1:30" s="206" customFormat="1">
      <c r="A18" s="322" t="s">
        <v>350</v>
      </c>
      <c r="B18" s="1105">
        <v>16903</v>
      </c>
      <c r="C18" s="1105">
        <v>2403</v>
      </c>
      <c r="D18" s="1105">
        <v>10960</v>
      </c>
      <c r="E18" s="1105">
        <v>1808</v>
      </c>
      <c r="F18" s="1105">
        <v>722</v>
      </c>
      <c r="G18" s="1105">
        <v>8122</v>
      </c>
      <c r="H18" s="1105">
        <v>830</v>
      </c>
      <c r="I18" s="1105">
        <v>3722</v>
      </c>
      <c r="J18" s="549">
        <f t="shared" si="0"/>
        <v>45470</v>
      </c>
      <c r="K18" s="1106">
        <f t="shared" si="1"/>
        <v>0.37173960853309873</v>
      </c>
      <c r="L18" s="1106">
        <f t="shared" si="2"/>
        <v>5.2848031669232458E-2</v>
      </c>
      <c r="M18" s="1106">
        <f t="shared" si="3"/>
        <v>0.24103804706399823</v>
      </c>
      <c r="N18" s="1106">
        <f t="shared" si="4"/>
        <v>3.9762480756542776E-2</v>
      </c>
      <c r="O18" s="1106">
        <f t="shared" si="5"/>
        <v>1.5878601275566308E-2</v>
      </c>
      <c r="P18" s="1106">
        <f t="shared" si="6"/>
        <v>0.17862326808884979</v>
      </c>
      <c r="Q18" s="1106">
        <f t="shared" si="7"/>
        <v>1.8253793710138553E-2</v>
      </c>
      <c r="R18" s="1106">
        <f t="shared" si="8"/>
        <v>8.185616890257312E-2</v>
      </c>
      <c r="S18" s="173"/>
      <c r="T18" s="173"/>
      <c r="U18" s="173"/>
      <c r="V18" s="173"/>
      <c r="W18" s="173"/>
      <c r="X18" s="173"/>
      <c r="Y18" s="173"/>
      <c r="Z18" s="173"/>
      <c r="AA18" s="173"/>
      <c r="AB18" s="173"/>
      <c r="AC18" s="173"/>
      <c r="AD18" s="173"/>
    </row>
    <row r="19" spans="1:30" s="206" customFormat="1">
      <c r="A19" s="322" t="s">
        <v>351</v>
      </c>
      <c r="B19" s="1105">
        <v>18434</v>
      </c>
      <c r="C19" s="1105">
        <v>1949</v>
      </c>
      <c r="D19" s="1105">
        <v>11829</v>
      </c>
      <c r="E19" s="1105">
        <v>2244</v>
      </c>
      <c r="F19" s="1105">
        <v>854</v>
      </c>
      <c r="G19" s="1105">
        <v>8942</v>
      </c>
      <c r="H19" s="1105">
        <v>824</v>
      </c>
      <c r="I19" s="1105">
        <v>4072</v>
      </c>
      <c r="J19" s="549">
        <f t="shared" si="0"/>
        <v>49148</v>
      </c>
      <c r="K19" s="1106">
        <f t="shared" si="1"/>
        <v>0.37507121347765932</v>
      </c>
      <c r="L19" s="1106">
        <f t="shared" si="2"/>
        <v>3.965573370228697E-2</v>
      </c>
      <c r="M19" s="1106">
        <f t="shared" si="3"/>
        <v>0.24068120778058111</v>
      </c>
      <c r="N19" s="1106">
        <f t="shared" si="4"/>
        <v>4.5658012533572066E-2</v>
      </c>
      <c r="O19" s="1106">
        <f t="shared" si="5"/>
        <v>1.7376088548872792E-2</v>
      </c>
      <c r="P19" s="1106">
        <f t="shared" si="6"/>
        <v>0.1819402620655978</v>
      </c>
      <c r="Q19" s="1106">
        <f t="shared" si="7"/>
        <v>1.676568731179295E-2</v>
      </c>
      <c r="R19" s="1106">
        <f t="shared" si="8"/>
        <v>8.2851794579637011E-2</v>
      </c>
      <c r="S19" s="173"/>
      <c r="T19" s="173"/>
      <c r="U19" s="173"/>
      <c r="V19" s="173"/>
      <c r="W19" s="173"/>
      <c r="X19" s="173"/>
      <c r="Y19" s="173"/>
      <c r="Z19" s="173"/>
      <c r="AA19" s="173"/>
      <c r="AB19" s="173"/>
      <c r="AC19" s="173"/>
      <c r="AD19" s="173"/>
    </row>
    <row r="20" spans="1:30" s="206" customFormat="1" ht="21.75" customHeight="1">
      <c r="A20" s="323">
        <v>2020</v>
      </c>
      <c r="B20" s="1105">
        <v>16908</v>
      </c>
      <c r="C20" s="1105">
        <v>1624</v>
      </c>
      <c r="D20" s="1105">
        <v>9095</v>
      </c>
      <c r="E20" s="1105">
        <v>1711</v>
      </c>
      <c r="F20" s="1105">
        <v>1369</v>
      </c>
      <c r="G20" s="1105">
        <v>5073</v>
      </c>
      <c r="H20" s="1105">
        <v>833</v>
      </c>
      <c r="I20" s="1105">
        <v>3532</v>
      </c>
      <c r="J20" s="549">
        <f t="shared" si="0"/>
        <v>40145</v>
      </c>
      <c r="K20" s="1106">
        <f t="shared" si="1"/>
        <v>0.4211732469796986</v>
      </c>
      <c r="L20" s="1106">
        <f t="shared" si="2"/>
        <v>4.0453356582388841E-2</v>
      </c>
      <c r="M20" s="1106">
        <f t="shared" si="3"/>
        <v>0.22655374268277495</v>
      </c>
      <c r="N20" s="1106">
        <f t="shared" si="4"/>
        <v>4.2620500685016813E-2</v>
      </c>
      <c r="O20" s="1106">
        <f t="shared" si="5"/>
        <v>3.4101382488479264E-2</v>
      </c>
      <c r="P20" s="1106">
        <f t="shared" si="6"/>
        <v>0.12636691991530702</v>
      </c>
      <c r="Q20" s="1106">
        <f t="shared" si="7"/>
        <v>2.0749782040104622E-2</v>
      </c>
      <c r="R20" s="1106">
        <f t="shared" si="8"/>
        <v>8.7981068626229911E-2</v>
      </c>
      <c r="S20" s="173"/>
      <c r="T20" s="173"/>
      <c r="U20" s="173"/>
      <c r="V20" s="173"/>
      <c r="W20" s="173"/>
      <c r="X20" s="173"/>
      <c r="Y20" s="173"/>
      <c r="Z20" s="173"/>
      <c r="AA20" s="173"/>
      <c r="AB20" s="173"/>
      <c r="AC20" s="173"/>
      <c r="AD20" s="173"/>
    </row>
    <row r="21" spans="1:30" s="206" customFormat="1">
      <c r="A21" s="323">
        <v>2021</v>
      </c>
      <c r="B21" s="1105">
        <v>21434</v>
      </c>
      <c r="C21" s="1105">
        <v>1874</v>
      </c>
      <c r="D21" s="1105">
        <v>10126</v>
      </c>
      <c r="E21" s="1105">
        <v>1855</v>
      </c>
      <c r="F21" s="1105">
        <v>907</v>
      </c>
      <c r="G21" s="1105">
        <v>6664</v>
      </c>
      <c r="H21" s="1105">
        <v>795</v>
      </c>
      <c r="I21" s="1105">
        <v>3795</v>
      </c>
      <c r="J21" s="549">
        <f t="shared" si="0"/>
        <v>47450</v>
      </c>
      <c r="K21" s="1106">
        <f t="shared" si="1"/>
        <v>0.45171759747102214</v>
      </c>
      <c r="L21" s="1106">
        <f t="shared" si="2"/>
        <v>3.9494204425711277E-2</v>
      </c>
      <c r="M21" s="1106">
        <f t="shared" si="3"/>
        <v>0.2134035827186512</v>
      </c>
      <c r="N21" s="1106">
        <f t="shared" si="4"/>
        <v>3.909378292939937E-2</v>
      </c>
      <c r="O21" s="1106">
        <f t="shared" si="5"/>
        <v>1.9114857744994732E-2</v>
      </c>
      <c r="P21" s="1106">
        <f t="shared" si="6"/>
        <v>0.14044257112750264</v>
      </c>
      <c r="Q21" s="1106">
        <f t="shared" si="7"/>
        <v>1.6754478398314013E-2</v>
      </c>
      <c r="R21" s="1106">
        <f t="shared" si="8"/>
        <v>7.9978925184404637E-2</v>
      </c>
      <c r="S21" s="173"/>
      <c r="T21" s="173"/>
      <c r="U21" s="173"/>
      <c r="V21" s="173"/>
      <c r="W21" s="173"/>
      <c r="X21" s="173"/>
      <c r="Y21" s="173"/>
      <c r="Z21" s="173"/>
      <c r="AA21" s="173"/>
      <c r="AB21" s="173"/>
      <c r="AC21" s="173"/>
      <c r="AD21" s="173"/>
    </row>
    <row r="22" spans="1:30">
      <c r="A22" s="323">
        <v>2022</v>
      </c>
      <c r="B22" s="1105">
        <v>22115</v>
      </c>
      <c r="C22" s="1105">
        <v>1642</v>
      </c>
      <c r="D22" s="1105">
        <v>10022</v>
      </c>
      <c r="E22" s="1105">
        <v>1884</v>
      </c>
      <c r="F22" s="1105">
        <v>641</v>
      </c>
      <c r="G22" s="1105">
        <v>8386</v>
      </c>
      <c r="H22" s="1105">
        <v>866</v>
      </c>
      <c r="I22" s="1105">
        <v>4039</v>
      </c>
      <c r="J22" s="549">
        <v>49595</v>
      </c>
      <c r="K22" s="1106">
        <v>0.44591188627885875</v>
      </c>
      <c r="L22" s="1106">
        <v>3.3108176227442283E-2</v>
      </c>
      <c r="M22" s="1106">
        <v>0.20207682226030849</v>
      </c>
      <c r="N22" s="1106">
        <v>3.7987700373021474E-2</v>
      </c>
      <c r="O22" s="1106">
        <v>1.2924689988910172E-2</v>
      </c>
      <c r="P22" s="1106">
        <v>0.16908962597035992</v>
      </c>
      <c r="Q22" s="1106">
        <v>1.7461437644923885E-2</v>
      </c>
      <c r="R22" s="1106">
        <v>8.1439661256175022E-2</v>
      </c>
    </row>
    <row r="23" spans="1:30">
      <c r="A23" s="323">
        <v>2023</v>
      </c>
      <c r="B23" s="1107">
        <v>21670</v>
      </c>
      <c r="C23" s="1105">
        <v>1339</v>
      </c>
      <c r="D23" s="1105">
        <v>9826</v>
      </c>
      <c r="E23" s="1105">
        <v>1739</v>
      </c>
      <c r="F23" s="1105">
        <v>404</v>
      </c>
      <c r="G23" s="1105">
        <v>7949</v>
      </c>
      <c r="H23" s="1105">
        <v>655</v>
      </c>
      <c r="I23" s="1105">
        <v>3215</v>
      </c>
      <c r="J23" s="549">
        <f>SUM(B23:I23)</f>
        <v>46797</v>
      </c>
      <c r="K23" s="1106">
        <f>B23/J23</f>
        <v>0.46306387161570184</v>
      </c>
      <c r="L23" s="1106">
        <f>C23/J23</f>
        <v>2.8612945274269719E-2</v>
      </c>
      <c r="M23" s="1106">
        <f>D23/J23</f>
        <v>0.20997072461909952</v>
      </c>
      <c r="N23" s="1106">
        <f>E23/J23</f>
        <v>3.7160501741564628E-2</v>
      </c>
      <c r="O23" s="1106">
        <f>F23/J23</f>
        <v>8.6330320319678612E-3</v>
      </c>
      <c r="P23" s="1106">
        <f>G23/J23</f>
        <v>0.16986131589631814</v>
      </c>
      <c r="Q23" s="1106">
        <f>H23/J23</f>
        <v>1.3996623715195418E-2</v>
      </c>
      <c r="R23" s="1106">
        <f>I23/J23</f>
        <v>6.870098510588285E-2</v>
      </c>
    </row>
    <row r="24" spans="1:30">
      <c r="A24" s="323">
        <v>2024</v>
      </c>
      <c r="B24" s="1107">
        <v>23091</v>
      </c>
      <c r="C24" s="1105">
        <v>1821</v>
      </c>
      <c r="D24" s="1105">
        <v>10158</v>
      </c>
      <c r="E24" s="1105">
        <v>1821</v>
      </c>
      <c r="F24" s="1105">
        <v>577</v>
      </c>
      <c r="G24" s="1105">
        <v>8913</v>
      </c>
      <c r="H24" s="1105">
        <v>635</v>
      </c>
      <c r="I24" s="1105">
        <v>3216</v>
      </c>
      <c r="J24" s="549">
        <f t="shared" ref="J24:J26" si="9">SUM(B24:I24)</f>
        <v>50232</v>
      </c>
      <c r="K24" s="1106">
        <f>B24/J24</f>
        <v>0.45968705207835642</v>
      </c>
      <c r="L24" s="1106">
        <f>C24/J24</f>
        <v>3.6251791686574296E-2</v>
      </c>
      <c r="M24" s="1106">
        <f>D24/J24</f>
        <v>0.20222169135212614</v>
      </c>
      <c r="N24" s="1106">
        <f>E24/J24</f>
        <v>3.6251791686574296E-2</v>
      </c>
      <c r="O24" s="1106">
        <f>F24/J24</f>
        <v>1.1486701704093008E-2</v>
      </c>
      <c r="P24" s="1106">
        <f>G24/J24</f>
        <v>0.17743669374104157</v>
      </c>
      <c r="Q24" s="1106">
        <f>H24/J24</f>
        <v>1.2641344163083294E-2</v>
      </c>
      <c r="R24" s="1106">
        <f>I24/J24</f>
        <v>6.4022933588150976E-2</v>
      </c>
    </row>
    <row r="25" spans="1:30">
      <c r="A25" s="323">
        <v>2025</v>
      </c>
      <c r="B25" s="1107">
        <v>24389</v>
      </c>
      <c r="C25" s="1107">
        <v>2063</v>
      </c>
      <c r="D25" s="1107">
        <v>10442</v>
      </c>
      <c r="E25" s="1107">
        <v>1757</v>
      </c>
      <c r="F25" s="1107">
        <v>560</v>
      </c>
      <c r="G25" s="1107">
        <v>8668</v>
      </c>
      <c r="H25" s="1107">
        <v>659</v>
      </c>
      <c r="I25" s="1107">
        <v>3474</v>
      </c>
      <c r="J25" s="549">
        <f t="shared" si="9"/>
        <v>52012</v>
      </c>
      <c r="K25" s="1106">
        <f>B25/J25</f>
        <v>0.46891102053372297</v>
      </c>
      <c r="L25" s="1106">
        <f>C25/J25</f>
        <v>3.9663923709913097E-2</v>
      </c>
      <c r="M25" s="1106">
        <f>D25/J25</f>
        <v>0.20076136276243944</v>
      </c>
      <c r="N25" s="1106">
        <f>E25/J25</f>
        <v>3.3780666000153808E-2</v>
      </c>
      <c r="O25" s="1106">
        <f>F25/J25</f>
        <v>1.0766746135507191E-2</v>
      </c>
      <c r="P25" s="1106">
        <f>G25/J25</f>
        <v>0.16665384911174344</v>
      </c>
      <c r="Q25" s="1106">
        <f>H25/J25</f>
        <v>1.2670153041605783E-2</v>
      </c>
      <c r="R25" s="1106">
        <f>I25/J25</f>
        <v>6.6792278704914249E-2</v>
      </c>
    </row>
    <row r="26" spans="1:30">
      <c r="A26" s="1164" t="s">
        <v>908</v>
      </c>
      <c r="B26" s="1107">
        <v>1851</v>
      </c>
      <c r="C26" s="1107">
        <v>154</v>
      </c>
      <c r="D26" s="1107">
        <v>731</v>
      </c>
      <c r="E26" s="1107">
        <v>153</v>
      </c>
      <c r="F26" s="1107">
        <v>32</v>
      </c>
      <c r="G26" s="1107">
        <v>739</v>
      </c>
      <c r="H26" s="1107">
        <v>51</v>
      </c>
      <c r="I26" s="1107">
        <v>240</v>
      </c>
      <c r="J26" s="549">
        <f t="shared" si="9"/>
        <v>3951</v>
      </c>
      <c r="K26" s="1106">
        <f>B26/J26</f>
        <v>0.46848899012908124</v>
      </c>
      <c r="L26" s="1106">
        <f>C26/J26</f>
        <v>3.8977474057200708E-2</v>
      </c>
      <c r="M26" s="1106">
        <f>D26/J26</f>
        <v>0.1850164515312579</v>
      </c>
      <c r="N26" s="1106">
        <f>E26/J26</f>
        <v>3.8724373576309798E-2</v>
      </c>
      <c r="O26" s="1106">
        <f>F26/J26</f>
        <v>8.0992153885092386E-3</v>
      </c>
      <c r="P26" s="1106">
        <f>G26/J26</f>
        <v>0.18704125537838523</v>
      </c>
      <c r="Q26" s="1106">
        <f>H26/J26</f>
        <v>1.2908124525436599E-2</v>
      </c>
      <c r="R26" s="1106">
        <f>I26/J26</f>
        <v>6.0744115413819286E-2</v>
      </c>
    </row>
    <row r="27" spans="1:30">
      <c r="A27" s="290" t="s">
        <v>360</v>
      </c>
      <c r="B27" s="550">
        <f t="shared" ref="B27:J27" si="10">SUM(B7:B25)</f>
        <v>261299</v>
      </c>
      <c r="C27" s="550">
        <f t="shared" si="10"/>
        <v>26076</v>
      </c>
      <c r="D27" s="550">
        <f t="shared" si="10"/>
        <v>155570</v>
      </c>
      <c r="E27" s="550">
        <f t="shared" si="10"/>
        <v>23520</v>
      </c>
      <c r="F27" s="550">
        <f t="shared" si="10"/>
        <v>10454</v>
      </c>
      <c r="G27" s="550">
        <f t="shared" si="10"/>
        <v>119321</v>
      </c>
      <c r="H27" s="550">
        <f t="shared" si="10"/>
        <v>10279</v>
      </c>
      <c r="I27" s="550">
        <f>SUM(I7:I25)</f>
        <v>49836</v>
      </c>
      <c r="J27" s="550">
        <f t="shared" si="10"/>
        <v>656355</v>
      </c>
      <c r="K27" s="1108">
        <f>B27/J27</f>
        <v>0.39810620776866179</v>
      </c>
      <c r="L27" s="1108">
        <f>C27/J27</f>
        <v>3.97285005827639E-2</v>
      </c>
      <c r="M27" s="1108">
        <f>D27/J27</f>
        <v>0.23702112423916935</v>
      </c>
      <c r="N27" s="1108">
        <f>E27/J27</f>
        <v>3.5834266517357223E-2</v>
      </c>
      <c r="O27" s="1108">
        <f>F27/J27</f>
        <v>1.5927356384883181E-2</v>
      </c>
      <c r="P27" s="1108">
        <f>G27/J27</f>
        <v>0.18179338924819649</v>
      </c>
      <c r="Q27" s="1108">
        <f>H27/J27</f>
        <v>1.5660732378057606E-2</v>
      </c>
      <c r="R27" s="1108">
        <f>I27/J27</f>
        <v>7.5928422880910479E-2</v>
      </c>
    </row>
    <row r="29" spans="1:30">
      <c r="H29" s="224"/>
      <c r="J29" s="551"/>
    </row>
    <row r="30" spans="1:30">
      <c r="J30" s="551"/>
    </row>
    <row r="31" spans="1:30">
      <c r="J31" s="551">
        <f t="shared" ref="J31:J36" si="11">+(J8-J7)/J7</f>
        <v>0.2847612359550562</v>
      </c>
    </row>
    <row r="32" spans="1:30">
      <c r="J32" s="551">
        <f t="shared" si="11"/>
        <v>0.33761501320943793</v>
      </c>
      <c r="K32" s="202"/>
    </row>
    <row r="33" spans="10:11">
      <c r="J33" s="551">
        <f t="shared" si="11"/>
        <v>0.18885786283457059</v>
      </c>
      <c r="K33" s="202"/>
    </row>
    <row r="34" spans="10:11">
      <c r="J34" s="551">
        <f t="shared" si="11"/>
        <v>0.29451191567369384</v>
      </c>
      <c r="K34" s="202"/>
    </row>
    <row r="35" spans="10:11">
      <c r="J35" s="551">
        <f t="shared" si="11"/>
        <v>0.18104173120325706</v>
      </c>
      <c r="K35" s="202"/>
    </row>
    <row r="36" spans="10:11">
      <c r="J36" s="551">
        <f t="shared" si="11"/>
        <v>7.2954136690647486E-2</v>
      </c>
      <c r="K36" s="202"/>
    </row>
    <row r="37" spans="10:11">
      <c r="J37" s="551"/>
      <c r="K37" s="202"/>
    </row>
    <row r="38" spans="10:11">
      <c r="J38" s="551">
        <f>+(J14-J13)/J13</f>
        <v>8.3708748035620742E-2</v>
      </c>
      <c r="K38" s="202"/>
    </row>
    <row r="39" spans="10:11">
      <c r="J39" s="551"/>
      <c r="K39" s="202"/>
    </row>
    <row r="40" spans="10:11">
      <c r="J40" s="551">
        <f>AVERAGE(J29:J39)</f>
        <v>0.20620723480032627</v>
      </c>
      <c r="K40" s="202"/>
    </row>
    <row r="41" spans="10:11">
      <c r="J41" s="551"/>
      <c r="K41" s="202"/>
    </row>
    <row r="42" spans="10:11">
      <c r="J42" s="552"/>
      <c r="K42" s="202"/>
    </row>
    <row r="43" spans="10:11">
      <c r="J43" s="552"/>
      <c r="K43" s="202"/>
    </row>
    <row r="44" spans="10:11" ht="64.5" customHeight="1">
      <c r="J44" s="552"/>
      <c r="K44" s="202"/>
    </row>
    <row r="45" spans="10:11" ht="21" customHeight="1">
      <c r="J45" s="552"/>
      <c r="K45" s="202"/>
    </row>
    <row r="46" spans="10:11">
      <c r="J46" s="552"/>
      <c r="K46" s="202"/>
    </row>
    <row r="47" spans="10:11">
      <c r="J47" s="552"/>
      <c r="K47" s="202"/>
    </row>
    <row r="48" spans="10:11">
      <c r="J48" s="552"/>
      <c r="K48" s="202"/>
    </row>
    <row r="49" spans="3:11">
      <c r="J49" s="552"/>
      <c r="K49" s="202"/>
    </row>
    <row r="50" spans="3:11">
      <c r="J50" s="552"/>
      <c r="K50" s="202"/>
    </row>
    <row r="51" spans="3:11">
      <c r="J51" s="552"/>
      <c r="K51" s="202"/>
    </row>
    <row r="52" spans="3:11">
      <c r="J52" s="552"/>
      <c r="K52" s="202"/>
    </row>
    <row r="55" spans="3:11">
      <c r="C55" s="210"/>
    </row>
    <row r="57" spans="3:11" ht="46.5" customHeight="1"/>
    <row r="58" spans="3:11" ht="184.5" customHeight="1"/>
  </sheetData>
  <mergeCells count="4">
    <mergeCell ref="A3:R3"/>
    <mergeCell ref="A4:AD4"/>
    <mergeCell ref="A2:AD2"/>
    <mergeCell ref="A1:AD1"/>
  </mergeCells>
  <pageMargins left="0.70866141732283472" right="0.70866141732283472" top="0.74803149606299213" bottom="0.74803149606299213" header="0.31496062992125984" footer="0.31496062992125984"/>
  <pageSetup scale="27" orientation="landscape" r:id="rId1"/>
  <drawing r:id="rId2"/>
  <tableParts count="1">
    <tablePart r:id="rId3"/>
  </tableParts>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123">
    <tabColor theme="8" tint="-0.499984740745262"/>
    <pageSetUpPr fitToPage="1"/>
  </sheetPr>
  <dimension ref="A1:O29"/>
  <sheetViews>
    <sheetView showGridLines="0" view="pageBreakPreview" topLeftCell="A2" zoomScale="70" zoomScaleNormal="100" zoomScaleSheetLayoutView="70" workbookViewId="0">
      <selection activeCell="J11" sqref="J11"/>
    </sheetView>
  </sheetViews>
  <sheetFormatPr baseColWidth="10" defaultColWidth="11.42578125" defaultRowHeight="18"/>
  <cols>
    <col min="1" max="1" width="22.5703125" style="178" customWidth="1"/>
    <col min="2" max="2" width="15.42578125" style="178" customWidth="1"/>
    <col min="3" max="5" width="15.140625" style="178" bestFit="1" customWidth="1"/>
    <col min="6" max="6" width="14.28515625" style="178" customWidth="1"/>
    <col min="7" max="7" width="18.7109375" style="178" customWidth="1"/>
    <col min="8" max="8" width="17.85546875" style="178" customWidth="1"/>
    <col min="9" max="9" width="21.7109375" style="178" customWidth="1"/>
    <col min="10" max="10" width="20.85546875" style="178" customWidth="1"/>
    <col min="11" max="11" width="20" style="178" customWidth="1"/>
    <col min="12" max="12" width="20.5703125" style="178" customWidth="1"/>
    <col min="13" max="13" width="20.7109375" style="178" customWidth="1"/>
    <col min="14" max="14" width="17.7109375" style="178" customWidth="1"/>
    <col min="15" max="16384" width="11.42578125" style="178"/>
  </cols>
  <sheetData>
    <row r="1" spans="1:15" s="280" customFormat="1" ht="79.5" customHeight="1">
      <c r="A1" s="1425" t="s">
        <v>866</v>
      </c>
      <c r="B1" s="1425"/>
      <c r="C1" s="1425"/>
      <c r="D1" s="1425"/>
      <c r="E1" s="1425"/>
      <c r="F1" s="1425"/>
      <c r="G1" s="1425"/>
      <c r="H1" s="1425"/>
      <c r="I1" s="1425"/>
      <c r="J1" s="1425"/>
      <c r="K1" s="1425"/>
      <c r="L1" s="1425"/>
      <c r="M1" s="1425"/>
    </row>
    <row r="2" spans="1:15" s="280" customFormat="1" ht="30.75" customHeight="1">
      <c r="A2" s="1425" t="str">
        <f>+'6. Reporte Sexo'!A2:O2</f>
        <v>Período:  Diciembre 2007 - Enero 2026</v>
      </c>
      <c r="B2" s="1425"/>
      <c r="C2" s="1425"/>
      <c r="D2" s="1425"/>
      <c r="E2" s="1425"/>
      <c r="F2" s="1425"/>
      <c r="G2" s="1425"/>
      <c r="H2" s="1425"/>
      <c r="I2" s="1425"/>
      <c r="J2" s="1425"/>
      <c r="K2" s="1425"/>
      <c r="L2" s="1425"/>
      <c r="M2" s="1425"/>
      <c r="O2" s="178"/>
    </row>
    <row r="3" spans="1:15" ht="6.75" customHeight="1">
      <c r="A3" s="560"/>
      <c r="B3" s="227"/>
      <c r="C3" s="227"/>
      <c r="D3" s="227"/>
      <c r="E3" s="227"/>
      <c r="F3" s="227"/>
      <c r="G3" s="227"/>
      <c r="H3" s="227"/>
    </row>
    <row r="4" spans="1:15" s="214" customFormat="1" ht="318.75" customHeight="1">
      <c r="A4" s="1312" t="s">
        <v>977</v>
      </c>
      <c r="B4" s="1312"/>
      <c r="C4" s="1312"/>
      <c r="D4" s="1312"/>
      <c r="E4" s="1312"/>
      <c r="F4" s="1312"/>
      <c r="G4" s="1312"/>
      <c r="H4" s="1312"/>
      <c r="I4" s="1312"/>
      <c r="J4" s="1312"/>
      <c r="K4" s="1312"/>
      <c r="L4" s="1312"/>
      <c r="M4" s="1312"/>
      <c r="N4" s="178"/>
      <c r="O4" s="178"/>
    </row>
    <row r="5" spans="1:15">
      <c r="A5" s="227"/>
      <c r="B5" s="227"/>
      <c r="C5" s="227"/>
      <c r="D5" s="227"/>
      <c r="E5" s="227"/>
      <c r="F5" s="227"/>
      <c r="G5" s="227"/>
      <c r="H5" s="227"/>
    </row>
    <row r="6" spans="1:15" ht="54">
      <c r="A6" s="316" t="s">
        <v>334</v>
      </c>
      <c r="B6" s="448" t="s">
        <v>867</v>
      </c>
      <c r="C6" s="448" t="s">
        <v>868</v>
      </c>
      <c r="D6" s="448" t="s">
        <v>869</v>
      </c>
      <c r="E6" s="448" t="s">
        <v>870</v>
      </c>
      <c r="F6" s="448" t="s">
        <v>871</v>
      </c>
      <c r="G6" s="448" t="s">
        <v>872</v>
      </c>
      <c r="H6" s="449" t="s">
        <v>360</v>
      </c>
    </row>
    <row r="7" spans="1:15">
      <c r="A7" s="321" t="s">
        <v>873</v>
      </c>
      <c r="B7" s="700">
        <v>9</v>
      </c>
      <c r="C7" s="700">
        <v>1413</v>
      </c>
      <c r="D7" s="700">
        <v>3274</v>
      </c>
      <c r="E7" s="700">
        <v>2149</v>
      </c>
      <c r="F7" s="700">
        <v>1123</v>
      </c>
      <c r="G7" s="700">
        <f>571+5</f>
        <v>576</v>
      </c>
      <c r="H7" s="701">
        <f>SUM(B7:G7)</f>
        <v>8544</v>
      </c>
    </row>
    <row r="8" spans="1:15">
      <c r="A8" s="321" t="s">
        <v>340</v>
      </c>
      <c r="B8" s="700">
        <v>7</v>
      </c>
      <c r="C8" s="700">
        <v>1031</v>
      </c>
      <c r="D8" s="700">
        <v>4066</v>
      </c>
      <c r="E8" s="700">
        <v>3112</v>
      </c>
      <c r="F8" s="700">
        <v>1708</v>
      </c>
      <c r="G8" s="700">
        <v>1053</v>
      </c>
      <c r="H8" s="701">
        <f>SUM(B8:G8)</f>
        <v>10977</v>
      </c>
    </row>
    <row r="9" spans="1:15">
      <c r="A9" s="321" t="s">
        <v>341</v>
      </c>
      <c r="B9" s="700">
        <v>2</v>
      </c>
      <c r="C9" s="700">
        <v>2024</v>
      </c>
      <c r="D9" s="700">
        <v>5530</v>
      </c>
      <c r="E9" s="700">
        <v>3839</v>
      </c>
      <c r="F9" s="700">
        <v>2108</v>
      </c>
      <c r="G9" s="700">
        <v>1180</v>
      </c>
      <c r="H9" s="701">
        <f>SUM(B9:G9)</f>
        <v>14683</v>
      </c>
    </row>
    <row r="10" spans="1:15">
      <c r="A10" s="321" t="s">
        <v>342</v>
      </c>
      <c r="B10" s="700">
        <v>0</v>
      </c>
      <c r="C10" s="700">
        <v>3154</v>
      </c>
      <c r="D10" s="700">
        <v>6350</v>
      </c>
      <c r="E10" s="700">
        <v>4256</v>
      </c>
      <c r="F10" s="700">
        <v>2407</v>
      </c>
      <c r="G10" s="700">
        <v>1289</v>
      </c>
      <c r="H10" s="701">
        <f>SUM(B10:G10)</f>
        <v>17456</v>
      </c>
      <c r="O10" s="214"/>
    </row>
    <row r="11" spans="1:15">
      <c r="A11" s="321">
        <v>2011</v>
      </c>
      <c r="B11" s="700">
        <v>6</v>
      </c>
      <c r="C11" s="700">
        <v>4931</v>
      </c>
      <c r="D11" s="700">
        <v>7715</v>
      </c>
      <c r="E11" s="700">
        <v>5319</v>
      </c>
      <c r="F11" s="700">
        <v>3017</v>
      </c>
      <c r="G11" s="700">
        <v>1609</v>
      </c>
      <c r="H11" s="701">
        <f>SUM(B11:G11)</f>
        <v>22597</v>
      </c>
    </row>
    <row r="12" spans="1:15">
      <c r="A12" s="321" t="s">
        <v>344</v>
      </c>
      <c r="B12" s="700">
        <v>18</v>
      </c>
      <c r="C12" s="700">
        <v>6875</v>
      </c>
      <c r="D12" s="700">
        <v>8611</v>
      </c>
      <c r="E12" s="700">
        <v>5883</v>
      </c>
      <c r="F12" s="700">
        <v>3457</v>
      </c>
      <c r="G12" s="700">
        <v>1844</v>
      </c>
      <c r="H12" s="701">
        <f t="shared" ref="H12:H17" si="0">SUM(B12:G12)</f>
        <v>26688</v>
      </c>
    </row>
    <row r="13" spans="1:15">
      <c r="A13" s="321" t="s">
        <v>345</v>
      </c>
      <c r="B13" s="700">
        <v>34</v>
      </c>
      <c r="C13" s="700">
        <v>8429</v>
      </c>
      <c r="D13" s="700">
        <v>8946</v>
      </c>
      <c r="E13" s="700">
        <v>5876</v>
      </c>
      <c r="F13" s="700">
        <v>3510</v>
      </c>
      <c r="G13" s="700">
        <v>1840</v>
      </c>
      <c r="H13" s="701">
        <f t="shared" si="0"/>
        <v>28635</v>
      </c>
    </row>
    <row r="14" spans="1:15">
      <c r="A14" s="321" t="s">
        <v>346</v>
      </c>
      <c r="B14" s="700">
        <v>80</v>
      </c>
      <c r="C14" s="700">
        <v>9624</v>
      </c>
      <c r="D14" s="700">
        <v>8806</v>
      </c>
      <c r="E14" s="700">
        <v>6269</v>
      </c>
      <c r="F14" s="700">
        <v>3876</v>
      </c>
      <c r="G14" s="700">
        <v>2377</v>
      </c>
      <c r="H14" s="701">
        <f t="shared" si="0"/>
        <v>31032</v>
      </c>
    </row>
    <row r="15" spans="1:15">
      <c r="A15" s="321" t="s">
        <v>347</v>
      </c>
      <c r="B15" s="700">
        <v>165</v>
      </c>
      <c r="C15" s="700">
        <v>12019</v>
      </c>
      <c r="D15" s="700">
        <v>10377</v>
      </c>
      <c r="E15" s="700">
        <v>6571</v>
      </c>
      <c r="F15" s="700">
        <v>3782</v>
      </c>
      <c r="G15" s="700">
        <v>1635</v>
      </c>
      <c r="H15" s="701">
        <f t="shared" si="0"/>
        <v>34549</v>
      </c>
    </row>
    <row r="16" spans="1:15">
      <c r="A16" s="321" t="s">
        <v>348</v>
      </c>
      <c r="B16" s="700">
        <v>153</v>
      </c>
      <c r="C16" s="700">
        <v>13830</v>
      </c>
      <c r="D16" s="700">
        <v>11563</v>
      </c>
      <c r="E16" s="700">
        <v>7417</v>
      </c>
      <c r="F16" s="700">
        <v>4270</v>
      </c>
      <c r="G16" s="700">
        <v>1623</v>
      </c>
      <c r="H16" s="701">
        <f t="shared" si="0"/>
        <v>38856</v>
      </c>
    </row>
    <row r="17" spans="1:15" ht="19.5" customHeight="1">
      <c r="A17" s="321" t="s">
        <v>349</v>
      </c>
      <c r="B17" s="700">
        <v>189</v>
      </c>
      <c r="C17" s="700">
        <v>15003</v>
      </c>
      <c r="D17" s="700">
        <v>12102</v>
      </c>
      <c r="E17" s="700">
        <v>7868</v>
      </c>
      <c r="F17" s="700">
        <v>4631</v>
      </c>
      <c r="G17" s="700">
        <v>1696</v>
      </c>
      <c r="H17" s="701">
        <f t="shared" si="0"/>
        <v>41489</v>
      </c>
    </row>
    <row r="18" spans="1:15">
      <c r="A18" s="321" t="s">
        <v>350</v>
      </c>
      <c r="B18" s="702">
        <v>160</v>
      </c>
      <c r="C18" s="702">
        <v>16268</v>
      </c>
      <c r="D18" s="702">
        <v>13433</v>
      </c>
      <c r="E18" s="702">
        <v>8648</v>
      </c>
      <c r="F18" s="702">
        <v>5102</v>
      </c>
      <c r="G18" s="702">
        <v>1859</v>
      </c>
      <c r="H18" s="703">
        <f>SUM(B18:G18)</f>
        <v>45470</v>
      </c>
    </row>
    <row r="19" spans="1:15">
      <c r="A19" s="321" t="s">
        <v>351</v>
      </c>
      <c r="B19" s="702">
        <v>147</v>
      </c>
      <c r="C19" s="702">
        <v>17232</v>
      </c>
      <c r="D19" s="702">
        <v>14644</v>
      </c>
      <c r="E19" s="702">
        <v>9524</v>
      </c>
      <c r="F19" s="702">
        <v>5494</v>
      </c>
      <c r="G19" s="702">
        <v>2107</v>
      </c>
      <c r="H19" s="703">
        <f>SUM(B19:G19)</f>
        <v>49148</v>
      </c>
    </row>
    <row r="20" spans="1:15">
      <c r="A20" s="321" t="s">
        <v>352</v>
      </c>
      <c r="B20" s="702">
        <v>84</v>
      </c>
      <c r="C20" s="702">
        <v>12952</v>
      </c>
      <c r="D20" s="702">
        <v>12784</v>
      </c>
      <c r="E20" s="702">
        <v>8100</v>
      </c>
      <c r="F20" s="702">
        <v>4681</v>
      </c>
      <c r="G20" s="702">
        <v>1544</v>
      </c>
      <c r="H20" s="703">
        <f>SUM(B20:G20)</f>
        <v>40145</v>
      </c>
    </row>
    <row r="21" spans="1:15">
      <c r="A21" s="320">
        <v>2021</v>
      </c>
      <c r="B21" s="702">
        <v>135</v>
      </c>
      <c r="C21" s="702">
        <v>15071</v>
      </c>
      <c r="D21" s="702">
        <v>15016</v>
      </c>
      <c r="E21" s="702">
        <v>9465</v>
      </c>
      <c r="F21" s="702">
        <v>5623</v>
      </c>
      <c r="G21" s="702">
        <v>2140</v>
      </c>
      <c r="H21" s="703">
        <f>SUM(B21:G21)</f>
        <v>47450</v>
      </c>
    </row>
    <row r="22" spans="1:15">
      <c r="A22" s="320">
        <v>2022</v>
      </c>
      <c r="B22" s="702">
        <v>163</v>
      </c>
      <c r="C22" s="702">
        <v>16256</v>
      </c>
      <c r="D22" s="702">
        <v>15489</v>
      </c>
      <c r="E22" s="702">
        <v>9689</v>
      </c>
      <c r="F22" s="702">
        <v>5679</v>
      </c>
      <c r="G22" s="702">
        <v>2319</v>
      </c>
      <c r="H22" s="703">
        <v>49595</v>
      </c>
    </row>
    <row r="23" spans="1:15" s="214" customFormat="1" ht="20.25" customHeight="1">
      <c r="A23" s="711">
        <f>+Tabla47[[#This Row],[Año ]]</f>
        <v>2023</v>
      </c>
      <c r="B23" s="712">
        <v>157</v>
      </c>
      <c r="C23" s="712">
        <v>16181</v>
      </c>
      <c r="D23" s="712">
        <v>14600</v>
      </c>
      <c r="E23" s="712">
        <v>8845</v>
      </c>
      <c r="F23" s="712">
        <v>4967</v>
      </c>
      <c r="G23" s="712">
        <v>2047</v>
      </c>
      <c r="H23" s="713">
        <f>SUM(B23:G23)</f>
        <v>46797</v>
      </c>
      <c r="I23" s="178"/>
      <c r="J23" s="178"/>
      <c r="K23" s="178"/>
      <c r="L23" s="178"/>
      <c r="M23" s="178"/>
      <c r="N23" s="178"/>
      <c r="O23" s="178"/>
    </row>
    <row r="24" spans="1:15">
      <c r="A24" s="711">
        <v>2024</v>
      </c>
      <c r="B24" s="712">
        <v>180</v>
      </c>
      <c r="C24" s="712">
        <v>17101</v>
      </c>
      <c r="D24" s="712">
        <v>15917</v>
      </c>
      <c r="E24" s="712">
        <v>9352</v>
      </c>
      <c r="F24" s="712">
        <v>5509</v>
      </c>
      <c r="G24" s="712">
        <v>2173</v>
      </c>
      <c r="H24" s="713">
        <f t="shared" ref="H24" si="1">SUM(B24:G24)</f>
        <v>50232</v>
      </c>
    </row>
    <row r="25" spans="1:15">
      <c r="A25" s="714" t="s">
        <v>106</v>
      </c>
      <c r="B25" s="712">
        <v>187</v>
      </c>
      <c r="C25" s="712">
        <v>17772</v>
      </c>
      <c r="D25" s="712">
        <v>16324</v>
      </c>
      <c r="E25" s="712">
        <v>9711</v>
      </c>
      <c r="F25" s="712">
        <v>5596</v>
      </c>
      <c r="G25" s="712">
        <v>2422</v>
      </c>
      <c r="H25" s="713">
        <f>SUM(B25:G25)</f>
        <v>52012</v>
      </c>
    </row>
    <row r="26" spans="1:15">
      <c r="A26" s="1230" t="s">
        <v>908</v>
      </c>
      <c r="B26" s="712">
        <v>41</v>
      </c>
      <c r="C26" s="712">
        <v>1420</v>
      </c>
      <c r="D26" s="712">
        <v>1174</v>
      </c>
      <c r="E26" s="712">
        <v>720</v>
      </c>
      <c r="F26" s="712">
        <v>435</v>
      </c>
      <c r="G26" s="712">
        <v>161</v>
      </c>
      <c r="H26" s="703">
        <f>SUM(B26:G26)</f>
        <v>3951</v>
      </c>
    </row>
    <row r="27" spans="1:15">
      <c r="A27" s="450" t="s">
        <v>94</v>
      </c>
      <c r="B27" s="704">
        <f>SUM(B7:B25)</f>
        <v>1876</v>
      </c>
      <c r="C27" s="704">
        <f t="shared" ref="C27:H27" si="2">SUM(C7:C25)</f>
        <v>207166</v>
      </c>
      <c r="D27" s="704">
        <f t="shared" si="2"/>
        <v>205547</v>
      </c>
      <c r="E27" s="704">
        <f t="shared" si="2"/>
        <v>131893</v>
      </c>
      <c r="F27" s="704">
        <f t="shared" si="2"/>
        <v>76540</v>
      </c>
      <c r="G27" s="704">
        <f t="shared" si="2"/>
        <v>33333</v>
      </c>
      <c r="H27" s="704">
        <f t="shared" si="2"/>
        <v>656355</v>
      </c>
    </row>
    <row r="28" spans="1:15">
      <c r="A28" s="595"/>
      <c r="B28" s="705">
        <f>+B27/$H$27</f>
        <v>2.8582093531701594E-3</v>
      </c>
      <c r="C28" s="705">
        <f t="shared" ref="C28:H28" si="3">+C27/$H$27</f>
        <v>0.31563102284586847</v>
      </c>
      <c r="D28" s="705">
        <f t="shared" si="3"/>
        <v>0.31316436989129359</v>
      </c>
      <c r="E28" s="705">
        <f t="shared" si="3"/>
        <v>0.20094765789854577</v>
      </c>
      <c r="F28" s="705">
        <f t="shared" si="3"/>
        <v>0.11661372275673987</v>
      </c>
      <c r="G28" s="705">
        <f t="shared" si="3"/>
        <v>5.0785017254382156E-2</v>
      </c>
      <c r="H28" s="706">
        <f t="shared" si="3"/>
        <v>1</v>
      </c>
      <c r="J28" s="283"/>
    </row>
    <row r="29" spans="1:15">
      <c r="A29" s="1491" t="s">
        <v>874</v>
      </c>
      <c r="B29" s="1492"/>
      <c r="C29" s="1492"/>
      <c r="D29" s="1492"/>
      <c r="E29" s="1492"/>
      <c r="F29" s="1492"/>
    </row>
  </sheetData>
  <mergeCells count="4">
    <mergeCell ref="A1:M1"/>
    <mergeCell ref="A29:F29"/>
    <mergeCell ref="A2:M2"/>
    <mergeCell ref="A4:M4"/>
  </mergeCells>
  <pageMargins left="0.70866141732283472" right="0.70866141732283472" top="0.74803149606299213" bottom="0.74803149606299213" header="0.31496062992125984" footer="0.31496062992125984"/>
  <pageSetup scale="34" orientation="portrait" r:id="rId1"/>
  <drawing r:id="rId2"/>
  <tableParts count="1">
    <tablePart r:id="rId3"/>
  </tableParts>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121">
    <tabColor theme="8" tint="-0.499984740745262"/>
    <pageSetUpPr fitToPage="1"/>
  </sheetPr>
  <dimension ref="A1:P46"/>
  <sheetViews>
    <sheetView showGridLines="0" view="pageBreakPreview" zoomScale="55" zoomScaleNormal="100" zoomScaleSheetLayoutView="55" workbookViewId="0">
      <selection activeCell="I8" sqref="I8"/>
    </sheetView>
  </sheetViews>
  <sheetFormatPr baseColWidth="10" defaultColWidth="11.42578125" defaultRowHeight="14.25"/>
  <cols>
    <col min="1" max="1" width="21.7109375" style="173" customWidth="1"/>
    <col min="2" max="2" width="25.140625" style="173" customWidth="1"/>
    <col min="3" max="3" width="28.140625" style="173" customWidth="1"/>
    <col min="4" max="4" width="23.5703125" style="173" customWidth="1"/>
    <col min="5" max="5" width="22.85546875" style="173" customWidth="1"/>
    <col min="6" max="6" width="19.42578125" style="173" customWidth="1"/>
    <col min="7" max="13" width="28.7109375" style="173" customWidth="1"/>
    <col min="14" max="16" width="12.85546875" style="173" customWidth="1"/>
    <col min="17" max="16384" width="11.42578125" style="173"/>
  </cols>
  <sheetData>
    <row r="1" spans="1:16" s="266" customFormat="1" ht="92.25" customHeight="1">
      <c r="A1" s="1493" t="s">
        <v>875</v>
      </c>
      <c r="B1" s="1493"/>
      <c r="C1" s="1493"/>
      <c r="D1" s="1493"/>
      <c r="E1" s="1493"/>
      <c r="F1" s="1493"/>
      <c r="G1" s="1493"/>
      <c r="H1" s="1493"/>
      <c r="I1" s="1493"/>
      <c r="J1" s="1493"/>
      <c r="K1" s="1493"/>
      <c r="L1" s="1493"/>
      <c r="M1" s="1493"/>
      <c r="N1" s="1493"/>
      <c r="O1" s="1493"/>
      <c r="P1" s="1493"/>
    </row>
    <row r="2" spans="1:16" s="266" customFormat="1" ht="39" customHeight="1">
      <c r="A2" s="1494" t="str">
        <f>+'3. Reporte región'!A2:R2</f>
        <v>Período:  Diciembre 2007 - Enero 2026</v>
      </c>
      <c r="B2" s="1494"/>
      <c r="C2" s="1494"/>
      <c r="D2" s="1494"/>
      <c r="E2" s="1494"/>
      <c r="F2" s="1494"/>
      <c r="G2" s="1494"/>
      <c r="H2" s="1494"/>
      <c r="I2" s="1494"/>
      <c r="J2" s="1494"/>
      <c r="K2" s="1494"/>
      <c r="L2" s="1494"/>
      <c r="M2" s="1494"/>
      <c r="N2" s="1494"/>
      <c r="O2" s="1494"/>
      <c r="P2" s="1494"/>
    </row>
    <row r="3" spans="1:16" ht="9" customHeight="1"/>
    <row r="4" spans="1:16" ht="198" customHeight="1">
      <c r="A4" s="1495" t="s">
        <v>978</v>
      </c>
      <c r="B4" s="1496"/>
      <c r="C4" s="1496"/>
      <c r="D4" s="1496"/>
      <c r="E4" s="1496"/>
      <c r="F4" s="1496"/>
      <c r="G4" s="1496"/>
      <c r="H4" s="1496"/>
      <c r="I4" s="1496"/>
      <c r="J4" s="1496"/>
      <c r="K4" s="1496"/>
      <c r="L4" s="1496"/>
      <c r="M4" s="1496"/>
      <c r="N4" s="1496"/>
      <c r="O4" s="1496"/>
      <c r="P4" s="1496"/>
    </row>
    <row r="6" spans="1:16" ht="18">
      <c r="A6" s="316" t="s">
        <v>334</v>
      </c>
      <c r="B6" s="448" t="s">
        <v>876</v>
      </c>
      <c r="C6" s="448" t="s">
        <v>877</v>
      </c>
      <c r="D6" s="448" t="s">
        <v>360</v>
      </c>
      <c r="E6" s="448" t="s">
        <v>878</v>
      </c>
      <c r="F6" s="449" t="s">
        <v>879</v>
      </c>
    </row>
    <row r="7" spans="1:16" ht="23.25" customHeight="1">
      <c r="A7" s="951">
        <v>2007</v>
      </c>
      <c r="B7" s="952">
        <v>445</v>
      </c>
      <c r="C7" s="952">
        <v>8099</v>
      </c>
      <c r="D7" s="953">
        <f t="shared" ref="D7:D24" si="0">SUM(B7:C7)</f>
        <v>8544</v>
      </c>
      <c r="E7" s="954">
        <f t="shared" ref="E7" si="1">B7/D7</f>
        <v>5.2083333333333336E-2</v>
      </c>
      <c r="F7" s="955">
        <f t="shared" ref="F7" si="2">C7/D7</f>
        <v>0.94791666666666663</v>
      </c>
    </row>
    <row r="8" spans="1:16" ht="23.25" customHeight="1">
      <c r="A8" s="951">
        <v>2008</v>
      </c>
      <c r="B8" s="952">
        <v>660</v>
      </c>
      <c r="C8" s="952">
        <v>10317</v>
      </c>
      <c r="D8" s="953">
        <f t="shared" si="0"/>
        <v>10977</v>
      </c>
      <c r="E8" s="954">
        <f t="shared" ref="E8:E26" si="3">B8/D8</f>
        <v>6.0125717409128178E-2</v>
      </c>
      <c r="F8" s="955">
        <f t="shared" ref="F8:F26" si="4">C8/D8</f>
        <v>0.9398742825908718</v>
      </c>
      <c r="G8" s="225"/>
      <c r="H8" s="225"/>
      <c r="I8" s="225"/>
      <c r="J8" s="225"/>
      <c r="K8" s="225"/>
      <c r="L8" s="225"/>
      <c r="M8" s="225"/>
      <c r="N8" s="225"/>
      <c r="O8" s="225"/>
    </row>
    <row r="9" spans="1:16" ht="23.25" customHeight="1">
      <c r="A9" s="951">
        <v>2009</v>
      </c>
      <c r="B9" s="952">
        <v>986</v>
      </c>
      <c r="C9" s="952">
        <v>13697</v>
      </c>
      <c r="D9" s="953">
        <f t="shared" si="0"/>
        <v>14683</v>
      </c>
      <c r="E9" s="954">
        <f t="shared" si="3"/>
        <v>6.7152489273309274E-2</v>
      </c>
      <c r="F9" s="955">
        <f t="shared" si="4"/>
        <v>0.9328475107266907</v>
      </c>
    </row>
    <row r="10" spans="1:16" ht="23.25" customHeight="1">
      <c r="A10" s="951">
        <v>2010</v>
      </c>
      <c r="B10" s="952">
        <v>1477</v>
      </c>
      <c r="C10" s="952">
        <v>15979</v>
      </c>
      <c r="D10" s="953">
        <f t="shared" si="0"/>
        <v>17456</v>
      </c>
      <c r="E10" s="954">
        <f t="shared" si="3"/>
        <v>8.4612740604949582E-2</v>
      </c>
      <c r="F10" s="955">
        <f t="shared" si="4"/>
        <v>0.91538725939505039</v>
      </c>
    </row>
    <row r="11" spans="1:16" ht="23.25" customHeight="1">
      <c r="A11" s="956">
        <v>2011</v>
      </c>
      <c r="B11" s="952">
        <v>2094</v>
      </c>
      <c r="C11" s="952">
        <v>20503</v>
      </c>
      <c r="D11" s="953">
        <f t="shared" si="0"/>
        <v>22597</v>
      </c>
      <c r="E11" s="954">
        <f t="shared" si="3"/>
        <v>9.2667168208169226E-2</v>
      </c>
      <c r="F11" s="955">
        <f t="shared" si="4"/>
        <v>0.90733283179183077</v>
      </c>
    </row>
    <row r="12" spans="1:16" ht="23.25" customHeight="1">
      <c r="A12" s="951">
        <v>2012</v>
      </c>
      <c r="B12" s="952">
        <v>3858</v>
      </c>
      <c r="C12" s="952">
        <v>22830</v>
      </c>
      <c r="D12" s="953">
        <f t="shared" si="0"/>
        <v>26688</v>
      </c>
      <c r="E12" s="954">
        <f t="shared" si="3"/>
        <v>0.1445593525179856</v>
      </c>
      <c r="F12" s="955">
        <f t="shared" si="4"/>
        <v>0.85544064748201443</v>
      </c>
    </row>
    <row r="13" spans="1:16" ht="23.25" customHeight="1">
      <c r="A13" s="951">
        <v>2013</v>
      </c>
      <c r="B13" s="952">
        <v>4451</v>
      </c>
      <c r="C13" s="952">
        <v>24184</v>
      </c>
      <c r="D13" s="953">
        <f t="shared" si="0"/>
        <v>28635</v>
      </c>
      <c r="E13" s="954">
        <f t="shared" si="3"/>
        <v>0.15543914789593155</v>
      </c>
      <c r="F13" s="955">
        <f t="shared" si="4"/>
        <v>0.84456085210406839</v>
      </c>
    </row>
    <row r="14" spans="1:16" ht="23.25" customHeight="1">
      <c r="A14" s="951">
        <v>2014</v>
      </c>
      <c r="B14" s="952">
        <v>5112</v>
      </c>
      <c r="C14" s="952">
        <v>25920</v>
      </c>
      <c r="D14" s="953">
        <f t="shared" si="0"/>
        <v>31032</v>
      </c>
      <c r="E14" s="954">
        <f t="shared" si="3"/>
        <v>0.16473317865429235</v>
      </c>
      <c r="F14" s="955">
        <f t="shared" si="4"/>
        <v>0.83526682134570762</v>
      </c>
    </row>
    <row r="15" spans="1:16" ht="23.25" customHeight="1">
      <c r="A15" s="951">
        <v>2015</v>
      </c>
      <c r="B15" s="952">
        <v>5396</v>
      </c>
      <c r="C15" s="952">
        <v>29153</v>
      </c>
      <c r="D15" s="953">
        <f t="shared" si="0"/>
        <v>34549</v>
      </c>
      <c r="E15" s="954">
        <f t="shared" si="3"/>
        <v>0.15618397059249181</v>
      </c>
      <c r="F15" s="955">
        <f t="shared" si="4"/>
        <v>0.84381602940750822</v>
      </c>
    </row>
    <row r="16" spans="1:16" ht="23.25" customHeight="1">
      <c r="A16" s="951">
        <v>2016</v>
      </c>
      <c r="B16" s="952">
        <v>6565</v>
      </c>
      <c r="C16" s="952">
        <v>32291</v>
      </c>
      <c r="D16" s="953">
        <f t="shared" si="0"/>
        <v>38856</v>
      </c>
      <c r="E16" s="954">
        <f t="shared" si="3"/>
        <v>0.16895717521103562</v>
      </c>
      <c r="F16" s="955">
        <f t="shared" si="4"/>
        <v>0.83104282478896441</v>
      </c>
    </row>
    <row r="17" spans="1:6" ht="23.25" customHeight="1">
      <c r="A17" s="951">
        <v>2017</v>
      </c>
      <c r="B17" s="952">
        <v>8616</v>
      </c>
      <c r="C17" s="952">
        <v>32873</v>
      </c>
      <c r="D17" s="953">
        <f t="shared" si="0"/>
        <v>41489</v>
      </c>
      <c r="E17" s="954">
        <f t="shared" si="3"/>
        <v>0.20766950275976764</v>
      </c>
      <c r="F17" s="955">
        <f t="shared" si="4"/>
        <v>0.7923304972402323</v>
      </c>
    </row>
    <row r="18" spans="1:6" ht="23.25" customHeight="1">
      <c r="A18" s="957">
        <v>2018</v>
      </c>
      <c r="B18" s="958">
        <v>10106</v>
      </c>
      <c r="C18" s="958">
        <v>35364</v>
      </c>
      <c r="D18" s="953">
        <f t="shared" si="0"/>
        <v>45470</v>
      </c>
      <c r="E18" s="954">
        <f t="shared" si="3"/>
        <v>0.22225643281284363</v>
      </c>
      <c r="F18" s="955">
        <f t="shared" si="4"/>
        <v>0.77774356718715631</v>
      </c>
    </row>
    <row r="19" spans="1:6" ht="23.25" customHeight="1">
      <c r="A19" s="957">
        <v>2019</v>
      </c>
      <c r="B19" s="958">
        <v>10920</v>
      </c>
      <c r="C19" s="958">
        <v>38228</v>
      </c>
      <c r="D19" s="953">
        <f t="shared" si="0"/>
        <v>49148</v>
      </c>
      <c r="E19" s="954">
        <f t="shared" si="3"/>
        <v>0.22218605029706193</v>
      </c>
      <c r="F19" s="955">
        <f t="shared" si="4"/>
        <v>0.77781394970293805</v>
      </c>
    </row>
    <row r="20" spans="1:6" ht="23.25" customHeight="1">
      <c r="A20" s="957">
        <v>2020</v>
      </c>
      <c r="B20" s="958">
        <v>11630</v>
      </c>
      <c r="C20" s="958">
        <v>28515</v>
      </c>
      <c r="D20" s="953">
        <f t="shared" si="0"/>
        <v>40145</v>
      </c>
      <c r="E20" s="954">
        <f t="shared" si="3"/>
        <v>0.28969983808693484</v>
      </c>
      <c r="F20" s="955">
        <f t="shared" si="4"/>
        <v>0.71030016191306511</v>
      </c>
    </row>
    <row r="21" spans="1:6" ht="23.25" customHeight="1">
      <c r="A21" s="957">
        <v>2021</v>
      </c>
      <c r="B21" s="958">
        <v>14102</v>
      </c>
      <c r="C21" s="958">
        <v>33348</v>
      </c>
      <c r="D21" s="953">
        <f t="shared" si="0"/>
        <v>47450</v>
      </c>
      <c r="E21" s="954">
        <f t="shared" si="3"/>
        <v>0.29719704952581666</v>
      </c>
      <c r="F21" s="955">
        <f t="shared" si="4"/>
        <v>0.7028029504741834</v>
      </c>
    </row>
    <row r="22" spans="1:6" ht="23.25" customHeight="1">
      <c r="A22" s="957">
        <v>2022</v>
      </c>
      <c r="B22" s="958">
        <v>12146</v>
      </c>
      <c r="C22" s="958">
        <v>37449</v>
      </c>
      <c r="D22" s="953">
        <f t="shared" si="0"/>
        <v>49595</v>
      </c>
      <c r="E22" s="954">
        <f t="shared" si="3"/>
        <v>0.24490372013307793</v>
      </c>
      <c r="F22" s="955">
        <f t="shared" si="4"/>
        <v>0.75509627986692207</v>
      </c>
    </row>
    <row r="23" spans="1:6" ht="23.25" customHeight="1">
      <c r="A23" s="957">
        <v>2023</v>
      </c>
      <c r="B23" s="958">
        <v>9115</v>
      </c>
      <c r="C23" s="958">
        <v>37682</v>
      </c>
      <c r="D23" s="953">
        <f t="shared" si="0"/>
        <v>46797</v>
      </c>
      <c r="E23" s="954">
        <f t="shared" si="3"/>
        <v>0.19477744299848282</v>
      </c>
      <c r="F23" s="955">
        <f t="shared" si="4"/>
        <v>0.80522255700151724</v>
      </c>
    </row>
    <row r="24" spans="1:6" ht="23.25" customHeight="1">
      <c r="A24" s="957">
        <v>2024</v>
      </c>
      <c r="B24" s="958">
        <v>9641</v>
      </c>
      <c r="C24" s="958">
        <v>40591</v>
      </c>
      <c r="D24" s="953">
        <f t="shared" si="0"/>
        <v>50232</v>
      </c>
      <c r="E24" s="954">
        <f t="shared" si="3"/>
        <v>0.19192944736422998</v>
      </c>
      <c r="F24" s="955">
        <f t="shared" si="4"/>
        <v>0.80807055263576999</v>
      </c>
    </row>
    <row r="25" spans="1:6" ht="23.25" customHeight="1">
      <c r="A25" s="957">
        <v>2025</v>
      </c>
      <c r="B25" s="958">
        <v>10295</v>
      </c>
      <c r="C25" s="958">
        <v>41717</v>
      </c>
      <c r="D25" s="953">
        <f>SUM(B25:C25)</f>
        <v>52012</v>
      </c>
      <c r="E25" s="954">
        <f t="shared" si="3"/>
        <v>0.19793509190186881</v>
      </c>
      <c r="F25" s="955">
        <f t="shared" si="4"/>
        <v>0.80206490809813125</v>
      </c>
    </row>
    <row r="26" spans="1:6" ht="23.25" customHeight="1">
      <c r="A26" s="1166" t="s">
        <v>908</v>
      </c>
      <c r="B26" s="958">
        <v>763</v>
      </c>
      <c r="C26" s="958">
        <v>3188</v>
      </c>
      <c r="D26" s="953">
        <f>SUM(B26:C26)</f>
        <v>3951</v>
      </c>
      <c r="E26" s="954">
        <f t="shared" si="3"/>
        <v>0.19311566691976714</v>
      </c>
      <c r="F26" s="955">
        <f t="shared" si="4"/>
        <v>0.80688433308023289</v>
      </c>
    </row>
    <row r="27" spans="1:6" ht="18">
      <c r="A27" s="959" t="s">
        <v>94</v>
      </c>
      <c r="B27" s="960">
        <f>SUM(B7:B25)</f>
        <v>127615</v>
      </c>
      <c r="C27" s="960">
        <f>SUM(C7:C25)</f>
        <v>528740</v>
      </c>
      <c r="D27" s="960">
        <f>SUM(D7:D25)</f>
        <v>656355</v>
      </c>
      <c r="E27" s="961">
        <f>AVERAGE(E7:E25)</f>
        <v>0.16921414997793216</v>
      </c>
      <c r="F27" s="962">
        <f>AVERAGE(F7:F25)</f>
        <v>0.83078585002206795</v>
      </c>
    </row>
    <row r="35" spans="16:16">
      <c r="P35" s="176"/>
    </row>
    <row r="46" spans="16:16" ht="165.75" customHeight="1"/>
  </sheetData>
  <mergeCells count="3">
    <mergeCell ref="A1:P1"/>
    <mergeCell ref="A2:P2"/>
    <mergeCell ref="A4:P4"/>
  </mergeCells>
  <pageMargins left="0.70866141732283472" right="0.70866141732283472" top="0.74803149606299213" bottom="0.74803149606299213" header="0.31496062992125984" footer="0.31496062992125984"/>
  <pageSetup paperSize="119" scale="32" orientation="landscape" r:id="rId1"/>
  <drawing r:id="rId2"/>
  <tableParts count="1">
    <tablePart r:id="rId3"/>
  </tableParts>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122">
    <tabColor theme="8" tint="-0.499984740745262"/>
    <pageSetUpPr fitToPage="1"/>
  </sheetPr>
  <dimension ref="A1:P44"/>
  <sheetViews>
    <sheetView showGridLines="0" view="pageBreakPreview" zoomScale="55" zoomScaleNormal="100" zoomScaleSheetLayoutView="55" workbookViewId="0">
      <selection activeCell="M11" sqref="M11"/>
    </sheetView>
  </sheetViews>
  <sheetFormatPr baseColWidth="10" defaultColWidth="11.42578125" defaultRowHeight="14.25"/>
  <cols>
    <col min="1" max="1" width="18.140625" style="173" customWidth="1"/>
    <col min="2" max="2" width="16.7109375" style="173" customWidth="1"/>
    <col min="3" max="3" width="20.28515625" style="173" customWidth="1"/>
    <col min="4" max="4" width="19.5703125" style="173" customWidth="1"/>
    <col min="5" max="5" width="21" style="173" customWidth="1"/>
    <col min="6" max="6" width="22.42578125" style="173" customWidth="1"/>
    <col min="7" max="14" width="21.85546875" style="173" customWidth="1"/>
    <col min="15" max="15" width="22.5703125" style="173" customWidth="1"/>
    <col min="16" max="16" width="3.42578125" style="173" customWidth="1"/>
    <col min="17" max="16384" width="11.42578125" style="173"/>
  </cols>
  <sheetData>
    <row r="1" spans="1:16" s="266" customFormat="1" ht="96.75" customHeight="1">
      <c r="A1" s="1497" t="s">
        <v>880</v>
      </c>
      <c r="B1" s="1497"/>
      <c r="C1" s="1497"/>
      <c r="D1" s="1497"/>
      <c r="E1" s="1497"/>
      <c r="F1" s="1497"/>
      <c r="G1" s="1497"/>
      <c r="H1" s="1497"/>
      <c r="I1" s="1497"/>
      <c r="J1" s="1497"/>
      <c r="K1" s="1497"/>
      <c r="L1" s="1497"/>
      <c r="M1" s="1497"/>
      <c r="N1" s="1497"/>
      <c r="O1" s="1497"/>
    </row>
    <row r="2" spans="1:16" s="266" customFormat="1" ht="22.5" customHeight="1">
      <c r="A2" s="1425" t="str">
        <f>+'5. Reporte Empre.'!A2:P2</f>
        <v>Período:  Diciembre 2007 - Enero 2026</v>
      </c>
      <c r="B2" s="1425"/>
      <c r="C2" s="1425"/>
      <c r="D2" s="1425"/>
      <c r="E2" s="1425"/>
      <c r="F2" s="1425"/>
      <c r="G2" s="1425"/>
      <c r="H2" s="1425"/>
      <c r="I2" s="1425"/>
      <c r="J2" s="1425"/>
      <c r="K2" s="1425"/>
      <c r="L2" s="1425"/>
      <c r="M2" s="1425"/>
      <c r="N2" s="1425"/>
      <c r="O2" s="1425"/>
    </row>
    <row r="3" spans="1:16" ht="10.5" customHeight="1">
      <c r="A3" s="262"/>
      <c r="B3" s="262"/>
      <c r="C3" s="262"/>
      <c r="D3" s="262"/>
      <c r="E3" s="262"/>
      <c r="F3" s="262"/>
      <c r="G3" s="206"/>
      <c r="H3" s="206"/>
      <c r="I3" s="206"/>
      <c r="J3" s="206"/>
      <c r="K3" s="206"/>
      <c r="L3" s="206"/>
      <c r="M3" s="206"/>
      <c r="N3" s="206"/>
      <c r="O3" s="206"/>
    </row>
    <row r="4" spans="1:16" s="206" customFormat="1" ht="154.5" customHeight="1">
      <c r="A4" s="1498" t="s">
        <v>979</v>
      </c>
      <c r="B4" s="1499"/>
      <c r="C4" s="1499"/>
      <c r="D4" s="1499"/>
      <c r="E4" s="1499"/>
      <c r="F4" s="1499"/>
      <c r="G4" s="1499"/>
      <c r="H4" s="1499"/>
      <c r="I4" s="1499"/>
      <c r="J4" s="1499"/>
      <c r="K4" s="1499"/>
      <c r="L4" s="1499"/>
      <c r="M4" s="1499"/>
      <c r="N4" s="1499"/>
      <c r="O4" s="1499"/>
      <c r="P4" s="173"/>
    </row>
    <row r="5" spans="1:16" ht="4.5" customHeight="1">
      <c r="A5" s="262"/>
      <c r="B5" s="262"/>
      <c r="C5" s="262"/>
      <c r="D5" s="262"/>
      <c r="E5" s="262"/>
      <c r="F5" s="262"/>
      <c r="G5" s="206"/>
      <c r="H5" s="206"/>
      <c r="I5" s="206"/>
      <c r="J5" s="206"/>
      <c r="K5" s="206"/>
      <c r="L5" s="206"/>
      <c r="M5" s="206"/>
      <c r="N5" s="206"/>
      <c r="O5" s="206"/>
    </row>
    <row r="6" spans="1:16" ht="18">
      <c r="A6" s="299" t="s">
        <v>100</v>
      </c>
      <c r="B6" s="548" t="s">
        <v>174</v>
      </c>
      <c r="C6" s="548" t="s">
        <v>172</v>
      </c>
      <c r="D6" s="963" t="s">
        <v>843</v>
      </c>
      <c r="E6" s="548" t="s">
        <v>881</v>
      </c>
      <c r="F6" s="671" t="s">
        <v>882</v>
      </c>
      <c r="G6" s="206"/>
      <c r="H6" s="206"/>
      <c r="I6" s="206"/>
      <c r="J6" s="206"/>
      <c r="K6" s="206"/>
      <c r="L6" s="206"/>
      <c r="M6" s="206"/>
      <c r="N6" s="206"/>
      <c r="O6" s="206"/>
    </row>
    <row r="7" spans="1:16" ht="21" customHeight="1">
      <c r="A7" s="957">
        <v>2007</v>
      </c>
      <c r="B7" s="964">
        <v>1471</v>
      </c>
      <c r="C7" s="964">
        <v>7068</v>
      </c>
      <c r="D7" s="965">
        <f>B7+C7</f>
        <v>8539</v>
      </c>
      <c r="E7" s="966">
        <f>B7/D7</f>
        <v>0.17226841550532848</v>
      </c>
      <c r="F7" s="967">
        <f>C7/D7</f>
        <v>0.82773158449467155</v>
      </c>
    </row>
    <row r="8" spans="1:16" ht="21" customHeight="1">
      <c r="A8" s="957">
        <v>2008</v>
      </c>
      <c r="B8" s="964">
        <v>2073</v>
      </c>
      <c r="C8" s="964">
        <v>8902</v>
      </c>
      <c r="D8" s="965">
        <f>B8+C8</f>
        <v>10975</v>
      </c>
      <c r="E8" s="966">
        <f t="shared" ref="E8:E26" si="0">B8/D8</f>
        <v>0.18888382687927108</v>
      </c>
      <c r="F8" s="967">
        <f t="shared" ref="F8:F26" si="1">C8/D8</f>
        <v>0.81111617312072892</v>
      </c>
    </row>
    <row r="9" spans="1:16" ht="21" customHeight="1">
      <c r="A9" s="957">
        <v>2009</v>
      </c>
      <c r="B9" s="964">
        <v>3079</v>
      </c>
      <c r="C9" s="964">
        <v>11601</v>
      </c>
      <c r="D9" s="965">
        <f>B9+C9</f>
        <v>14680</v>
      </c>
      <c r="E9" s="966">
        <f t="shared" si="0"/>
        <v>0.20974114441416894</v>
      </c>
      <c r="F9" s="967">
        <f t="shared" si="1"/>
        <v>0.79025885558583109</v>
      </c>
    </row>
    <row r="10" spans="1:16" ht="21" customHeight="1">
      <c r="A10" s="957">
        <v>2010</v>
      </c>
      <c r="B10" s="964">
        <v>3933</v>
      </c>
      <c r="C10" s="964">
        <v>13522</v>
      </c>
      <c r="D10" s="965">
        <f t="shared" ref="D10:D18" si="2">B10+C10</f>
        <v>17455</v>
      </c>
      <c r="E10" s="966">
        <f t="shared" si="0"/>
        <v>0.22532225723288457</v>
      </c>
      <c r="F10" s="967">
        <f t="shared" si="1"/>
        <v>0.77467774276711543</v>
      </c>
    </row>
    <row r="11" spans="1:16" ht="21" customHeight="1">
      <c r="A11" s="957">
        <v>2011</v>
      </c>
      <c r="B11" s="964">
        <v>5636</v>
      </c>
      <c r="C11" s="964">
        <v>16957</v>
      </c>
      <c r="D11" s="965">
        <f t="shared" si="2"/>
        <v>22593</v>
      </c>
      <c r="E11" s="966">
        <f t="shared" si="0"/>
        <v>0.24945779666268314</v>
      </c>
      <c r="F11" s="967">
        <f t="shared" si="1"/>
        <v>0.75054220333731692</v>
      </c>
    </row>
    <row r="12" spans="1:16" ht="21" customHeight="1">
      <c r="A12" s="957">
        <v>2012</v>
      </c>
      <c r="B12" s="964">
        <v>7023</v>
      </c>
      <c r="C12" s="964">
        <v>19654</v>
      </c>
      <c r="D12" s="965">
        <f t="shared" si="2"/>
        <v>26677</v>
      </c>
      <c r="E12" s="966">
        <f t="shared" si="0"/>
        <v>0.26326048656145745</v>
      </c>
      <c r="F12" s="967">
        <f t="shared" si="1"/>
        <v>0.7367395134385426</v>
      </c>
      <c r="G12" s="173" t="s">
        <v>0</v>
      </c>
    </row>
    <row r="13" spans="1:16" ht="21" customHeight="1">
      <c r="A13" s="957">
        <v>2013</v>
      </c>
      <c r="B13" s="964">
        <v>7837</v>
      </c>
      <c r="C13" s="964">
        <v>20767</v>
      </c>
      <c r="D13" s="965">
        <f t="shared" si="2"/>
        <v>28604</v>
      </c>
      <c r="E13" s="966">
        <f t="shared" si="0"/>
        <v>0.27398265976786462</v>
      </c>
      <c r="F13" s="967">
        <f t="shared" si="1"/>
        <v>0.72601734023213538</v>
      </c>
    </row>
    <row r="14" spans="1:16" ht="21" customHeight="1">
      <c r="A14" s="957">
        <v>2014</v>
      </c>
      <c r="B14" s="964">
        <v>8887</v>
      </c>
      <c r="C14" s="964">
        <v>22125</v>
      </c>
      <c r="D14" s="965">
        <f t="shared" si="2"/>
        <v>31012</v>
      </c>
      <c r="E14" s="966">
        <f t="shared" si="0"/>
        <v>0.28656649039081644</v>
      </c>
      <c r="F14" s="967">
        <f t="shared" si="1"/>
        <v>0.7134335096091835</v>
      </c>
    </row>
    <row r="15" spans="1:16" ht="21" customHeight="1">
      <c r="A15" s="957">
        <v>2015</v>
      </c>
      <c r="B15" s="964">
        <v>10111</v>
      </c>
      <c r="C15" s="964">
        <v>24423</v>
      </c>
      <c r="D15" s="965">
        <f t="shared" si="2"/>
        <v>34534</v>
      </c>
      <c r="E15" s="966">
        <f t="shared" si="0"/>
        <v>0.29278392309028783</v>
      </c>
      <c r="F15" s="967">
        <f t="shared" si="1"/>
        <v>0.70721607690971222</v>
      </c>
    </row>
    <row r="16" spans="1:16" ht="21" customHeight="1">
      <c r="A16" s="957">
        <v>2016</v>
      </c>
      <c r="B16" s="964">
        <v>12078</v>
      </c>
      <c r="C16" s="964">
        <v>26764</v>
      </c>
      <c r="D16" s="965">
        <f t="shared" si="2"/>
        <v>38842</v>
      </c>
      <c r="E16" s="966">
        <f t="shared" si="0"/>
        <v>0.31095206220071059</v>
      </c>
      <c r="F16" s="967">
        <f t="shared" si="1"/>
        <v>0.68904793779928941</v>
      </c>
    </row>
    <row r="17" spans="1:15" ht="21" customHeight="1">
      <c r="A17" s="957">
        <v>2017</v>
      </c>
      <c r="B17" s="964">
        <v>12405</v>
      </c>
      <c r="C17" s="964">
        <v>29049</v>
      </c>
      <c r="D17" s="965">
        <f t="shared" si="2"/>
        <v>41454</v>
      </c>
      <c r="E17" s="966">
        <f t="shared" si="0"/>
        <v>0.29924735851787526</v>
      </c>
      <c r="F17" s="967">
        <f t="shared" si="1"/>
        <v>0.70075264148212479</v>
      </c>
    </row>
    <row r="18" spans="1:15" ht="21" customHeight="1">
      <c r="A18" s="957">
        <v>2018</v>
      </c>
      <c r="B18" s="964">
        <v>14681</v>
      </c>
      <c r="C18" s="964">
        <v>30770</v>
      </c>
      <c r="D18" s="965">
        <f t="shared" si="2"/>
        <v>45451</v>
      </c>
      <c r="E18" s="966">
        <f t="shared" si="0"/>
        <v>0.32300719456117577</v>
      </c>
      <c r="F18" s="967">
        <f t="shared" si="1"/>
        <v>0.67699280543882423</v>
      </c>
    </row>
    <row r="19" spans="1:15" ht="21" customHeight="1">
      <c r="A19" s="957">
        <v>2019</v>
      </c>
      <c r="B19" s="964">
        <v>16847</v>
      </c>
      <c r="C19" s="964">
        <v>32268</v>
      </c>
      <c r="D19" s="965">
        <f t="shared" ref="D19:D23" si="3">B19+C19</f>
        <v>49115</v>
      </c>
      <c r="E19" s="966">
        <f t="shared" si="0"/>
        <v>0.34301130001018021</v>
      </c>
      <c r="F19" s="967">
        <f t="shared" si="1"/>
        <v>0.65698869998981979</v>
      </c>
    </row>
    <row r="20" spans="1:15" ht="21" customHeight="1">
      <c r="A20" s="957">
        <v>2020</v>
      </c>
      <c r="B20" s="964">
        <v>15459</v>
      </c>
      <c r="C20" s="964">
        <v>24686</v>
      </c>
      <c r="D20" s="965">
        <f t="shared" si="3"/>
        <v>40145</v>
      </c>
      <c r="E20" s="966">
        <f t="shared" si="0"/>
        <v>0.38507908830489473</v>
      </c>
      <c r="F20" s="967">
        <f t="shared" si="1"/>
        <v>0.61492091169510521</v>
      </c>
      <c r="O20" s="173" t="s">
        <v>0</v>
      </c>
    </row>
    <row r="21" spans="1:15" ht="21" customHeight="1">
      <c r="A21" s="957">
        <v>2021</v>
      </c>
      <c r="B21" s="964">
        <v>18828</v>
      </c>
      <c r="C21" s="964">
        <v>28622</v>
      </c>
      <c r="D21" s="965">
        <f t="shared" si="3"/>
        <v>47450</v>
      </c>
      <c r="E21" s="966">
        <f t="shared" si="0"/>
        <v>0.39679662802950472</v>
      </c>
      <c r="F21" s="967">
        <f t="shared" si="1"/>
        <v>0.60320337197049523</v>
      </c>
    </row>
    <row r="22" spans="1:15" ht="21" customHeight="1">
      <c r="A22" s="957">
        <v>2022</v>
      </c>
      <c r="B22" s="964">
        <v>19549</v>
      </c>
      <c r="C22" s="964">
        <v>30046</v>
      </c>
      <c r="D22" s="965">
        <f t="shared" si="3"/>
        <v>49595</v>
      </c>
      <c r="E22" s="966">
        <f t="shared" si="0"/>
        <v>0.39417279967738683</v>
      </c>
      <c r="F22" s="967">
        <f t="shared" si="1"/>
        <v>0.60582720032261317</v>
      </c>
      <c r="G22" s="226"/>
      <c r="H22" s="226"/>
      <c r="I22" s="226"/>
      <c r="J22" s="226"/>
      <c r="K22" s="226"/>
      <c r="L22" s="226"/>
      <c r="M22" s="226"/>
      <c r="N22" s="226"/>
    </row>
    <row r="23" spans="1:15" ht="21" customHeight="1">
      <c r="A23" s="957">
        <v>2023</v>
      </c>
      <c r="B23" s="964">
        <v>16560</v>
      </c>
      <c r="C23" s="964">
        <v>30237</v>
      </c>
      <c r="D23" s="965">
        <f t="shared" si="3"/>
        <v>46797</v>
      </c>
      <c r="E23" s="966">
        <f>B23/D23</f>
        <v>0.35386883774600936</v>
      </c>
      <c r="F23" s="967">
        <f>C23/D23</f>
        <v>0.64613116225399059</v>
      </c>
      <c r="G23" s="226"/>
      <c r="H23" s="226"/>
      <c r="I23" s="226"/>
      <c r="J23" s="226"/>
      <c r="K23" s="226"/>
      <c r="L23" s="226"/>
      <c r="M23" s="226"/>
      <c r="N23" s="226"/>
    </row>
    <row r="24" spans="1:15" ht="21" customHeight="1">
      <c r="A24" s="957">
        <v>2024</v>
      </c>
      <c r="B24" s="964">
        <v>18755</v>
      </c>
      <c r="C24" s="964">
        <v>31477</v>
      </c>
      <c r="D24" s="965">
        <v>50232</v>
      </c>
      <c r="E24" s="966">
        <f>B24/D24</f>
        <v>0.373367574454531</v>
      </c>
      <c r="F24" s="967">
        <f>C24/D24</f>
        <v>0.62663242554546905</v>
      </c>
      <c r="G24" s="226"/>
      <c r="H24" s="226"/>
      <c r="I24" s="226"/>
      <c r="J24" s="226"/>
      <c r="K24" s="226"/>
      <c r="L24" s="226"/>
      <c r="M24" s="226"/>
      <c r="N24" s="226"/>
    </row>
    <row r="25" spans="1:15" ht="21" customHeight="1">
      <c r="A25" s="676" t="s">
        <v>106</v>
      </c>
      <c r="B25" s="964">
        <v>20391</v>
      </c>
      <c r="C25" s="964">
        <v>31621</v>
      </c>
      <c r="D25" s="965">
        <f>B25+C25</f>
        <v>52012</v>
      </c>
      <c r="E25" s="966">
        <f t="shared" si="0"/>
        <v>0.39204414365915558</v>
      </c>
      <c r="F25" s="967">
        <f t="shared" si="1"/>
        <v>0.60795585634084437</v>
      </c>
      <c r="G25" s="226"/>
      <c r="H25" s="226"/>
      <c r="I25" s="226"/>
      <c r="J25" s="226"/>
      <c r="K25" s="226"/>
      <c r="L25" s="226"/>
      <c r="M25" s="226"/>
      <c r="N25" s="226"/>
    </row>
    <row r="26" spans="1:15" ht="21" customHeight="1">
      <c r="A26" s="1166" t="s">
        <v>908</v>
      </c>
      <c r="B26" s="1167">
        <v>1572</v>
      </c>
      <c r="C26" s="1167">
        <v>2379</v>
      </c>
      <c r="D26" s="965">
        <f>B26+C26</f>
        <v>3951</v>
      </c>
      <c r="E26" s="966">
        <f t="shared" si="0"/>
        <v>0.39787395596051633</v>
      </c>
      <c r="F26" s="967">
        <f t="shared" si="1"/>
        <v>0.60212604403948367</v>
      </c>
      <c r="G26" s="226"/>
      <c r="H26" s="226"/>
      <c r="I26" s="226"/>
      <c r="J26" s="226"/>
      <c r="K26" s="226"/>
      <c r="L26" s="226"/>
      <c r="M26" s="226"/>
      <c r="N26" s="226"/>
    </row>
    <row r="27" spans="1:15" ht="21" customHeight="1">
      <c r="A27" s="290" t="s">
        <v>94</v>
      </c>
      <c r="B27" s="550">
        <f>SUM(B7:B25)</f>
        <v>215603</v>
      </c>
      <c r="C27" s="550">
        <f>SUM(C7:C25)</f>
        <v>440559</v>
      </c>
      <c r="D27" s="550">
        <f>SUM(D7:D25)</f>
        <v>656162</v>
      </c>
      <c r="E27" s="968">
        <f>B27/D27</f>
        <v>0.32858196603887457</v>
      </c>
      <c r="F27" s="969">
        <f>C27/D27</f>
        <v>0.67141803396112543</v>
      </c>
    </row>
    <row r="44" ht="60.75" customHeight="1"/>
  </sheetData>
  <mergeCells count="3">
    <mergeCell ref="A2:O2"/>
    <mergeCell ref="A1:O1"/>
    <mergeCell ref="A4:O4"/>
  </mergeCells>
  <pageMargins left="0.70866141732283472" right="0.70866141732283472" top="0.74803149606299213" bottom="0.74803149606299213" header="0.31496062992125984" footer="0.31496062992125984"/>
  <pageSetup paperSize="119" scale="38" orientation="landscape" r:id="rId1"/>
  <drawing r:id="rId2"/>
  <tableParts count="1">
    <tablePart r:id="rId3"/>
  </tableParts>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tabColor theme="1"/>
  </sheetPr>
  <dimension ref="A1"/>
  <sheetViews>
    <sheetView view="pageBreakPreview" topLeftCell="A13" zoomScale="70" zoomScaleNormal="55" zoomScaleSheetLayoutView="70" workbookViewId="0">
      <selection activeCell="V53" sqref="V53"/>
    </sheetView>
  </sheetViews>
  <sheetFormatPr baseColWidth="10" defaultColWidth="11.42578125" defaultRowHeight="15"/>
  <sheetData/>
  <pageMargins left="0.7" right="0.7" top="0.75" bottom="0.75" header="0.3" footer="0.3"/>
  <pageSetup scale="79" orientation="portrait" r:id="rId1"/>
  <drawing r:id="rId2"/>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149">
    <tabColor rgb="FF7030A0"/>
    <pageSetUpPr fitToPage="1"/>
  </sheetPr>
  <dimension ref="A1:J11"/>
  <sheetViews>
    <sheetView showGridLines="0" view="pageBreakPreview" zoomScale="130" zoomScaleNormal="100" zoomScaleSheetLayoutView="130" workbookViewId="0">
      <selection activeCell="E5" sqref="E5:E8"/>
    </sheetView>
  </sheetViews>
  <sheetFormatPr baseColWidth="10" defaultColWidth="11.42578125" defaultRowHeight="14.25"/>
  <cols>
    <col min="1" max="1" width="42" style="228" customWidth="1"/>
    <col min="2" max="2" width="12" style="228" customWidth="1"/>
    <col min="3" max="3" width="14.5703125" style="228" customWidth="1"/>
    <col min="4" max="6" width="11.140625" style="228" customWidth="1"/>
    <col min="7" max="8" width="7.85546875" style="228" customWidth="1"/>
    <col min="9" max="9" width="10" style="228" bestFit="1" customWidth="1"/>
    <col min="10" max="16384" width="11.42578125" style="228"/>
  </cols>
  <sheetData>
    <row r="1" spans="1:10" s="282" customFormat="1" ht="34.5" customHeight="1">
      <c r="A1" s="1500" t="s">
        <v>883</v>
      </c>
      <c r="B1" s="1500"/>
      <c r="C1" s="1500"/>
      <c r="D1" s="1500"/>
      <c r="E1" s="1500"/>
      <c r="F1" s="1500"/>
      <c r="G1" s="1500"/>
      <c r="H1" s="1500"/>
      <c r="I1" s="1500"/>
    </row>
    <row r="2" spans="1:10" s="282" customFormat="1" ht="14.25" customHeight="1">
      <c r="A2" s="1501" t="s">
        <v>884</v>
      </c>
      <c r="B2" s="1501"/>
      <c r="C2" s="1502"/>
      <c r="D2" s="1502"/>
      <c r="E2" s="1502"/>
      <c r="F2" s="1502"/>
      <c r="G2" s="1502"/>
      <c r="H2" s="1502"/>
      <c r="I2" s="1502"/>
    </row>
    <row r="3" spans="1:10" ht="87" customHeight="1">
      <c r="A3" s="1503" t="s">
        <v>885</v>
      </c>
      <c r="B3" s="1503"/>
      <c r="C3" s="1503"/>
      <c r="D3" s="1503"/>
      <c r="E3" s="1503"/>
      <c r="F3" s="1503"/>
      <c r="G3" s="1503"/>
      <c r="H3" s="1503"/>
      <c r="I3" s="1503"/>
    </row>
    <row r="4" spans="1:10" ht="18.75" customHeight="1">
      <c r="A4" s="715" t="s">
        <v>886</v>
      </c>
      <c r="B4" s="715" t="s">
        <v>594</v>
      </c>
      <c r="C4" s="716" t="s">
        <v>106</v>
      </c>
      <c r="D4" s="716" t="s">
        <v>908</v>
      </c>
      <c r="E4" s="716" t="s">
        <v>94</v>
      </c>
      <c r="F4" s="229"/>
      <c r="G4" s="229"/>
      <c r="H4" s="229"/>
      <c r="I4" s="229"/>
      <c r="J4" s="229"/>
    </row>
    <row r="5" spans="1:10" ht="15">
      <c r="A5" s="762" t="s">
        <v>887</v>
      </c>
      <c r="B5" s="763">
        <v>2840</v>
      </c>
      <c r="C5" s="763">
        <v>2307</v>
      </c>
      <c r="D5" s="1231">
        <v>427</v>
      </c>
      <c r="E5" s="764">
        <f>+Tabla55[[#This Row],[2025]]+Tabla55[[#This Row],[2024]]+Tabla55[[#This Row],[Ene. 2026]]</f>
        <v>5574</v>
      </c>
      <c r="F5" s="229"/>
      <c r="G5" s="229"/>
      <c r="H5" s="229"/>
      <c r="I5" s="229"/>
      <c r="J5" s="229"/>
    </row>
    <row r="6" spans="1:10" ht="15">
      <c r="A6" s="762" t="s">
        <v>888</v>
      </c>
      <c r="B6" s="763">
        <v>14484</v>
      </c>
      <c r="C6" s="763">
        <v>10324</v>
      </c>
      <c r="D6" s="1231">
        <v>1194</v>
      </c>
      <c r="E6" s="764">
        <f>+Tabla55[[#This Row],[2025]]+Tabla55[[#This Row],[2024]]+Tabla55[[#This Row],[Ene. 2026]]</f>
        <v>26002</v>
      </c>
      <c r="F6" s="229"/>
      <c r="G6" s="229"/>
      <c r="H6" s="229"/>
      <c r="I6" s="229"/>
      <c r="J6" s="229"/>
    </row>
    <row r="7" spans="1:10" ht="15">
      <c r="A7" s="762" t="s">
        <v>889</v>
      </c>
      <c r="B7" s="763">
        <v>2396</v>
      </c>
      <c r="C7" s="763">
        <v>2647</v>
      </c>
      <c r="D7" s="1231">
        <v>150</v>
      </c>
      <c r="E7" s="764">
        <f>+Tabla55[[#This Row],[2025]]+Tabla55[[#This Row],[2024]]+Tabla55[[#This Row],[Ene. 2026]]</f>
        <v>5193</v>
      </c>
      <c r="F7" s="229"/>
      <c r="G7" s="229"/>
      <c r="H7" s="229"/>
      <c r="I7" s="229"/>
      <c r="J7" s="229"/>
    </row>
    <row r="8" spans="1:10" ht="15">
      <c r="A8" s="762" t="s">
        <v>890</v>
      </c>
      <c r="B8" s="763">
        <v>1847</v>
      </c>
      <c r="C8" s="763">
        <v>1546</v>
      </c>
      <c r="D8" s="1231">
        <v>24</v>
      </c>
      <c r="E8" s="764">
        <f>+Tabla55[[#This Row],[2025]]+Tabla55[[#This Row],[2024]]+Tabla55[[#This Row],[Ene. 2026]]</f>
        <v>3417</v>
      </c>
      <c r="F8" s="229"/>
      <c r="G8" s="229"/>
      <c r="H8" s="229"/>
      <c r="I8" s="229"/>
      <c r="J8" s="229"/>
    </row>
    <row r="9" spans="1:10" s="606" customFormat="1" ht="19.5" customHeight="1">
      <c r="A9" s="759" t="s">
        <v>891</v>
      </c>
      <c r="B9" s="759"/>
      <c r="C9" s="760"/>
      <c r="D9" s="760"/>
      <c r="E9" s="761"/>
      <c r="F9" s="229"/>
    </row>
    <row r="10" spans="1:10" ht="15">
      <c r="A10" s="1235"/>
      <c r="B10" s="1232"/>
      <c r="C10" s="760"/>
      <c r="D10" s="1233"/>
      <c r="E10" s="1234">
        <f>+Tabla55[[#This Row],[2025]]+Tabla55[[#This Row],[2024]]</f>
        <v>0</v>
      </c>
      <c r="F10" s="230"/>
      <c r="G10" s="230"/>
      <c r="H10" s="230"/>
      <c r="I10" s="230"/>
    </row>
    <row r="11" spans="1:10">
      <c r="A11" s="230"/>
      <c r="B11" s="230"/>
      <c r="C11" s="230"/>
      <c r="D11" s="230"/>
      <c r="E11" s="230"/>
      <c r="F11" s="230"/>
      <c r="G11" s="230"/>
      <c r="H11" s="230"/>
      <c r="I11" s="230"/>
    </row>
  </sheetData>
  <mergeCells count="3">
    <mergeCell ref="A1:I1"/>
    <mergeCell ref="A2:I2"/>
    <mergeCell ref="A3:I3"/>
  </mergeCells>
  <phoneticPr fontId="251" type="noConversion"/>
  <pageMargins left="0.70866141732283472" right="0.70866141732283472" top="0.74803149606299213" bottom="0.74803149606299213" header="0.31496062992125984" footer="0.31496062992125984"/>
  <pageSetup scale="92" orientation="landscape" r:id="rId1"/>
  <drawing r:id="rId2"/>
  <tableParts count="1">
    <tablePart r:id="rId3"/>
  </tableParts>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161">
    <tabColor rgb="FF7030A0"/>
    <pageSetUpPr fitToPage="1"/>
  </sheetPr>
  <dimension ref="A1:K17"/>
  <sheetViews>
    <sheetView showGridLines="0" view="pageBreakPreview" zoomScale="55" zoomScaleNormal="100" zoomScaleSheetLayoutView="55" workbookViewId="0">
      <selection activeCell="H7" sqref="H7:H14"/>
    </sheetView>
  </sheetViews>
  <sheetFormatPr baseColWidth="10" defaultColWidth="11.42578125" defaultRowHeight="18"/>
  <cols>
    <col min="1" max="1" width="107.28515625" style="232" customWidth="1"/>
    <col min="2" max="2" width="14.85546875" style="232" customWidth="1"/>
    <col min="3" max="3" width="25.140625" style="232" customWidth="1"/>
    <col min="4" max="5" width="16.85546875" style="232" customWidth="1"/>
    <col min="6" max="6" width="96.7109375" style="232" customWidth="1"/>
    <col min="7" max="7" width="18.5703125" style="232" customWidth="1"/>
    <col min="8" max="8" width="24.42578125" style="232" customWidth="1"/>
    <col min="9" max="9" width="16.85546875" style="232" customWidth="1"/>
    <col min="10" max="11" width="11.42578125" style="232"/>
    <col min="12" max="12" width="15.85546875" style="232" customWidth="1"/>
    <col min="13" max="16384" width="11.42578125" style="232"/>
  </cols>
  <sheetData>
    <row r="1" spans="1:11" s="281" customFormat="1" ht="72" customHeight="1">
      <c r="A1" s="1507" t="s">
        <v>892</v>
      </c>
      <c r="B1" s="1507"/>
      <c r="C1" s="1507"/>
      <c r="D1" s="1507"/>
      <c r="E1" s="1507"/>
      <c r="F1" s="1507"/>
      <c r="G1" s="1507"/>
      <c r="H1" s="1507"/>
      <c r="I1" s="1507"/>
    </row>
    <row r="2" spans="1:11" s="281" customFormat="1" ht="31.5" customHeight="1">
      <c r="A2" s="1508" t="s">
        <v>893</v>
      </c>
      <c r="B2" s="1508"/>
      <c r="C2" s="1508"/>
      <c r="D2" s="1508"/>
      <c r="E2" s="1508"/>
      <c r="F2" s="1508"/>
      <c r="G2" s="1508"/>
      <c r="H2" s="1508"/>
      <c r="I2" s="1508"/>
    </row>
    <row r="3" spans="1:11" ht="9.75" customHeight="1">
      <c r="A3" s="1506"/>
      <c r="B3" s="1506"/>
      <c r="C3" s="1506"/>
      <c r="D3" s="1506"/>
      <c r="E3" s="1506"/>
      <c r="F3" s="1506"/>
      <c r="G3" s="614"/>
      <c r="H3" s="1506"/>
      <c r="I3" s="1506"/>
      <c r="J3" s="1506"/>
      <c r="K3" s="1506"/>
    </row>
    <row r="4" spans="1:11" ht="304.5" customHeight="1">
      <c r="A4" s="1504" t="s">
        <v>894</v>
      </c>
      <c r="B4" s="1505"/>
      <c r="C4" s="1505"/>
      <c r="D4" s="1505"/>
      <c r="E4" s="1505"/>
      <c r="F4" s="1505"/>
      <c r="G4" s="1505"/>
      <c r="H4" s="1505"/>
      <c r="I4" s="1505"/>
      <c r="J4" s="614"/>
      <c r="K4" s="614"/>
    </row>
    <row r="5" spans="1:11" ht="18.75" customHeight="1">
      <c r="A5" s="614"/>
      <c r="B5" s="614"/>
      <c r="C5" s="614"/>
      <c r="D5" s="614"/>
      <c r="E5" s="614"/>
      <c r="F5" s="614"/>
      <c r="G5" s="614"/>
      <c r="H5" s="614"/>
      <c r="I5" s="614"/>
      <c r="J5" s="614"/>
      <c r="K5" s="614"/>
    </row>
    <row r="6" spans="1:11" ht="23.25">
      <c r="A6" s="650" t="s">
        <v>895</v>
      </c>
      <c r="B6" s="722" t="s">
        <v>106</v>
      </c>
      <c r="C6" s="722" t="s">
        <v>908</v>
      </c>
      <c r="D6" s="758" t="s">
        <v>94</v>
      </c>
      <c r="E6" s="614"/>
      <c r="F6" s="650" t="s">
        <v>896</v>
      </c>
      <c r="G6" s="650">
        <v>2025</v>
      </c>
      <c r="H6" s="650" t="s">
        <v>908</v>
      </c>
      <c r="I6" s="650" t="str">
        <f>+Tabla54[[#Headers],[Total]]</f>
        <v>Total</v>
      </c>
      <c r="K6" s="231"/>
    </row>
    <row r="7" spans="1:11" ht="26.25" customHeight="1">
      <c r="A7" s="755" t="s">
        <v>897</v>
      </c>
      <c r="B7" s="1110">
        <v>97</v>
      </c>
      <c r="C7" s="1109">
        <v>1</v>
      </c>
      <c r="D7" s="1109">
        <f t="shared" ref="D7:D13" si="0">SUM(B7:C7)</f>
        <v>98</v>
      </c>
      <c r="E7" s="614"/>
      <c r="F7" s="755" t="s">
        <v>897</v>
      </c>
      <c r="G7" s="1110">
        <v>0</v>
      </c>
      <c r="H7" s="1109">
        <v>0</v>
      </c>
      <c r="I7" s="1110">
        <f t="shared" ref="I7:I13" si="1">SUM(G7:H7)</f>
        <v>0</v>
      </c>
      <c r="K7" s="231"/>
    </row>
    <row r="8" spans="1:11" ht="26.25" customHeight="1">
      <c r="A8" s="755" t="s">
        <v>898</v>
      </c>
      <c r="B8" s="1110">
        <v>128</v>
      </c>
      <c r="C8" s="1109">
        <v>16</v>
      </c>
      <c r="D8" s="1109">
        <f t="shared" si="0"/>
        <v>144</v>
      </c>
      <c r="E8" s="614"/>
      <c r="F8" s="755" t="s">
        <v>898</v>
      </c>
      <c r="G8" s="1110">
        <v>8</v>
      </c>
      <c r="H8" s="1109">
        <v>2</v>
      </c>
      <c r="I8" s="1110">
        <f t="shared" si="1"/>
        <v>10</v>
      </c>
      <c r="K8" s="231"/>
    </row>
    <row r="9" spans="1:11" ht="26.25" customHeight="1">
      <c r="A9" s="755" t="s">
        <v>899</v>
      </c>
      <c r="B9" s="1110">
        <v>25</v>
      </c>
      <c r="C9" s="1109">
        <v>3</v>
      </c>
      <c r="D9" s="1109">
        <f t="shared" si="0"/>
        <v>28</v>
      </c>
      <c r="E9" s="614"/>
      <c r="F9" s="755" t="s">
        <v>900</v>
      </c>
      <c r="G9" s="1110">
        <v>17</v>
      </c>
      <c r="H9" s="1109">
        <v>4</v>
      </c>
      <c r="I9" s="1110">
        <f t="shared" si="1"/>
        <v>21</v>
      </c>
      <c r="K9" s="231"/>
    </row>
    <row r="10" spans="1:11" ht="26.25" customHeight="1">
      <c r="A10" s="755" t="s">
        <v>901</v>
      </c>
      <c r="B10" s="1110">
        <v>47</v>
      </c>
      <c r="C10" s="1109">
        <v>1</v>
      </c>
      <c r="D10" s="1109">
        <f t="shared" si="0"/>
        <v>48</v>
      </c>
      <c r="E10" s="614"/>
      <c r="F10" s="755" t="s">
        <v>902</v>
      </c>
      <c r="G10" s="1110">
        <v>16</v>
      </c>
      <c r="H10" s="1109">
        <v>0</v>
      </c>
      <c r="I10" s="1110">
        <f t="shared" si="1"/>
        <v>16</v>
      </c>
      <c r="K10" s="231"/>
    </row>
    <row r="11" spans="1:11" ht="26.25" customHeight="1">
      <c r="A11" s="755" t="s">
        <v>903</v>
      </c>
      <c r="B11" s="1110">
        <v>243</v>
      </c>
      <c r="C11" s="1109">
        <v>22</v>
      </c>
      <c r="D11" s="1109">
        <f t="shared" si="0"/>
        <v>265</v>
      </c>
      <c r="E11" s="614"/>
      <c r="F11" s="755" t="s">
        <v>901</v>
      </c>
      <c r="G11" s="1110">
        <v>0</v>
      </c>
      <c r="H11" s="1109">
        <v>0</v>
      </c>
      <c r="I11" s="1110">
        <f t="shared" si="1"/>
        <v>0</v>
      </c>
      <c r="K11" s="231"/>
    </row>
    <row r="12" spans="1:11" ht="26.25" customHeight="1">
      <c r="A12" s="755" t="s">
        <v>904</v>
      </c>
      <c r="B12" s="1110">
        <v>119</v>
      </c>
      <c r="C12" s="1109">
        <v>29</v>
      </c>
      <c r="D12" s="1109">
        <f t="shared" si="0"/>
        <v>148</v>
      </c>
      <c r="E12" s="614"/>
      <c r="F12" s="755" t="s">
        <v>905</v>
      </c>
      <c r="G12" s="1110">
        <v>11</v>
      </c>
      <c r="H12" s="1109">
        <v>3</v>
      </c>
      <c r="I12" s="1110">
        <f t="shared" si="1"/>
        <v>14</v>
      </c>
      <c r="K12" s="231"/>
    </row>
    <row r="13" spans="1:11" ht="26.25" customHeight="1">
      <c r="A13" s="755" t="s">
        <v>905</v>
      </c>
      <c r="B13" s="1110">
        <v>1141</v>
      </c>
      <c r="C13" s="1109">
        <v>343</v>
      </c>
      <c r="D13" s="1109">
        <f t="shared" si="0"/>
        <v>1484</v>
      </c>
      <c r="E13" s="614"/>
      <c r="F13" s="755" t="s">
        <v>904</v>
      </c>
      <c r="G13" s="1110">
        <v>117</v>
      </c>
      <c r="H13" s="1109">
        <v>0</v>
      </c>
      <c r="I13" s="1110">
        <f t="shared" si="1"/>
        <v>117</v>
      </c>
      <c r="K13" s="231"/>
    </row>
    <row r="14" spans="1:11" ht="26.25" customHeight="1">
      <c r="A14" s="695"/>
      <c r="B14" s="326">
        <f>SUM(B7:B13)</f>
        <v>1800</v>
      </c>
      <c r="C14" s="326">
        <f>SUM(C7:C13)</f>
        <v>415</v>
      </c>
      <c r="D14" s="326">
        <f>SUM(D7:D13)</f>
        <v>2215</v>
      </c>
      <c r="E14" s="614"/>
      <c r="F14" s="755" t="s">
        <v>906</v>
      </c>
      <c r="G14" s="1110">
        <v>221</v>
      </c>
      <c r="H14" s="1109">
        <v>3</v>
      </c>
      <c r="I14" s="1110">
        <f>SUM(G14:H14)</f>
        <v>224</v>
      </c>
    </row>
    <row r="15" spans="1:11" ht="23.25">
      <c r="A15" s="717" t="s">
        <v>907</v>
      </c>
      <c r="B15" s="614"/>
      <c r="C15" s="614"/>
      <c r="D15" s="757"/>
      <c r="E15" s="614"/>
      <c r="F15" s="756"/>
      <c r="G15" s="1111">
        <f>SUM(G7:G14)</f>
        <v>390</v>
      </c>
      <c r="H15" s="1111">
        <f>SUM(H7:H14)</f>
        <v>12</v>
      </c>
      <c r="I15" s="1111">
        <f>SUM(I7:I14)</f>
        <v>402</v>
      </c>
      <c r="J15" s="233"/>
    </row>
    <row r="16" spans="1:11" ht="23.25">
      <c r="D16" s="1509"/>
      <c r="F16" s="717" t="s">
        <v>907</v>
      </c>
      <c r="G16" s="1236"/>
      <c r="H16" s="234"/>
      <c r="I16" s="234"/>
    </row>
    <row r="17" spans="4:5">
      <c r="D17" s="234"/>
      <c r="E17" s="234"/>
    </row>
  </sheetData>
  <mergeCells count="7">
    <mergeCell ref="A4:I4"/>
    <mergeCell ref="J3:K3"/>
    <mergeCell ref="A1:I1"/>
    <mergeCell ref="A3:C3"/>
    <mergeCell ref="A2:I2"/>
    <mergeCell ref="D3:F3"/>
    <mergeCell ref="H3:I3"/>
  </mergeCells>
  <pageMargins left="0.70866141732283472" right="0.70866141732283472" top="0.74803149606299213" bottom="0.74803149606299213" header="0.31496062992125984" footer="0.31496062992125984"/>
  <pageSetup scale="36" orientation="landscape" r:id="rId1"/>
  <drawing r:id="rId2"/>
  <tableParts count="1">
    <tablePart r:id="rId3"/>
  </tablePar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item1.xml>�� 
</file>

<file path=customXml/item2.xml>�� 
</file>

<file path=customXml/item3.xml><?xml version="1.0" encoding="utf-8"?>
<ct:contentTypeSchema xmlns:ct="http://schemas.microsoft.com/office/2006/metadata/contentType" xmlns:ma="http://schemas.microsoft.com/office/2006/metadata/properties/metaAttributes" ct:_="" ma:_="" ma:contentTypeName="Document" ma:contentTypeID="0x010100C704E2B479DFD448AE0C9C92805B4070" ma:contentTypeVersion="16" ma:contentTypeDescription="Create a new document." ma:contentTypeScope="" ma:versionID="330f43501bd61535200d2ed38741d931">
  <xsd:schema xmlns:xsd="http://www.w3.org/2001/XMLSchema" xmlns:xs="http://www.w3.org/2001/XMLSchema" xmlns:p="http://schemas.microsoft.com/office/2006/metadata/properties" xmlns:ns2="da0356f3-83b3-42db-a4ea-d0e11b8bbdec" xmlns:ns3="8dedfef6-c5ba-4a3e-af87-6a55fe944720" targetNamespace="http://schemas.microsoft.com/office/2006/metadata/properties" ma:root="true" ma:fieldsID="a4d835dcd2fe1646abc4933dae6834fb" ns2:_="" ns3:_="">
    <xsd:import namespace="da0356f3-83b3-42db-a4ea-d0e11b8bbdec"/>
    <xsd:import namespace="8dedfef6-c5ba-4a3e-af87-6a55fe944720"/>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3:SharedWithUsers" minOccurs="0"/>
                <xsd:element ref="ns3:SharedWithDetails" minOccurs="0"/>
                <xsd:element ref="ns2:MediaServiceLocation"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da0356f3-83b3-42db-a4ea-d0e11b8bbde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ee2eaa90-8f7f-4846-8504-93fa31a835b7"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Location" ma:index="22" nillable="true" ma:displayName="Location" ma:description="" ma:indexed="true" ma:internalName="MediaServiceLocation" ma:readOnly="true">
      <xsd:simpleType>
        <xsd:restriction base="dms:Text"/>
      </xsd:simpleType>
    </xsd:element>
    <xsd:element name="MediaServiceBillingMetadata" ma:index="23"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8dedfef6-c5ba-4a3e-af87-6a55fe944720"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9e3d91f7-f264-4f8b-96b6-77ddf324552e}" ma:internalName="TaxCatchAll" ma:showField="CatchAllData" ma:web="8dedfef6-c5ba-4a3e-af87-6a55fe944720">
      <xsd:complexType>
        <xsd:complexContent>
          <xsd:extension base="dms:MultiChoiceLookup">
            <xsd:sequence>
              <xsd:element name="Value" type="dms:Lookup" maxOccurs="unbounded" minOccurs="0" nillable="true"/>
            </xsd:sequence>
          </xsd:extension>
        </xsd:complexContent>
      </xsd:complexType>
    </xsd:element>
    <xsd:element name="SharedWithUsers" ma:index="2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4.xml><?xml version="1.0" encoding="utf-8"?>
<?mso-contentType ?>
<FormTemplates xmlns="http://schemas.microsoft.com/sharepoint/v3/contenttype/forms">
  <Display>DocumentLibraryForm</Display>
  <Edit>DocumentLibraryForm</Edit>
  <New>DocumentLibraryForm</New>
</FormTemplates>
</file>

<file path=customXml/item5.xml>�� 
</file>

<file path=customXml/item6.xml>�� 
</file>

<file path=customXml/item7.xml>�� 
</file>

<file path=customXml/item8.xml>�� 
</file>

<file path=customXml/item9.xml>�� 
</file>

<file path=customXml/item10.xml>�� 
</file>

<file path=customXml/item11.xml>�� 
</file>

<file path=customXml/item12.xml>�� 
</file>

<file path=customXml/item13.xml>�� 
</file>

<file path=customXml/item14.xml>�� 
</file>

<file path=customXml/item15.xml><?xml version="1.0" encoding="utf-8"?>
<p:properties xmlns:p="http://schemas.microsoft.com/office/2006/metadata/properties" xmlns:xsi="http://www.w3.org/2001/XMLSchema-instance" xmlns:pc="http://schemas.microsoft.com/office/infopath/2007/PartnerControls">
  <documentManagement>
    <lcf76f155ced4ddcb4097134ff3c332f xmlns="da0356f3-83b3-42db-a4ea-d0e11b8bbdec">
      <Terms xmlns="http://schemas.microsoft.com/office/infopath/2007/PartnerControls"/>
    </lcf76f155ced4ddcb4097134ff3c332f>
    <TaxCatchAll xmlns="8dedfef6-c5ba-4a3e-af87-6a55fe944720" xsi:nil="true"/>
  </documentManagement>
</p:properties>
</file>

<file path=customXml/item16.xml>�� 
</file>

<file path=customXml/item17.xml>�� 
</file>

<file path=customXml/item18.xml>�� 
</file>

<file path=customXml/item19.xml>�� 
</file>

<file path=customXml/item20.xml>�� 
</file>

<file path=customXml/item21.xml>�� 
</file>

<file path=customXml/itemProps1.xml><?xml version="1.0" encoding="utf-8"?>
<ds:datastoreItem xmlns:ds="http://schemas.openxmlformats.org/officeDocument/2006/customXml" ds:itemID="{FB1FD664-44D7-4790-BCC3-2C16D4990189}">
  <ds:schemaRefs>
    <ds:schemaRef ds:uri="http://gemini/pivotcustomization/TableXML_Rango-f3fe59bc-c8f1-4bec-80e6-b344c09d9773"/>
  </ds:schemaRefs>
</ds:datastoreItem>
</file>

<file path=customXml/itemProps2.xml><?xml version="1.0" encoding="utf-8"?>
<ds:datastoreItem xmlns:ds="http://schemas.openxmlformats.org/officeDocument/2006/customXml" ds:itemID="{1734236D-193E-4861-B7AE-9E1751475E34}">
  <ds:schemaRefs>
    <ds:schemaRef ds:uri="http://gemini/pivotcustomization/TableOrder"/>
  </ds:schemaRefs>
</ds:datastoreItem>
</file>

<file path=customXml/itemProps3.xml><?xml version="1.0" encoding="utf-8"?>
<ds:datastoreItem xmlns:ds="http://schemas.openxmlformats.org/officeDocument/2006/customXml" ds:itemID="{69EF8462-56AE-4389-9A29-5DFD9A403E65}">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da0356f3-83b3-42db-a4ea-d0e11b8bbdec"/>
    <ds:schemaRef ds:uri="8dedfef6-c5ba-4a3e-af87-6a55fe94472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4.xml><?xml version="1.0" encoding="utf-8"?>
<ds:datastoreItem xmlns:ds="http://schemas.openxmlformats.org/officeDocument/2006/customXml" ds:itemID="{0E9C91F6-7CD1-4C92-82C5-93EB6BEF7561}">
  <ds:schemaRefs>
    <ds:schemaRef ds:uri="http://schemas.microsoft.com/sharepoint/v3/contenttype/forms"/>
  </ds:schemaRefs>
</ds:datastoreItem>
</file>

<file path=customXml/itemProps5.xml><?xml version="1.0" encoding="utf-8"?>
<ds:datastoreItem xmlns:ds="http://schemas.openxmlformats.org/officeDocument/2006/customXml" ds:itemID="{7082962A-3D58-4376-81E5-34D1EAEB3798}">
  <ds:schemaRefs>
    <ds:schemaRef ds:uri="http://gemini/pivotcustomization/ShowImplicitMeasures"/>
  </ds:schemaRefs>
</ds:datastoreItem>
</file>

<file path=customXml/itemProps6.xml><?xml version="1.0" encoding="utf-8"?>
<ds:datastoreItem xmlns:ds="http://schemas.openxmlformats.org/officeDocument/2006/customXml" ds:itemID="{0920F2F1-6527-446B-9C6E-E71DAE4D3523}">
  <ds:schemaRefs>
    <ds:schemaRef ds:uri="http://gemini/pivotcustomization/ManualCalcMode"/>
  </ds:schemaRefs>
</ds:datastoreItem>
</file>

<file path=customXml/itemProps7.xml><?xml version="1.0" encoding="utf-8"?>
<ds:datastoreItem xmlns:ds="http://schemas.openxmlformats.org/officeDocument/2006/customXml" ds:itemID="{32B16BF3-E4EA-4FDA-A6A8-FD37396AA2F9}">
  <ds:schemaRefs>
    <ds:schemaRef ds:uri="http://www.w3.org/2001/XMLSchema"/>
    <ds:schemaRef ds:uri="http://microsoft.data.visualization.Client.Excel/1.0"/>
  </ds:schemaRefs>
</ds:datastoreItem>
</file>

<file path=customXml/itemProps8.xml><?xml version="1.0" encoding="utf-8"?>
<ds:datastoreItem xmlns:ds="http://schemas.openxmlformats.org/officeDocument/2006/customXml" ds:itemID="{A3AC825E-7E9C-4C6C-BD57-2B0AC499A6A6}">
  <ds:schemaRefs>
    <ds:schemaRef ds:uri="http://gemini/pivotcustomization/TableCountInSandbox"/>
  </ds:schemaRefs>
</ds:datastoreItem>
</file>

<file path=customXml/itemProps9.xml><?xml version="1.0" encoding="utf-8"?>
<ds:datastoreItem xmlns:ds="http://schemas.openxmlformats.org/officeDocument/2006/customXml" ds:itemID="{12C0D08D-E686-4AE7-BFA1-EB4C274009BD}">
  <ds:schemaRefs>
    <ds:schemaRef ds:uri="http://www.w3.org/2001/XMLSchema"/>
    <ds:schemaRef ds:uri="http://microsoft.data.visualization.Client.Excel.LState/1.0"/>
  </ds:schemaRefs>
</ds:datastoreItem>
</file>

<file path=customXml/itemProps10.xml><?xml version="1.0" encoding="utf-8"?>
<ds:datastoreItem xmlns:ds="http://schemas.openxmlformats.org/officeDocument/2006/customXml" ds:itemID="{DECED210-9A65-4B7D-AF2B-70F65F770102}">
  <ds:schemaRefs>
    <ds:schemaRef ds:uri="http://gemini/pivotcustomization/IsSandboxEmbedded"/>
  </ds:schemaRefs>
</ds:datastoreItem>
</file>

<file path=customXml/itemProps11.xml><?xml version="1.0" encoding="utf-8"?>
<ds:datastoreItem xmlns:ds="http://schemas.openxmlformats.org/officeDocument/2006/customXml" ds:itemID="{4A9E9C2F-2082-4906-A303-910BDA82BCD1}">
  <ds:schemaRefs>
    <ds:schemaRef ds:uri="http://gemini/pivotcustomization/ShowHidden"/>
  </ds:schemaRefs>
</ds:datastoreItem>
</file>

<file path=customXml/itemProps12.xml><?xml version="1.0" encoding="utf-8"?>
<ds:datastoreItem xmlns:ds="http://schemas.openxmlformats.org/officeDocument/2006/customXml" ds:itemID="{1FFC9235-044D-4B0A-8C9F-81DBB93CDED0}">
  <ds:schemaRefs>
    <ds:schemaRef ds:uri="http://www.w3.org/2001/XMLSchema"/>
    <ds:schemaRef ds:uri="http://microsoft.data.visualization.engine.tours/1.0"/>
  </ds:schemaRefs>
</ds:datastoreItem>
</file>

<file path=customXml/itemProps13.xml><?xml version="1.0" encoding="utf-8"?>
<ds:datastoreItem xmlns:ds="http://schemas.openxmlformats.org/officeDocument/2006/customXml" ds:itemID="{66F5A4A9-28DD-42B5-A74E-D3194527FB7C}">
  <ds:schemaRefs>
    <ds:schemaRef ds:uri="http://gemini/pivotcustomization/Diagrams"/>
  </ds:schemaRefs>
</ds:datastoreItem>
</file>

<file path=customXml/itemProps14.xml><?xml version="1.0" encoding="utf-8"?>
<ds:datastoreItem xmlns:ds="http://schemas.openxmlformats.org/officeDocument/2006/customXml" ds:itemID="{F23FD6F4-679F-4C28-83BA-8BC2EABB5983}">
  <ds:schemaRefs>
    <ds:schemaRef ds:uri="http://gemini/pivotcustomization/RelationshipAutoDetectionEnabled"/>
  </ds:schemaRefs>
</ds:datastoreItem>
</file>

<file path=customXml/itemProps15.xml><?xml version="1.0" encoding="utf-8"?>
<ds:datastoreItem xmlns:ds="http://schemas.openxmlformats.org/officeDocument/2006/customXml" ds:itemID="{2C43D010-1F8F-44B5-9EAF-E538678E4F29}">
  <ds:schemaRefs>
    <ds:schemaRef ds:uri="http://schemas.microsoft.com/office/infopath/2007/PartnerControls"/>
    <ds:schemaRef ds:uri="http://schemas.microsoft.com/office/2006/metadata/properties"/>
    <ds:schemaRef ds:uri="http://purl.org/dc/elements/1.1/"/>
    <ds:schemaRef ds:uri="http://schemas.microsoft.com/office/2006/documentManagement/types"/>
    <ds:schemaRef ds:uri="http://www.w3.org/XML/1998/namespace"/>
    <ds:schemaRef ds:uri="da0356f3-83b3-42db-a4ea-d0e11b8bbdec"/>
    <ds:schemaRef ds:uri="http://schemas.openxmlformats.org/package/2006/metadata/core-properties"/>
    <ds:schemaRef ds:uri="http://purl.org/dc/dcmitype/"/>
    <ds:schemaRef ds:uri="8dedfef6-c5ba-4a3e-af87-6a55fe944720"/>
    <ds:schemaRef ds:uri="http://purl.org/dc/terms/"/>
  </ds:schemaRefs>
</ds:datastoreItem>
</file>

<file path=customXml/itemProps16.xml><?xml version="1.0" encoding="utf-8"?>
<ds:datastoreItem xmlns:ds="http://schemas.openxmlformats.org/officeDocument/2006/customXml" ds:itemID="{0C57BE94-DFC2-4B97-ABBE-8EC224883C92}">
  <ds:schemaRefs>
    <ds:schemaRef ds:uri="http://gemini/pivotcustomization/ErrorCache"/>
  </ds:schemaRefs>
</ds:datastoreItem>
</file>

<file path=customXml/itemProps17.xml><?xml version="1.0" encoding="utf-8"?>
<ds:datastoreItem xmlns:ds="http://schemas.openxmlformats.org/officeDocument/2006/customXml" ds:itemID="{E37A5C9B-FC69-469E-A19B-65027A60E177}">
  <ds:schemaRefs>
    <ds:schemaRef ds:uri="http://gemini/pivotcustomization/PowerPivotVersion"/>
  </ds:schemaRefs>
</ds:datastoreItem>
</file>

<file path=customXml/itemProps18.xml><?xml version="1.0" encoding="utf-8"?>
<ds:datastoreItem xmlns:ds="http://schemas.openxmlformats.org/officeDocument/2006/customXml" ds:itemID="{6D098F78-D094-405F-BA55-CAFE3CBEAD16}">
  <ds:schemaRefs>
    <ds:schemaRef ds:uri="http://gemini/pivotcustomization/ClientWindowXML"/>
  </ds:schemaRefs>
</ds:datastoreItem>
</file>

<file path=customXml/itemProps19.xml><?xml version="1.0" encoding="utf-8"?>
<ds:datastoreItem xmlns:ds="http://schemas.openxmlformats.org/officeDocument/2006/customXml" ds:itemID="{85171729-2316-4411-A3A8-A8DF571FC41F}">
  <ds:schemaRefs>
    <ds:schemaRef ds:uri="http://gemini/pivotcustomization/SandboxNonEmpty"/>
  </ds:schemaRefs>
</ds:datastoreItem>
</file>

<file path=customXml/itemProps20.xml><?xml version="1.0" encoding="utf-8"?>
<ds:datastoreItem xmlns:ds="http://schemas.openxmlformats.org/officeDocument/2006/customXml" ds:itemID="{9C2D8381-48DF-4E8F-B539-565B4AB74B8B}">
  <ds:schemaRefs>
    <ds:schemaRef ds:uri="http://gemini/pivotcustomization/LinkedTableUpdateMode"/>
  </ds:schemaRefs>
</ds:datastoreItem>
</file>

<file path=customXml/itemProps21.xml><?xml version="1.0" encoding="utf-8"?>
<ds:datastoreItem xmlns:ds="http://schemas.openxmlformats.org/officeDocument/2006/customXml" ds:itemID="{5FBFF5F9-F5ED-4DB7-92B9-E5FE1316C996}">
  <ds:schemaRefs>
    <ds:schemaRef ds:uri="http://gemini/pivotcustomization/MeasureGridStat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84</vt:i4>
      </vt:variant>
      <vt:variant>
        <vt:lpstr>Rangos con nombre</vt:lpstr>
      </vt:variant>
      <vt:variant>
        <vt:i4>84</vt:i4>
      </vt:variant>
    </vt:vector>
  </HeadingPairs>
  <TitlesOfParts>
    <vt:vector size="168" baseType="lpstr">
      <vt:lpstr>Present. </vt:lpstr>
      <vt:lpstr>Present.Aprob.</vt:lpstr>
      <vt:lpstr>Contenido</vt:lpstr>
      <vt:lpstr>Resumen </vt:lpstr>
      <vt:lpstr>a) Linea de tiempo</vt:lpstr>
      <vt:lpstr> b) Reg. y Seg.</vt:lpstr>
      <vt:lpstr> c) Seg. y Ben</vt:lpstr>
      <vt:lpstr> d) Org. SDSS</vt:lpstr>
      <vt:lpstr>e) Gobernanza</vt:lpstr>
      <vt:lpstr>f) Artículos</vt:lpstr>
      <vt:lpstr>g) Artículos</vt:lpstr>
      <vt:lpstr>SDSS</vt:lpstr>
      <vt:lpstr>Portada SFS</vt:lpstr>
      <vt:lpstr>1. SFS</vt:lpstr>
      <vt:lpstr>2. SFS</vt:lpstr>
      <vt:lpstr>3. SFS</vt:lpstr>
      <vt:lpstr>4. SFS</vt:lpstr>
      <vt:lpstr>5.SFS</vt:lpstr>
      <vt:lpstr>6. SFS</vt:lpstr>
      <vt:lpstr>1. SFS-RC</vt:lpstr>
      <vt:lpstr>2. SFS-RC</vt:lpstr>
      <vt:lpstr>3. SFS-RC</vt:lpstr>
      <vt:lpstr>4. SFS-RC</vt:lpstr>
      <vt:lpstr>5. SFS-RC</vt:lpstr>
      <vt:lpstr>6. SFS-RC</vt:lpstr>
      <vt:lpstr>1. SFS-RS</vt:lpstr>
      <vt:lpstr>2. SFS-RS.</vt:lpstr>
      <vt:lpstr>3. SFS-RS</vt:lpstr>
      <vt:lpstr>4. SFS-RS</vt:lpstr>
      <vt:lpstr>5. SFS-RS</vt:lpstr>
      <vt:lpstr>6. SFS-RS</vt:lpstr>
      <vt:lpstr> 1. SFS-RET</vt:lpstr>
      <vt:lpstr>2. SFS-RET.</vt:lpstr>
      <vt:lpstr>3.SFS-RET</vt:lpstr>
      <vt:lpstr>4. SFS-RET</vt:lpstr>
      <vt:lpstr>SRL</vt:lpstr>
      <vt:lpstr>1. SRL</vt:lpstr>
      <vt:lpstr>3.SRL</vt:lpstr>
      <vt:lpstr>4.SRL</vt:lpstr>
      <vt:lpstr>5. SRL</vt:lpstr>
      <vt:lpstr>6. SRL</vt:lpstr>
      <vt:lpstr>SVDS</vt:lpstr>
      <vt:lpstr>1. Def_SVDS</vt:lpstr>
      <vt:lpstr>2. SVDS</vt:lpstr>
      <vt:lpstr>3. Afil. cotiz.</vt:lpstr>
      <vt:lpstr>4. SVDS</vt:lpstr>
      <vt:lpstr>5. SVDS</vt:lpstr>
      <vt:lpstr>6. SVDS</vt:lpstr>
      <vt:lpstr>7. SVDS</vt:lpstr>
      <vt:lpstr>8. SVDS</vt:lpstr>
      <vt:lpstr>9.SVDS</vt:lpstr>
      <vt:lpstr>10. SVDS</vt:lpstr>
      <vt:lpstr>ING._ EGR</vt:lpstr>
      <vt:lpstr>a.Definición Ing.Gastos</vt:lpstr>
      <vt:lpstr>b.Definición Ing.Gastos</vt:lpstr>
      <vt:lpstr>SFS-Ing-Egr</vt:lpstr>
      <vt:lpstr>1. Pagos SFS</vt:lpstr>
      <vt:lpstr>2.Pagos x ARS</vt:lpstr>
      <vt:lpstr>3.INV_SFS x Entidad</vt:lpstr>
      <vt:lpstr>4.INV_SFS x cuentas</vt:lpstr>
      <vt:lpstr>5. Pagos.SFS Pens.</vt:lpstr>
      <vt:lpstr>SVDS-Ing-Egr</vt:lpstr>
      <vt:lpstr>2. Pagos_ SVDS</vt:lpstr>
      <vt:lpstr>3. PagosXcuentas</vt:lpstr>
      <vt:lpstr> 4.Pago Entidades</vt:lpstr>
      <vt:lpstr>5.Patrim. fp anual</vt:lpstr>
      <vt:lpstr>6. Cartera Comp.</vt:lpstr>
      <vt:lpstr>7.Rentab.Real</vt:lpstr>
      <vt:lpstr>8. Rent. nominal</vt:lpstr>
      <vt:lpstr>PENSIONES_SVDS</vt:lpstr>
      <vt:lpstr>2 Pensiones por año</vt:lpstr>
      <vt:lpstr>3.Pens.Disc. AFP</vt:lpstr>
      <vt:lpstr>4. Pens. Solida</vt:lpstr>
      <vt:lpstr>5. Pens. Solid.dec</vt:lpstr>
      <vt:lpstr>SRL-Ing-Egr</vt:lpstr>
      <vt:lpstr>1. Pagos ARL </vt:lpstr>
      <vt:lpstr>2.Reportes ARL</vt:lpstr>
      <vt:lpstr>3. Reporte región</vt:lpstr>
      <vt:lpstr>4. Reporte edad</vt:lpstr>
      <vt:lpstr>5. Reporte Empre.</vt:lpstr>
      <vt:lpstr>6. Reporte Sexo</vt:lpstr>
      <vt:lpstr>1. CI</vt:lpstr>
      <vt:lpstr>2.CI</vt:lpstr>
      <vt:lpstr>3.CI</vt:lpstr>
      <vt:lpstr>' 1. SFS-RET'!Área_de_impresión</vt:lpstr>
      <vt:lpstr>' 4.Pago Entidades'!Área_de_impresión</vt:lpstr>
      <vt:lpstr>' b) Reg. y Seg.'!Área_de_impresión</vt:lpstr>
      <vt:lpstr>' c) Seg. y Ben'!Área_de_impresión</vt:lpstr>
      <vt:lpstr>' d) Org. SDSS'!Área_de_impresión</vt:lpstr>
      <vt:lpstr>'1. CI'!Área_de_impresión</vt:lpstr>
      <vt:lpstr>'1. Def_SVDS'!Área_de_impresión</vt:lpstr>
      <vt:lpstr>'1. Pagos ARL '!Área_de_impresión</vt:lpstr>
      <vt:lpstr>'1. Pagos SFS'!Área_de_impresión</vt:lpstr>
      <vt:lpstr>'1. SFS'!Área_de_impresión</vt:lpstr>
      <vt:lpstr>'1. SFS-RC'!Área_de_impresión</vt:lpstr>
      <vt:lpstr>'1. SFS-RS'!Área_de_impresión</vt:lpstr>
      <vt:lpstr>'1. SRL'!Área_de_impresión</vt:lpstr>
      <vt:lpstr>'10. SVDS'!Área_de_impresión</vt:lpstr>
      <vt:lpstr>'2 Pensiones por año'!Área_de_impresión</vt:lpstr>
      <vt:lpstr>'2. Pagos_ SVDS'!Área_de_impresión</vt:lpstr>
      <vt:lpstr>'2. SFS'!Área_de_impresión</vt:lpstr>
      <vt:lpstr>'2. SFS-RC'!Área_de_impresión</vt:lpstr>
      <vt:lpstr>'2. SFS-RET.'!Área_de_impresión</vt:lpstr>
      <vt:lpstr>'2. SFS-RS.'!Área_de_impresión</vt:lpstr>
      <vt:lpstr>'2. SVDS'!Área_de_impresión</vt:lpstr>
      <vt:lpstr>'2.CI'!Área_de_impresión</vt:lpstr>
      <vt:lpstr>'2.Pagos x ARS'!Área_de_impresión</vt:lpstr>
      <vt:lpstr>'2.Reportes ARL'!Área_de_impresión</vt:lpstr>
      <vt:lpstr>'3. Afil. cotiz.'!Área_de_impresión</vt:lpstr>
      <vt:lpstr>'3. PagosXcuentas'!Área_de_impresión</vt:lpstr>
      <vt:lpstr>'3. Reporte región'!Área_de_impresión</vt:lpstr>
      <vt:lpstr>'3. SFS'!Área_de_impresión</vt:lpstr>
      <vt:lpstr>'3. SFS-RC'!Área_de_impresión</vt:lpstr>
      <vt:lpstr>'3. SFS-RS'!Área_de_impresión</vt:lpstr>
      <vt:lpstr>'3.CI'!Área_de_impresión</vt:lpstr>
      <vt:lpstr>'3.INV_SFS x Entidad'!Área_de_impresión</vt:lpstr>
      <vt:lpstr>'3.Pens.Disc. AFP'!Área_de_impresión</vt:lpstr>
      <vt:lpstr>'3.SFS-RET'!Área_de_impresión</vt:lpstr>
      <vt:lpstr>'3.SRL'!Área_de_impresión</vt:lpstr>
      <vt:lpstr>'4. Pens. Solida'!Área_de_impresión</vt:lpstr>
      <vt:lpstr>'4. Reporte edad'!Área_de_impresión</vt:lpstr>
      <vt:lpstr>'4. SFS'!Área_de_impresión</vt:lpstr>
      <vt:lpstr>'4. SFS-RC'!Área_de_impresión</vt:lpstr>
      <vt:lpstr>'4. SFS-RET'!Área_de_impresión</vt:lpstr>
      <vt:lpstr>'4. SFS-RS'!Área_de_impresión</vt:lpstr>
      <vt:lpstr>'4. SVDS'!Área_de_impresión</vt:lpstr>
      <vt:lpstr>'4.INV_SFS x cuentas'!Área_de_impresión</vt:lpstr>
      <vt:lpstr>'4.SRL'!Área_de_impresión</vt:lpstr>
      <vt:lpstr>'5. Pagos.SFS Pens.'!Área_de_impresión</vt:lpstr>
      <vt:lpstr>'5. Pens. Solid.dec'!Área_de_impresión</vt:lpstr>
      <vt:lpstr>'5. Reporte Empre.'!Área_de_impresión</vt:lpstr>
      <vt:lpstr>'5. SFS-RC'!Área_de_impresión</vt:lpstr>
      <vt:lpstr>'5. SFS-RS'!Área_de_impresión</vt:lpstr>
      <vt:lpstr>'5. SRL'!Área_de_impresión</vt:lpstr>
      <vt:lpstr>'5. SVDS'!Área_de_impresión</vt:lpstr>
      <vt:lpstr>'5.Patrim. fp anual'!Área_de_impresión</vt:lpstr>
      <vt:lpstr>'5.SFS'!Área_de_impresión</vt:lpstr>
      <vt:lpstr>'6. Cartera Comp.'!Área_de_impresión</vt:lpstr>
      <vt:lpstr>'6. Reporte Sexo'!Área_de_impresión</vt:lpstr>
      <vt:lpstr>'6. SFS'!Área_de_impresión</vt:lpstr>
      <vt:lpstr>'6. SFS-RC'!Área_de_impresión</vt:lpstr>
      <vt:lpstr>'6. SFS-RS'!Área_de_impresión</vt:lpstr>
      <vt:lpstr>'6. SRL'!Área_de_impresión</vt:lpstr>
      <vt:lpstr>'6. SVDS'!Área_de_impresión</vt:lpstr>
      <vt:lpstr>'7. SVDS'!Área_de_impresión</vt:lpstr>
      <vt:lpstr>'7.Rentab.Real'!Área_de_impresión</vt:lpstr>
      <vt:lpstr>'8. Rent. nominal'!Área_de_impresión</vt:lpstr>
      <vt:lpstr>'8. SVDS'!Área_de_impresión</vt:lpstr>
      <vt:lpstr>'9.SVDS'!Área_de_impresión</vt:lpstr>
      <vt:lpstr>'a) Linea de tiempo'!Área_de_impresión</vt:lpstr>
      <vt:lpstr>'a.Definición Ing.Gastos'!Área_de_impresión</vt:lpstr>
      <vt:lpstr>'b.Definición Ing.Gastos'!Área_de_impresión</vt:lpstr>
      <vt:lpstr>Contenido!Área_de_impresión</vt:lpstr>
      <vt:lpstr>'e) Gobernanza'!Área_de_impresión</vt:lpstr>
      <vt:lpstr>'f) Artículos'!Área_de_impresión</vt:lpstr>
      <vt:lpstr>'g) Artículos'!Área_de_impresión</vt:lpstr>
      <vt:lpstr>'ING._ EGR'!Área_de_impresión</vt:lpstr>
      <vt:lpstr>PENSIONES_SVDS!Área_de_impresión</vt:lpstr>
      <vt:lpstr>'Portada SFS'!Área_de_impresión</vt:lpstr>
      <vt:lpstr>'Present. '!Área_de_impresión</vt:lpstr>
      <vt:lpstr>Present.Aprob.!Área_de_impresión</vt:lpstr>
      <vt:lpstr>'Resumen '!Área_de_impresión</vt:lpstr>
      <vt:lpstr>SDSS!Área_de_impresión</vt:lpstr>
      <vt:lpstr>'SFS-Ing-Egr'!Área_de_impresión</vt:lpstr>
      <vt:lpstr>SRL!Área_de_impresión</vt:lpstr>
      <vt:lpstr>'SRL-Ing-Egr'!Área_de_impresión</vt:lpstr>
      <vt:lpstr>SVDS!Área_de_impresión</vt:lpstr>
      <vt:lpstr>'SVDS-Ing-Egr'!Área_de_impresión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Gilma Gisselle Santana</dc:creator>
  <cp:keywords/>
  <dc:description/>
  <cp:lastModifiedBy>Felix Roa Julio</cp:lastModifiedBy>
  <cp:revision/>
  <cp:lastPrinted>2026-04-20T12:20:17Z</cp:lastPrinted>
  <dcterms:created xsi:type="dcterms:W3CDTF">2010-04-06T13:07:55Z</dcterms:created>
  <dcterms:modified xsi:type="dcterms:W3CDTF">2026-04-20T12:51:03Z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icrosoft.ReportingServices.InteractiveReport.Excel.SheetName">
    <vt:i4>2</vt:i4>
  </property>
  <property fmtid="{D5CDD505-2E9C-101B-9397-08002B2CF9AE}" pid="3" name="MediaServiceImageTags">
    <vt:lpwstr/>
  </property>
  <property fmtid="{D5CDD505-2E9C-101B-9397-08002B2CF9AE}" pid="4" name="ContentTypeId">
    <vt:lpwstr>0x010100C704E2B479DFD448AE0C9C92805B4070</vt:lpwstr>
  </property>
</Properties>
</file>