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5.xml" ContentType="application/vnd.openxmlformats-officedocument.spreadsheetml.table+xml"/>
  <Override PartName="/xl/tables/table6.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daniel.duran\Downloads\"/>
    </mc:Choice>
  </mc:AlternateContent>
  <xr:revisionPtr revIDLastSave="1" documentId="14_{1F2F299A-2BCF-4703-8DFF-76C6E69BABE3}" xr6:coauthVersionLast="47" xr6:coauthVersionMax="47" xr10:uidLastSave="{568F8B03-791C-4A37-89A9-32A1A1CD9DCD}"/>
  <bookViews>
    <workbookView xWindow="-120" yWindow="-120" windowWidth="29040" windowHeight="15720" firstSheet="3" activeTab="3" xr2:uid="{00000000-000D-0000-FFFF-FFFF00000000}"/>
  </bookViews>
  <sheets>
    <sheet name="Primer trimestre" sheetId="2" state="hidden" r:id="rId1"/>
    <sheet name="segundo trimestre" sheetId="1" state="hidden" r:id="rId2"/>
    <sheet name=" Semestral" sheetId="6" state="hidden" r:id="rId3"/>
    <sheet name="1er. trimestre" sheetId="8" r:id="rId4"/>
    <sheet name="Resumen de 3 trimestre" sheetId="9" state="hidden" r:id="rId5"/>
    <sheet name="Hoja3" sheetId="3" state="hidden" r:id="rId6"/>
    <sheet name="primer " sheetId="7" state="hidden" r:id="rId7"/>
    <sheet name="2 do" sheetId="4" state="hidden" r:id="rId8"/>
    <sheet name="Hoja1" sheetId="5" r:id="rId9"/>
  </sheets>
  <externalReferences>
    <externalReference r:id="rId10"/>
  </externalReferences>
  <definedNames>
    <definedName name="_xlnm.Print_Area" localSheetId="2">' Semestral'!$A$1:$J$61</definedName>
    <definedName name="_xlnm.Print_Area" localSheetId="3">'1er. trimestre'!$A$1:$J$50</definedName>
    <definedName name="_xlnm.Print_Area" localSheetId="0">'Primer trimestre'!$A$1:$J$54</definedName>
    <definedName name="_xlnm.Print_Area" localSheetId="1">'segundo trimestre'!$A$1:$J$61</definedName>
  </definedNames>
  <calcPr calcId="191029"/>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8" l="1"/>
  <c r="I29" i="8"/>
  <c r="I25" i="8" l="1"/>
  <c r="J30" i="8" l="1"/>
  <c r="I30" i="8" l="1"/>
  <c r="F25" i="1" l="1"/>
  <c r="G20" i="9" l="1"/>
  <c r="G19" i="9"/>
  <c r="F19" i="9"/>
  <c r="H19" i="9" s="1"/>
  <c r="G18" i="9"/>
  <c r="F18" i="9"/>
  <c r="H18" i="9" s="1"/>
  <c r="G17" i="9"/>
  <c r="F17" i="9"/>
  <c r="G16" i="9"/>
  <c r="F16" i="9"/>
  <c r="G15" i="9"/>
  <c r="F15" i="9"/>
  <c r="G14" i="9"/>
  <c r="F14" i="9"/>
  <c r="H14" i="9" s="1"/>
  <c r="G8" i="9"/>
  <c r="G7" i="9"/>
  <c r="F7" i="9"/>
  <c r="H7" i="9" s="1"/>
  <c r="G6" i="9"/>
  <c r="F6" i="9"/>
  <c r="G5" i="9"/>
  <c r="F5" i="9"/>
  <c r="H5" i="9" s="1"/>
  <c r="G4" i="9"/>
  <c r="F4" i="9"/>
  <c r="I4" i="9" l="1"/>
  <c r="I6" i="9"/>
  <c r="I15" i="9"/>
  <c r="I16" i="9"/>
  <c r="I17" i="9"/>
  <c r="I18" i="9"/>
  <c r="I19" i="9"/>
  <c r="I5" i="9"/>
  <c r="H17" i="9"/>
  <c r="F8" i="9"/>
  <c r="I8" i="9" s="1"/>
  <c r="I7" i="9"/>
  <c r="I14" i="9"/>
  <c r="F20" i="9"/>
  <c r="H20" i="9" s="1"/>
  <c r="H6" i="9"/>
  <c r="H16" i="9"/>
  <c r="H15" i="9"/>
  <c r="H4" i="9"/>
  <c r="H8" i="9" s="1"/>
  <c r="I20" i="9" l="1"/>
  <c r="C15" i="8"/>
  <c r="J34" i="4" l="1"/>
  <c r="R25" i="4"/>
  <c r="R26" i="4" s="1"/>
  <c r="R27" i="4" s="1"/>
  <c r="H32" i="4"/>
  <c r="N32" i="4" s="1"/>
  <c r="F30" i="4"/>
  <c r="F33" i="4" s="1"/>
  <c r="H33" i="4" s="1"/>
  <c r="I33" i="4" s="1"/>
  <c r="P26" i="4"/>
  <c r="P28" i="4" s="1"/>
  <c r="G30" i="6"/>
  <c r="I30" i="6" s="1"/>
  <c r="G29" i="1"/>
  <c r="G29" i="6" s="1"/>
  <c r="I29" i="6" s="1"/>
  <c r="H30" i="6"/>
  <c r="J30" i="6" s="1"/>
  <c r="H29" i="6"/>
  <c r="J29" i="6" s="1"/>
  <c r="B51" i="6"/>
  <c r="I25" i="6"/>
  <c r="C15" i="6"/>
  <c r="M33" i="4" l="1"/>
  <c r="M34" i="4" s="1"/>
  <c r="N33" i="4"/>
  <c r="I32" i="4"/>
  <c r="J33" i="4"/>
  <c r="F34" i="4"/>
  <c r="F35" i="4" s="1"/>
  <c r="G20" i="5"/>
  <c r="F36" i="4" l="1"/>
  <c r="E16" i="5"/>
  <c r="E22" i="5" s="1"/>
  <c r="E24" i="5" l="1"/>
  <c r="E26" i="5"/>
  <c r="G22" i="5"/>
  <c r="G26" i="5" l="1"/>
  <c r="G24" i="5"/>
  <c r="B51" i="1"/>
  <c r="E30" i="1"/>
  <c r="H30" i="1"/>
  <c r="H29" i="1"/>
  <c r="F29" i="2"/>
  <c r="F30" i="2"/>
  <c r="E30" i="2"/>
  <c r="E29" i="2"/>
  <c r="E29" i="6" s="1"/>
  <c r="E11" i="3"/>
  <c r="E30" i="6" l="1"/>
  <c r="F12" i="3"/>
  <c r="E12" i="3"/>
  <c r="D12" i="3"/>
  <c r="C12" i="3"/>
  <c r="G11" i="3"/>
  <c r="G10" i="3"/>
  <c r="D6" i="3"/>
  <c r="E6" i="3"/>
  <c r="F6" i="3"/>
  <c r="C6" i="3"/>
  <c r="G5" i="3"/>
  <c r="G4" i="3"/>
  <c r="C30" i="2" s="1"/>
  <c r="I30" i="2" s="1"/>
  <c r="J30" i="2"/>
  <c r="J29" i="2"/>
  <c r="I29" i="2"/>
  <c r="I25" i="2"/>
  <c r="C15" i="2"/>
  <c r="G6" i="3" l="1"/>
  <c r="G12" i="3"/>
  <c r="J29" i="1" l="1"/>
  <c r="I29" i="1"/>
  <c r="F29" i="1"/>
  <c r="F29" i="6" s="1"/>
  <c r="F30" i="1"/>
  <c r="F30" i="6" s="1"/>
  <c r="I25" i="1"/>
  <c r="I30" i="1"/>
  <c r="J30" i="1"/>
  <c r="C15" i="1" l="1"/>
</calcChain>
</file>

<file path=xl/sharedStrings.xml><?xml version="1.0" encoding="utf-8"?>
<sst xmlns="http://schemas.openxmlformats.org/spreadsheetml/2006/main" count="471" uniqueCount="184">
  <si>
    <t>Informe de Evaluación Trimestral de las Metas Físicas-Financieras</t>
  </si>
  <si>
    <t>Código</t>
  </si>
  <si>
    <t>Documento Relacionado</t>
  </si>
  <si>
    <t>Fecha Versión</t>
  </si>
  <si>
    <t>Versión</t>
  </si>
  <si>
    <t>I -Información Institucional</t>
  </si>
  <si>
    <t>I.I - Completar los datos requeridos sobre la institución</t>
  </si>
  <si>
    <t>Capítulo</t>
  </si>
  <si>
    <t>5207 - CONSEJO NACIONAL DE SEGURIDAD SOCIAL</t>
  </si>
  <si>
    <t>Subcapítulo</t>
  </si>
  <si>
    <t>01 - CONSEJO NACIONAL DE LA SEGURIDAD SOCIAL -CNSS-</t>
  </si>
  <si>
    <t>Unidad Ejecutora</t>
  </si>
  <si>
    <t>0001 - CONSEJO NACIONAL DE LA SEGURIDAD SOCIAL -CNSS-</t>
  </si>
  <si>
    <t>Misión</t>
  </si>
  <si>
    <t>Garantizar protección social, solidaria, suficiente y oportuna contra los riesgos de vejez, discapacidad, sobrevivencia, enfermedad, maternidad, infancia y riesgos laborales, procurando el mayor impacto social, económico y de calidad de vida de la población beneficiaria, cumpliendo con las normas establecidas.</t>
  </si>
  <si>
    <t>Visión</t>
  </si>
  <si>
    <t>Ser un Sistema de Seguridad Social universal, dinámico y sostenible que garantice la prestación de los beneficios y servicios con calidad, eficiencia, transparencia y equidad.</t>
  </si>
  <si>
    <t>II. Contribución a la Estrategia Nacional de Desarrollo</t>
  </si>
  <si>
    <t>Eje estratégico:</t>
  </si>
  <si>
    <t xml:space="preserve">Desarrollo Social </t>
  </si>
  <si>
    <t>Objetivo general:</t>
  </si>
  <si>
    <t>Objetivo(s) específico(s):</t>
  </si>
  <si>
    <t xml:space="preserve">2.2.3 </t>
  </si>
  <si>
    <t>Garantizar un sistema universal, único y sostenible de Seguridad Social frente a los riesgos de vejez, discapacidad y sobrevivencia, integrando y transparentando los regímenes segmentados existentes, en conformidad con la ley 87-01</t>
  </si>
  <si>
    <t>III. Información del Programa</t>
  </si>
  <si>
    <t>Nombre:</t>
  </si>
  <si>
    <t>13 - Dirección y coordinación del Sistema Dominicano de Seguridad Social</t>
  </si>
  <si>
    <t>Descripción:</t>
  </si>
  <si>
    <t>Consiste en garantizar el derecho a salud de calidad para todos los dominicanos y dominicanas, priorizando el primer nivel de atención, basado en un modelo preventivo más que curativo; así como mejorar la calidad de los servicios de salud, reducir las tasas de mortalidad materna e infantil, mejorar los indicadores asociados a las enfermedades infecto-contagiosas.</t>
  </si>
  <si>
    <r>
      <t>Beneficiarios:</t>
    </r>
    <r>
      <rPr>
        <sz val="12"/>
        <color rgb="FF000000"/>
        <rFont val="Century Gothic"/>
        <family val="2"/>
      </rPr>
      <t xml:space="preserve"> </t>
    </r>
  </si>
  <si>
    <t>Población de escasas recursos.</t>
  </si>
  <si>
    <t>Resultado Asociado:</t>
  </si>
  <si>
    <t>Mantener la cobertura universal de aseguramiento en salud de la población en un 97% para el año 2022 en relación con el 95% del año 2021</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</si>
  <si>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</si>
  <si>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</si>
  <si>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</si>
  <si>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</si>
  <si>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</si>
  <si>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</si>
  <si>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</si>
  <si>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</si>
  <si>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</si>
  <si>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</si>
  <si>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</si>
  <si>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</si>
  <si>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</si>
  <si>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</si>
  <si>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</si>
  <si>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</si>
  <si>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</si>
  <si>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</si>
  <si>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</si>
  <si>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</si>
  <si>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</si>
  <si>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6658 - Resoluciones de políticas, normativas y convenios</t>
  </si>
  <si>
    <t>Porcentaje de resoluciones ejecutadas durante el período</t>
  </si>
  <si>
    <t>6710 - Notificaciones de dictámenes sobre el grado de discapacidad</t>
  </si>
  <si>
    <t>Porcentaje de dictámenes notificados durante el período</t>
  </si>
  <si>
    <t xml:space="preserve">Nota: Las informaciones presentadas en el “cuadro de desempeño financiero” por programa son de autoría y responsabilidad de la institución. </t>
  </si>
  <si>
    <t>V. Análisis de los Logros y Desviaciones</t>
  </si>
  <si>
    <t>V.I - Información de Logros y Desviaciones por Producto</t>
  </si>
  <si>
    <t xml:space="preserve">Producto: </t>
  </si>
  <si>
    <t xml:space="preserve">Descripción del producto: </t>
  </si>
  <si>
    <t>Las regulaciones e instrucciones del CNSS para el funcionamiento del Seguro Familiar de Salud (SFS), el Seguro de Vejez, Discapacidad y Sobrevivencia (SVDS), el Seguro de Riesgos Laborales (SRL), son ejecutadas por las entidades que conforman el SDSS, son formalizadas en resoluciones, las cuales son ejecutadas por una o varias entidades del SDSS. Dichas ejecuciones incluyen pero no se limitan a: estudios técnicos, legales, auditorias de gestión, prestación de servicios, entre otros.</t>
  </si>
  <si>
    <t>Logros alcanzados:</t>
  </si>
  <si>
    <t>El CNSS logro resolutar a importantes temas de gran impacto entre los que fueron: Extension de la cobertura del Fonamat, Gastos Funebres, Pruebas PCR COVID-19, Aumento de la cobertura de servicios y aumento percapita pagado a los medicos por Anestecia y procedimientos varios.</t>
  </si>
  <si>
    <t>Causas y justificación del desvío:</t>
  </si>
  <si>
    <t>El CNSS presento una baja productividad en el Primer Trimestre del año donde la meta proyectada del producto fisico fue un 20% y solo se logro cumplir un 5.88% debido a una baja en las reuniones de la plenaria.</t>
  </si>
  <si>
    <t>Evaluación médica realizada en cumplimiento al manual de evaluación del grado de discapacidad aprobado por el Consejo Nacional de Seguridad Social vía las comisiones médicas nacional y regionales</t>
  </si>
  <si>
    <t>Este año se alcanzaron las 1300 notificaciones, el cual la baja cantidad se debe a una sobreestimacion realizada en la meta planificada. Este año se redujeron en un 25% las devoluciones por calidad medica los dictamenes recibidos.</t>
  </si>
  <si>
    <t xml:space="preserve">Varios factores amentado el desempeño físico y financiero del producto: incremento por nuevos afiliados  y alta incidencia de visitada a los centros de atencion. </t>
  </si>
  <si>
    <r>
      <t xml:space="preserve">VI. </t>
    </r>
    <r>
      <rPr>
        <b/>
        <sz val="11"/>
        <color theme="0"/>
        <rFont val="Century Gothic"/>
        <family val="2"/>
      </rPr>
      <t>Oportunidades de Mejora</t>
    </r>
  </si>
  <si>
    <t xml:space="preserve">VI. I - De acuerdo a los eventos presentados durante la ejecución del producto, ¿qué aspecto puede mejorarse? </t>
  </si>
  <si>
    <t xml:space="preserve">Para el segundo trimestre estaremos enfocados en el proceso de organización y eficientizacion de los procesos para la realizacion de plenarias, asi como la estructuracion de mesas de trabajos con el fin de dar respuesta oportuna a las metas realizadas en nuestro plan operativo y/o presupuesto.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</si>
  <si>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</si>
  <si>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r>
      <rPr>
        <b/>
        <sz val="11"/>
        <rFont val="Calibri"/>
        <family val="2"/>
      </rPr>
      <t>Periodo</t>
    </r>
    <r>
      <rPr>
        <sz val="11"/>
        <rFont val="Calibri"/>
        <family val="2"/>
      </rPr>
      <t>: Primer Trimestre Enero-marzo 2022</t>
    </r>
  </si>
  <si>
    <t>________________________________________</t>
  </si>
  <si>
    <t>Escania Navarro</t>
  </si>
  <si>
    <t xml:space="preserve">Director  de Planificación y Desarrollo </t>
  </si>
  <si>
    <t>En el 2021 en el CNSS logro aumentar las cantidades de reuniones al lograr el 106 % de la planificación previa.</t>
  </si>
  <si>
    <t>El CNSS presento una mejora productividad con respecto al Primer Trimestre del año, donde la meta proyectada del producto físico fue un 20% y solo se logro cumplir un 5.% debido a una baja en las reuniones de la plenaria.</t>
  </si>
  <si>
    <t>Este año se alcanzaron las 1300 notificaciones, el cual la baja cantidad se debe a una sobreestimación realizada en la meta planificada. Este año se redujeron en un 25% las devoluciones por calidad medica los dictámenes recibidos.</t>
  </si>
  <si>
    <t xml:space="preserve">Varios factores amentado el desempeño físico y financiero del producto: incremento por nuevos afiliados  y alta incidencia de visitada a los centros de atención. </t>
  </si>
  <si>
    <t xml:space="preserve">Para el tercer trimestre estaremos enfocados en lograr realizar procesos de seguimiento  de temas y plenarias a fin de dar respuesta a temas pendientes, derivados de reunionés previas, cabe destacar que después de la designación del Doctor Edward Guzman se ha priorizado la realización de reuniones que den respuestas a temas derivados de reuniones previas del consejo, así como eficientizar los procesos del área de comisiones medicas. a fin de impactar ambos productos programáticos.
							</t>
  </si>
  <si>
    <r>
      <rPr>
        <b/>
        <sz val="11"/>
        <rFont val="Calibri"/>
        <family val="2"/>
      </rPr>
      <t>Periodo</t>
    </r>
    <r>
      <rPr>
        <sz val="11"/>
        <rFont val="Calibri"/>
        <family val="2"/>
      </rPr>
      <t>: Segundo  Trimestre abril-junio 2022</t>
    </r>
  </si>
  <si>
    <t>Programación Semestral</t>
  </si>
  <si>
    <t xml:space="preserve">Nota:  Las informaciones presentadas en el “cuadro de desempeño financiero” por programa son de autoría y responsabilidad de la institución. </t>
  </si>
  <si>
    <t>El CNSS logro aumentar las cantidades de reuniones al lograr el 106 % de la planificación previa.</t>
  </si>
  <si>
    <r>
      <rPr>
        <b/>
        <sz val="11"/>
        <rFont val="Calibri"/>
        <family val="2"/>
      </rPr>
      <t>Periodo</t>
    </r>
    <r>
      <rPr>
        <sz val="11"/>
        <rFont val="Calibri"/>
        <family val="2"/>
      </rPr>
      <t>: Primer Semestre Enero-Junio 2022</t>
    </r>
  </si>
  <si>
    <t>Informe Operativo Físico Financiero</t>
  </si>
  <si>
    <t>v1</t>
  </si>
  <si>
    <t>Ing. Henry Adalmiro Gonzalez</t>
  </si>
  <si>
    <t xml:space="preserve">Directorde Planificación y Desarrollo del CNSS </t>
  </si>
  <si>
    <t>Cod.Producto</t>
  </si>
  <si>
    <t>Suma de Pres. Vigente Aprobado</t>
  </si>
  <si>
    <t>Suma de Total Librado</t>
  </si>
  <si>
    <t>Presupuestado</t>
  </si>
  <si>
    <t xml:space="preserve">Ejecucion </t>
  </si>
  <si>
    <t>Disponibilidad</t>
  </si>
  <si>
    <t>%</t>
  </si>
  <si>
    <t>00</t>
  </si>
  <si>
    <t>Acciones que no generan producción</t>
  </si>
  <si>
    <t>01</t>
  </si>
  <si>
    <t>Acciones comunes</t>
  </si>
  <si>
    <t>02</t>
  </si>
  <si>
    <t>Personas físicas y jurídicas reciben resoluciones de políticas, normativas y convenios aprobados</t>
  </si>
  <si>
    <t>03</t>
  </si>
  <si>
    <t>Empresas administradoras de riesgos reciben servicios de evaluación, calificación y notificación del grado de discapacidad</t>
  </si>
  <si>
    <t>Total general</t>
  </si>
  <si>
    <t>Cod.Ref CCP Concepto</t>
  </si>
  <si>
    <t>Ref CCP Concepto</t>
  </si>
  <si>
    <t>Enero-Septiembre 2022</t>
  </si>
  <si>
    <t>2.1</t>
  </si>
  <si>
    <t>REMUNERACIONES Y CONTRIBUCIONES</t>
  </si>
  <si>
    <t>2.2</t>
  </si>
  <si>
    <t>CONTRATACIÓN DE SERVICIOS</t>
  </si>
  <si>
    <t>2.3</t>
  </si>
  <si>
    <t>MATERIALES Y SUMINISTROS</t>
  </si>
  <si>
    <t>2.4</t>
  </si>
  <si>
    <t>TRANSFERENCIAS CORRIENTES</t>
  </si>
  <si>
    <t>2.6</t>
  </si>
  <si>
    <t>BIENES MUEBLES, INMUEBLES E INTANGIBLES</t>
  </si>
  <si>
    <t>2.7</t>
  </si>
  <si>
    <t>OBRAS</t>
  </si>
  <si>
    <t>6710: Notificaciones de dictámenes sobre el grado de discapacidad.</t>
  </si>
  <si>
    <t>Mes</t>
  </si>
  <si>
    <t>T1</t>
  </si>
  <si>
    <t>T2</t>
  </si>
  <si>
    <t>T3</t>
  </si>
  <si>
    <t>T4</t>
  </si>
  <si>
    <t>Total</t>
  </si>
  <si>
    <t>Fisico</t>
  </si>
  <si>
    <t>financiero</t>
  </si>
  <si>
    <t>TOTAL</t>
  </si>
  <si>
    <t>6658: Resoluciones de políticas, normativas y convenios</t>
  </si>
  <si>
    <r>
      <t xml:space="preserve">
SOLICITUDES POR ESTADO Y ENTIDAD
</t>
    </r>
    <r>
      <rPr>
        <b/>
        <sz val="10"/>
        <color indexed="8"/>
        <rFont val="Arial"/>
        <family val="2"/>
      </rPr>
      <t xml:space="preserve">Desde: 01/01/2022 - Hasta: 31/03/2022
</t>
    </r>
    <r>
      <rPr>
        <b/>
        <sz val="7"/>
        <color indexed="8"/>
        <rFont val="Arial"/>
        <family val="2"/>
      </rPr>
      <t>Visualizado en fecha: 01/04/2022 2:57:27 PM</t>
    </r>
  </si>
  <si>
    <t>ESTADO/ENTIDAD</t>
  </si>
  <si>
    <t>AFP ATLÁNTICO</t>
  </si>
  <si>
    <t>AFP CRECER</t>
  </si>
  <si>
    <t>AFP POPULAR</t>
  </si>
  <si>
    <t>AFP RESERVAS</t>
  </si>
  <si>
    <t>AFP ROMANA</t>
  </si>
  <si>
    <t>AFP SIEMBRA</t>
  </si>
  <si>
    <t>ARL SALUD SEGURA</t>
  </si>
  <si>
    <t>DGJP MH</t>
  </si>
  <si>
    <t>PP BANCO CENTRAL</t>
  </si>
  <si>
    <t>PP BANCO RESERVAS</t>
  </si>
  <si>
    <t>PPS INABIMA</t>
  </si>
  <si>
    <t>PRPN</t>
  </si>
  <si>
    <t>Pendiente Creación Final</t>
  </si>
  <si>
    <t>Pendiente Revisión Solicitud Evaluación</t>
  </si>
  <si>
    <t>Mantenimiento Solicitud Evaluación</t>
  </si>
  <si>
    <t>Coordinar Cita Afiliado</t>
  </si>
  <si>
    <t>Atender Cita Afiliado</t>
  </si>
  <si>
    <t>Evaluación Médica</t>
  </si>
  <si>
    <t>Devueltas a Evaluación Médica por Calidad</t>
  </si>
  <si>
    <t>Calificación Médica</t>
  </si>
  <si>
    <t>Devueltas a Calificación Médica por Calidad</t>
  </si>
  <si>
    <t>Dictamen Discapacidad</t>
  </si>
  <si>
    <t>Pendiente Revisión Solicitud por Calidad</t>
  </si>
  <si>
    <t>Solicitudes Revisadas por Calidad</t>
  </si>
  <si>
    <t>Gestionar Entrega de Dictamen</t>
  </si>
  <si>
    <t>Solicitudes Suspendidas</t>
  </si>
  <si>
    <t>Solicitudes Inactivas</t>
  </si>
  <si>
    <t>Otros</t>
  </si>
  <si>
    <r>
      <t xml:space="preserve">
SOLICITUDES POR ESTADO Y ENTIDAD
</t>
    </r>
    <r>
      <rPr>
        <b/>
        <sz val="10"/>
        <color indexed="8"/>
        <rFont val="Arial"/>
        <family val="2"/>
      </rPr>
      <t xml:space="preserve">Desde: 01/04/2022 - Hasta: 30/06/2022
</t>
    </r>
    <r>
      <rPr>
        <sz val="7"/>
        <color indexed="8"/>
        <rFont val="Arial"/>
        <family val="2"/>
      </rPr>
      <t>Visualizado en fecha: 18/07/2022 1:01:40 PM</t>
    </r>
  </si>
  <si>
    <t>Devueltas a Dictamen Discapacidad por Calidad</t>
  </si>
  <si>
    <t>Apelación en proceso CMN</t>
  </si>
  <si>
    <t>Solicitudes con Dictamenes Apelados</t>
  </si>
  <si>
    <t>Pendiente Revisión por CTD SIPEN</t>
  </si>
  <si>
    <t xml:space="preserve">Rubros de ejecucion </t>
  </si>
  <si>
    <t>Ejecutado Enero-junio 2022</t>
  </si>
  <si>
    <t>Personas físicas y jurídicas reciben resoluciones de políticas, normativas</t>
  </si>
  <si>
    <t>Empresas administradoras de riesgos reciben servicios de evaluación, calif</t>
  </si>
  <si>
    <t xml:space="preserve">Detalle de ejecucion </t>
  </si>
  <si>
    <t>Presupuesto aprobado</t>
  </si>
  <si>
    <t xml:space="preserve">% ejecucion </t>
  </si>
  <si>
    <t xml:space="preserve">Durante el primer trimestre del año 2026, el Consejo Nacional de la Seguridad Social (CNSS) celebró un total de seis (6) sesiones ordinarias del Pleno, en las cuales se aprobaron cincuenta y una (51) resoluciones, superando significativamente la meta programada de veintisiete (27), para un nivel de cumplimiento de 188.89%. Este resultado evidencia una dinámica de trabajo intensificada, orientada al fortalecimiento de la capacidad resolutiva del órgano rector del Sistema Dominicano de Seguridad Social.
En cuanto a la producción normativa, el volumen de resoluciones aprobadas durante el período refleja un desempeño superior al esperado, asociado a la priorización institucional de temas relevantes, así como al impulso de procesos de seguimiento y cierre de casos que se encontraban en estatus “abierto” o “en proceso” desde períodos anteriores.
Asimismo, los resultados alcanzados se sustentan en el trabajo técnico desarrollado por las comisiones permanentes y especiales del CNSS, entre las que se destacan la Comisión Permanente de Pensiones por Fallecimiento e Invalidez (CPFeI), la Comisión Permanente de Salud (CPS), la Comisión Permanente de Pensiones (CPP), así como las comisiones especiales, incluyendo la Comisión Especial de Recursos de Apelación (CE-RA) y la Comisión Especial de Recursos de Reconsideración (CE-RR). Estas instancias han contribuido de manera significativa a la generación de insumos técnicos y a la agilización de los procesos de análisis, discusión y toma de decisiones.
En términos generales, la cantidad de sesiones realizadas y el volumen de resoluciones aprobadas durante el trimestre reflejan un desempeño institucional sólido y coherente, alineado con los objetivos estratégicos del sistema y sustentado en criterios de eficiencia, continuidad operativa y oportunidad en la gestión, permitiendo no solo el cumplimiento de la programación establecida, sino también avances importantes en la regularización de temas pendientes de períodos anteriores.
</t>
  </si>
  <si>
    <t>Durante el primer trimestre del año 2026, se recibieron un total de setecientas cincuenta y cuatro (754) solicitudes para la evaluación del grado de discapacidad, frente a las cuales se gestionaron setecientos ochenta y ocho (788) casos citados, evidenciando una adecuada capacidad operativa para atender tanto la demanda corriente como expedientes acumulados de períodos anteriores.
En términos de resultados, se emitieron ochocientos dieciséis (816) dictámenes, frente a una meta programada de setecientos ochenta (780), alcanzando un nivel de cumplimiento de 104.62%. Este resultado, superior a lo previsto, refleja un desempeño favorable y un avance sostenido en la reducción del rezago. Asimismo, se realizaron ochocientas setenta y ocho (878) notificaciones, fortaleciendo la formalización y comunicación de los actos administrativos y evidenciando una gestión activa orientada al cierre oportuno de los expedientes.
En cuanto a los recursos administrativos, se registraron treinta y tres (33) apelaciones recibidas, de las cuales cuarenta y nueve (49) fueron notificadas, lo que demuestra una respuesta efectiva en los procesos de revisión, incluyendo la atención de recursos acumulados de períodos anteriores.
En términos generales, los resultados alcanzados durante el trimestre reflejan un desempeño operativo favorable, caracterizado por niveles adecuados de productividad, oportunidad en la atención de los expedientes y coherencia con los objetivos institucionales de eficiencia y calidad del servicio. Se destaca que la gestión desarrollada ha contribuido a la agilización de los procesos y al fortalecimiento de la capacidad de respuesta, manteniendo los tiempos de atención dentro de los parámetros establecidos.</t>
  </si>
  <si>
    <r>
      <rPr>
        <b/>
        <sz val="11"/>
        <color rgb="FF000000"/>
        <rFont val="Calibri"/>
        <family val="2"/>
      </rPr>
      <t>Periodo</t>
    </r>
    <r>
      <rPr>
        <sz val="11"/>
        <color rgb="FF000000"/>
        <rFont val="Calibri"/>
        <family val="2"/>
      </rPr>
      <t xml:space="preserve">:  Trimestre Enero-Marzo 2026 </t>
    </r>
  </si>
  <si>
    <r>
      <t xml:space="preserve">Respecto al producto 6658, relacionado con la ejecución de resoluciones de políticas, normativas y convenios, la ejecución física fue del 188.89%, mientras que la financiera alcanzó </t>
    </r>
    <r>
      <rPr>
        <i/>
        <sz val="11"/>
        <color theme="1"/>
        <rFont val="Calibri"/>
        <family val="2"/>
        <scheme val="minor"/>
      </rPr>
      <t>122.98%</t>
    </r>
    <r>
      <rPr>
        <i/>
        <sz val="11"/>
        <color rgb="FF000000"/>
        <rFont val="Calibri"/>
        <family val="2"/>
        <scheme val="minor"/>
      </rPr>
      <t xml:space="preserve"> de cumplimiento. la sobre ejecución a nivel físico obedece a una priorización estratégica instruida por la Gerencia General, orientada a la gestión y cierre de temas acumulados de períodos anteriores que se encontraban en estatus “abierto” o “en proceso”.
En ese sentido, durante el período evaluado se intensificaron las acciones de seguimiento, incluyendo la convocatoria sistemática de las comisiones técnicas y/o instancias correspondientes, con el objetivo de agilizar la revisión, discusión y toma de decisiones sobre dichos temas. Esta dinámica de trabajo permitió no solo atender la programación vigente, sino también avanzar de manera significativa en la regularización de pendientes históricos.
En relación con la sobre ejecución financiera observada en este producto, la cual alcanzó 122.98%, la misma se explica por efectos asociados al cierre del período anterior (2025). Tal como se evidenció en el informe correspondiente, los pagos correspondientes al mes de diciembre no pudieron ser procesados oportunamente, debido a la desalineación entre la fecha de cierre de las operaciones y el cronograma de compromiso presupuestario.
En consecuencia, dichos compromisos fueron trasladados para su ejecución en el mes de enero de 2026, generando una concentración atípica de pagos en este período. Por tanto, el nivel de ejecución registrado en enero responde, en gran medida, a obligaciones pendientes del período anterior y no exclusivamente a la programación financiera del trimestre en evaluación.
En este sentido, la sobre ejecución observada no constituye una desviación en la planificación del período actual, sino un efecto de arrastre derivado de la reprogramación de compromisos no ejecutados en el ejercicio fiscal previo.
Como resultado general, se generó una ejecución superior a la meta inicialmente prevista, evidenciando un desempeño que responde a criterios de eficiencia operativa y fortalecimiento institucional.</t>
    </r>
  </si>
  <si>
    <t xml:space="preserve">Tomar como lección aprendida los tiempos que se requieren para tramitar los expedientes de pagos de médicos comisionados y de los consejeros del CNSS.
</t>
  </si>
  <si>
    <t>La ejecución del producto no presenta desvíos significativos respecto de
su programación.</t>
  </si>
  <si>
    <t>Las regulaciones e instrucciones del CNSS para el funcionamiento del Seguro Familiar de Salud (SFS), el Seguro de Vejez, Discapacidad y Sobrevivencia (SVDS) y el Seguro de Riesgos Laborales (SRL), son ejecutadas por las entidades que conforman el SDSS, son formalizadas en resoluciones, las cuales son ejecutadas por una o varias entidades del SDSS. Dichas ejecuciones incluyen pero no se limitan a: estudios técnicos, legales, auditorias de gestión, prestación de servicios, entre otros.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</si>
</sst>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_(* \(#,##0.00\);_(* &quot;-&quot;??_);_(@_)"/>
    <numFmt numFmtId="164" formatCode="dd/mm/yyyy;@"/>
    <numFmt numFmtId="165" formatCode="[$-10409]#,##0;\-#,##0"/>
    <numFmt numFmtId="166" formatCode="[$-10409]#,##0.00;\-#,##0.00"/>
    <numFmt numFmtId="167" formatCode="[$-10409]0.00%"/>
    <numFmt numFmtId="168" formatCode="[$-10409]#,##0;\(#,##0\)"/>
    <numFmt numFmtId="169" formatCode="_(* #,##0_);_(* \(#,##0\);_(* &quot;-&quot;??_);_(@_)"/>
    <numFmt numFmtId="170" formatCode="0.0%"/>
  </numFmts>
  <fonts count="47"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b/>
      <u/>
      <sz val="11"/>
      <name val="Calibri"/>
      <family val="2"/>
    </font>
    <font>
      <b/>
      <sz val="11"/>
      <color theme="1"/>
      <name val="Century Gothic"/>
      <family val="2"/>
    </font>
    <font>
      <b/>
      <sz val="11.5"/>
      <color rgb="FF221E1F"/>
      <name val="Century Gothic"/>
      <family val="2"/>
    </font>
    <font>
      <sz val="10"/>
      <name val="Arial"/>
      <family val="2"/>
    </font>
    <font>
      <b/>
      <sz val="10"/>
      <color indexed="8"/>
      <name val="Arial"/>
      <family val="2"/>
    </font>
    <font>
      <sz val="10"/>
      <color indexed="8"/>
      <name val="Arial"/>
      <family val="2"/>
    </font>
    <font>
      <sz val="9"/>
      <color indexed="8"/>
      <name val="Arial"/>
      <family val="2"/>
    </font>
    <font>
      <b/>
      <sz val="9"/>
      <color indexed="8"/>
      <name val="Arial"/>
      <family val="2"/>
    </font>
    <font>
      <b/>
      <sz val="11"/>
      <color indexed="8"/>
      <name val="Arial"/>
      <family val="2"/>
    </font>
    <font>
      <sz val="7"/>
      <color indexed="8"/>
      <name val="Arial"/>
      <family val="2"/>
    </font>
    <font>
      <sz val="11"/>
      <color indexed="8"/>
      <name val="Calibri"/>
      <family val="2"/>
      <scheme val="minor"/>
    </font>
    <font>
      <b/>
      <sz val="11"/>
      <color indexed="8"/>
      <name val="Calibri"/>
      <family val="2"/>
      <scheme val="minor"/>
    </font>
    <font>
      <b/>
      <sz val="10"/>
      <name val="Arial"/>
      <family val="2"/>
    </font>
    <font>
      <b/>
      <sz val="7"/>
      <color indexed="8"/>
      <name val="Arial"/>
      <family val="2"/>
    </font>
    <font>
      <b/>
      <sz val="11"/>
      <color theme="0"/>
      <name val="Calibri"/>
      <family val="2"/>
      <scheme val="minor"/>
    </font>
    <font>
      <i/>
      <sz val="11"/>
      <name val="Calibri"/>
      <family val="2"/>
      <scheme val="minor"/>
    </font>
    <font>
      <sz val="11"/>
      <name val="Arial"/>
      <family val="2"/>
    </font>
    <font>
      <b/>
      <sz val="9"/>
      <name val="Calibri"/>
      <family val="2"/>
    </font>
    <font>
      <i/>
      <sz val="11"/>
      <color rgb="FF000000"/>
      <name val="Calibri"/>
      <family val="2"/>
      <scheme val="minor"/>
    </font>
    <font>
      <sz val="11"/>
      <color rgb="FF000000"/>
      <name val="Calibri"/>
      <family val="2"/>
      <scheme val="minor"/>
    </font>
    <font>
      <sz val="12"/>
      <color rgb="FF000000"/>
      <name val="Gill Sans MT"/>
      <family val="2"/>
    </font>
    <font>
      <sz val="11"/>
      <color rgb="FF000000"/>
      <name val="Calibri"/>
      <family val="2"/>
    </font>
    <font>
      <b/>
      <sz val="9"/>
      <name val="Calibri"/>
      <family val="2"/>
    </font>
    <font>
      <sz val="12"/>
      <color rgb="FF000000"/>
      <name val="Aptos"/>
      <family val="2"/>
    </font>
  </fonts>
  <fills count="17">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theme="2"/>
        <bgColor indexed="64"/>
      </patternFill>
    </fill>
    <fill>
      <patternFill patternType="solid">
        <fgColor indexed="10"/>
        <bgColor indexed="0"/>
      </patternFill>
    </fill>
    <fill>
      <patternFill patternType="solid">
        <fgColor indexed="9"/>
        <bgColor indexed="0"/>
      </patternFill>
    </fill>
    <fill>
      <patternFill patternType="solid">
        <fgColor theme="8"/>
        <bgColor theme="8"/>
      </patternFill>
    </fill>
    <fill>
      <patternFill patternType="solid">
        <fgColor theme="4" tint="0.79998168889431442"/>
        <bgColor theme="4" tint="0.79998168889431442"/>
      </patternFill>
    </fill>
    <fill>
      <patternFill patternType="solid">
        <fgColor rgb="FF00B050"/>
        <bgColor indexed="64"/>
      </patternFill>
    </fill>
    <fill>
      <patternFill patternType="solid">
        <fgColor theme="9" tint="0.79998168889431442"/>
        <bgColor indexed="64"/>
      </patternFill>
    </fill>
  </fills>
  <borders count="6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style="thin">
        <color indexed="9"/>
      </left>
      <right style="thin">
        <color indexed="8"/>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indexed="8"/>
      </left>
      <right style="thin">
        <color indexed="9"/>
      </right>
      <top style="thin">
        <color indexed="9"/>
      </top>
      <bottom style="thin">
        <color indexed="9"/>
      </bottom>
      <diagonal/>
    </border>
    <border>
      <left style="thin">
        <color indexed="9"/>
      </left>
      <right style="thin">
        <color indexed="8"/>
      </right>
      <top style="thin">
        <color indexed="8"/>
      </top>
      <bottom style="thin">
        <color indexed="9"/>
      </bottom>
      <diagonal/>
    </border>
    <border>
      <left style="thin">
        <color indexed="9"/>
      </left>
      <right style="thin">
        <color indexed="9"/>
      </right>
      <top style="thin">
        <color indexed="8"/>
      </top>
      <bottom style="thin">
        <color indexed="9"/>
      </bottom>
      <diagonal/>
    </border>
    <border>
      <left/>
      <right style="thin">
        <color indexed="9"/>
      </right>
      <top style="thin">
        <color indexed="8"/>
      </top>
      <bottom style="thin">
        <color indexed="9"/>
      </bottom>
      <diagonal/>
    </border>
    <border>
      <left style="thin">
        <color indexed="8"/>
      </left>
      <right style="thin">
        <color indexed="9"/>
      </right>
      <top style="thin">
        <color indexed="8"/>
      </top>
      <bottom style="thin">
        <color indexed="9"/>
      </bottom>
      <diagonal/>
    </border>
    <border>
      <left/>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9"/>
      </left>
      <right style="thin">
        <color indexed="8"/>
      </right>
      <top/>
      <bottom style="thin">
        <color indexed="9"/>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style="thin">
        <color indexed="8"/>
      </left>
      <right style="thin">
        <color indexed="9"/>
      </right>
      <top/>
      <bottom style="thin">
        <color indexed="9"/>
      </bottom>
      <diagonal/>
    </border>
    <border>
      <left/>
      <right/>
      <top style="medium">
        <color theme="8" tint="-0.249977111117893"/>
      </top>
      <bottom/>
      <diagonal/>
    </border>
    <border>
      <left/>
      <right/>
      <top style="thin">
        <color theme="8" tint="-0.249977111117893"/>
      </top>
      <bottom style="medium">
        <color theme="8" tint="-0.249977111117893"/>
      </bottom>
      <diagonal/>
    </border>
    <border>
      <left/>
      <right/>
      <top/>
      <bottom style="thin">
        <color theme="4" tint="0.39997558519241921"/>
      </bottom>
      <diagonal/>
    </border>
    <border>
      <left/>
      <right/>
      <top style="thin">
        <color theme="4" tint="0.39997558519241921"/>
      </top>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rgb="FFFFFFFF"/>
      </bottom>
      <diagonal/>
    </border>
    <border>
      <left style="thin">
        <color indexed="64"/>
      </left>
      <right/>
      <top/>
      <bottom style="medium">
        <color indexed="64"/>
      </bottom>
      <diagonal/>
    </border>
    <border>
      <left style="medium">
        <color indexed="64"/>
      </left>
      <right style="thin">
        <color indexed="64"/>
      </right>
      <top style="medium">
        <color rgb="FFFFFFFF"/>
      </top>
      <bottom style="medium">
        <color indexed="64"/>
      </bottom>
      <diagonal/>
    </border>
    <border>
      <left style="thin">
        <color indexed="64"/>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6" fillId="0" borderId="0"/>
    <xf numFmtId="0" fontId="33" fillId="0" borderId="0"/>
    <xf numFmtId="9" fontId="33" fillId="0" borderId="0" applyFont="0" applyFill="0" applyBorder="0" applyAlignment="0" applyProtection="0"/>
    <xf numFmtId="43" fontId="33" fillId="0" borderId="0" applyFont="0" applyFill="0" applyBorder="0" applyAlignment="0" applyProtection="0"/>
  </cellStyleXfs>
  <cellXfs count="246">
    <xf numFmtId="0" fontId="0" fillId="0" borderId="0" xfId="0"/>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8" xfId="0" applyFont="1" applyBorder="1" applyAlignment="1" applyProtection="1">
      <alignment vertical="top" wrapText="1"/>
      <protection locked="0"/>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0" fontId="16" fillId="7" borderId="28" xfId="2" applyNumberFormat="1" applyFont="1" applyFill="1" applyBorder="1" applyAlignment="1" applyProtection="1">
      <alignment horizontal="center" vertical="center" wrapText="1" readingOrder="1"/>
      <protection locked="0"/>
    </xf>
    <xf numFmtId="167" fontId="16"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10" borderId="17" xfId="0" applyFont="1" applyFill="1" applyBorder="1" applyAlignment="1" applyProtection="1">
      <alignment vertical="center" wrapText="1"/>
      <protection locked="0"/>
    </xf>
    <xf numFmtId="0" fontId="16" fillId="0" borderId="24" xfId="0" applyFont="1" applyBorder="1" applyAlignment="1" applyProtection="1">
      <alignment horizontal="left" vertical="top" wrapText="1"/>
      <protection locked="0"/>
    </xf>
    <xf numFmtId="0" fontId="21" fillId="0" borderId="0" xfId="0" applyFont="1" applyAlignment="1" applyProtection="1">
      <alignment vertical="center" wrapText="1"/>
      <protection locked="0"/>
    </xf>
    <xf numFmtId="0" fontId="21" fillId="0" borderId="18" xfId="0" applyFont="1" applyBorder="1" applyAlignment="1" applyProtection="1">
      <alignment vertical="center" wrapText="1"/>
      <protection locked="0"/>
    </xf>
    <xf numFmtId="0" fontId="9" fillId="0" borderId="37" xfId="0" applyFont="1" applyBorder="1" applyAlignment="1">
      <alignment vertical="center"/>
    </xf>
    <xf numFmtId="0" fontId="2" fillId="0" borderId="33" xfId="0" applyFont="1" applyBorder="1"/>
    <xf numFmtId="43" fontId="0" fillId="0" borderId="0" xfId="1" applyFont="1"/>
    <xf numFmtId="43" fontId="0" fillId="0" borderId="0" xfId="0" applyNumberFormat="1"/>
    <xf numFmtId="0" fontId="24" fillId="0" borderId="0" xfId="0" applyFont="1"/>
    <xf numFmtId="0" fontId="25" fillId="0" borderId="0" xfId="0" applyFont="1"/>
    <xf numFmtId="0" fontId="26" fillId="0" borderId="0" xfId="3"/>
    <xf numFmtId="168" fontId="27" fillId="11" borderId="38" xfId="3" applyNumberFormat="1" applyFont="1" applyFill="1" applyBorder="1" applyAlignment="1" applyProtection="1">
      <alignment vertical="top" wrapText="1" readingOrder="1"/>
      <protection locked="0"/>
    </xf>
    <xf numFmtId="0" fontId="27" fillId="11" borderId="42" xfId="3" applyFont="1" applyFill="1" applyBorder="1" applyAlignment="1" applyProtection="1">
      <alignment horizontal="center" vertical="top" wrapText="1" readingOrder="1"/>
      <protection locked="0"/>
    </xf>
    <xf numFmtId="10" fontId="0" fillId="0" borderId="0" xfId="2" applyNumberFormat="1" applyFont="1"/>
    <xf numFmtId="9" fontId="0" fillId="0" borderId="0" xfId="0" applyNumberFormat="1"/>
    <xf numFmtId="0" fontId="28" fillId="0" borderId="39" xfId="3" applyFont="1" applyBorder="1" applyAlignment="1" applyProtection="1">
      <alignment vertical="top" wrapText="1" readingOrder="1"/>
      <protection locked="0"/>
    </xf>
    <xf numFmtId="168" fontId="28" fillId="12" borderId="39" xfId="3" applyNumberFormat="1" applyFont="1" applyFill="1" applyBorder="1" applyAlignment="1" applyProtection="1">
      <alignment vertical="top" wrapText="1" readingOrder="1"/>
      <protection locked="0"/>
    </xf>
    <xf numFmtId="168" fontId="28" fillId="0" borderId="39" xfId="3" applyNumberFormat="1" applyFont="1" applyBorder="1" applyAlignment="1" applyProtection="1">
      <alignment vertical="top" wrapText="1" readingOrder="1"/>
      <protection locked="0"/>
    </xf>
    <xf numFmtId="0" fontId="30" fillId="12" borderId="43" xfId="3" applyFont="1" applyFill="1" applyBorder="1" applyAlignment="1" applyProtection="1">
      <alignment horizontal="center" vertical="top" wrapText="1" readingOrder="1"/>
      <protection locked="0"/>
    </xf>
    <xf numFmtId="0" fontId="33" fillId="0" borderId="0" xfId="4"/>
    <xf numFmtId="4" fontId="34" fillId="0" borderId="0" xfId="4" applyNumberFormat="1" applyFont="1" applyAlignment="1">
      <alignment wrapText="1"/>
    </xf>
    <xf numFmtId="0" fontId="34" fillId="0" borderId="0" xfId="4" applyFont="1"/>
    <xf numFmtId="4" fontId="33" fillId="0" borderId="0" xfId="4" applyNumberFormat="1" applyAlignment="1">
      <alignment wrapText="1"/>
    </xf>
    <xf numFmtId="0" fontId="33" fillId="0" borderId="0" xfId="4" applyAlignment="1">
      <alignment wrapText="1"/>
    </xf>
    <xf numFmtId="169" fontId="33" fillId="0" borderId="0" xfId="1" applyNumberFormat="1" applyFont="1"/>
    <xf numFmtId="169" fontId="34" fillId="0" borderId="0" xfId="1" applyNumberFormat="1" applyFont="1"/>
    <xf numFmtId="10" fontId="2" fillId="0" borderId="0" xfId="2" applyNumberFormat="1" applyFont="1"/>
    <xf numFmtId="10" fontId="33" fillId="0" borderId="0" xfId="2" applyNumberFormat="1" applyFont="1"/>
    <xf numFmtId="43" fontId="33" fillId="0" borderId="0" xfId="1" applyFont="1"/>
    <xf numFmtId="170" fontId="0" fillId="0" borderId="0" xfId="2" applyNumberFormat="1" applyFont="1"/>
    <xf numFmtId="168" fontId="26" fillId="0" borderId="0" xfId="3" applyNumberFormat="1"/>
    <xf numFmtId="43" fontId="26" fillId="0" borderId="0" xfId="1" applyFont="1"/>
    <xf numFmtId="10" fontId="26" fillId="0" borderId="0" xfId="2" applyNumberFormat="1" applyFont="1"/>
    <xf numFmtId="10" fontId="33" fillId="0" borderId="0" xfId="4" applyNumberFormat="1"/>
    <xf numFmtId="0" fontId="27" fillId="11" borderId="49" xfId="3" applyFont="1" applyFill="1" applyBorder="1" applyAlignment="1" applyProtection="1">
      <alignment horizontal="center" vertical="top" wrapText="1" readingOrder="1"/>
      <protection locked="0"/>
    </xf>
    <xf numFmtId="0" fontId="30" fillId="12" borderId="50" xfId="3" applyFont="1" applyFill="1" applyBorder="1" applyAlignment="1" applyProtection="1">
      <alignment horizontal="center" vertical="top" wrapText="1" readingOrder="1"/>
      <protection locked="0"/>
    </xf>
    <xf numFmtId="0" fontId="33" fillId="0" borderId="0" xfId="4" applyAlignment="1">
      <alignment horizontal="center"/>
    </xf>
    <xf numFmtId="0" fontId="37" fillId="13" borderId="53" xfId="4" applyFont="1" applyFill="1" applyBorder="1"/>
    <xf numFmtId="0" fontId="37" fillId="13" borderId="53" xfId="4" applyFont="1" applyFill="1" applyBorder="1" applyAlignment="1">
      <alignment horizontal="center"/>
    </xf>
    <xf numFmtId="4" fontId="33" fillId="0" borderId="0" xfId="4" applyNumberFormat="1"/>
    <xf numFmtId="10" fontId="0" fillId="0" borderId="0" xfId="5" applyNumberFormat="1" applyFont="1" applyAlignment="1">
      <alignment horizontal="center"/>
    </xf>
    <xf numFmtId="43" fontId="2" fillId="0" borderId="54" xfId="6" applyFont="1" applyBorder="1" applyAlignment="1">
      <alignment wrapText="1"/>
    </xf>
    <xf numFmtId="10" fontId="2" fillId="0" borderId="54" xfId="5" applyNumberFormat="1" applyFont="1" applyBorder="1" applyAlignment="1">
      <alignment horizontal="center" wrapText="1"/>
    </xf>
    <xf numFmtId="0" fontId="2" fillId="14" borderId="55" xfId="4" applyFont="1" applyFill="1" applyBorder="1" applyAlignment="1">
      <alignment wrapText="1"/>
    </xf>
    <xf numFmtId="9" fontId="2" fillId="14" borderId="55" xfId="5" applyFont="1" applyFill="1" applyBorder="1" applyAlignment="1">
      <alignment wrapText="1"/>
    </xf>
    <xf numFmtId="9" fontId="0" fillId="0" borderId="0" xfId="5" applyFont="1"/>
    <xf numFmtId="4" fontId="2" fillId="14" borderId="56" xfId="4" applyNumberFormat="1" applyFont="1" applyFill="1" applyBorder="1"/>
    <xf numFmtId="9" fontId="2" fillId="14" borderId="56" xfId="5" applyFont="1" applyFill="1" applyBorder="1"/>
    <xf numFmtId="0" fontId="9" fillId="0" borderId="17" xfId="0" applyFont="1" applyBorder="1" applyAlignment="1" applyProtection="1">
      <alignment horizontal="left" vertical="center" wrapText="1"/>
      <protection locked="0"/>
    </xf>
    <xf numFmtId="0" fontId="0" fillId="0" borderId="0" xfId="0" applyAlignment="1">
      <alignment vertical="center"/>
    </xf>
    <xf numFmtId="0" fontId="2" fillId="0" borderId="17" xfId="0" applyFont="1" applyBorder="1" applyAlignment="1">
      <alignment vertical="center"/>
    </xf>
    <xf numFmtId="0" fontId="2" fillId="0" borderId="33" xfId="0" applyFont="1" applyBorder="1" applyAlignment="1">
      <alignment vertical="center"/>
    </xf>
    <xf numFmtId="0" fontId="0" fillId="0" borderId="17" xfId="0" applyBorder="1" applyAlignment="1">
      <alignment vertical="center"/>
    </xf>
    <xf numFmtId="0" fontId="15" fillId="8" borderId="31" xfId="0" applyFont="1" applyFill="1" applyBorder="1" applyAlignment="1">
      <alignment horizontal="center" vertical="center" wrapText="1"/>
    </xf>
    <xf numFmtId="0" fontId="16" fillId="0" borderId="28" xfId="0" applyFont="1" applyBorder="1" applyAlignment="1" applyProtection="1">
      <alignment vertical="center" wrapText="1"/>
      <protection locked="0"/>
    </xf>
    <xf numFmtId="165" fontId="16" fillId="0" borderId="28" xfId="0" applyNumberFormat="1" applyFont="1" applyBorder="1" applyAlignment="1" applyProtection="1">
      <alignment horizontal="center" vertical="center" wrapText="1"/>
      <protection locked="0"/>
    </xf>
    <xf numFmtId="166" fontId="16" fillId="0" borderId="28" xfId="0" applyNumberFormat="1" applyFont="1" applyBorder="1" applyAlignment="1" applyProtection="1">
      <alignment horizontal="center" vertical="center" wrapText="1"/>
      <protection locked="0"/>
    </xf>
    <xf numFmtId="10" fontId="0" fillId="0" borderId="0" xfId="2" applyNumberFormat="1" applyFont="1" applyAlignment="1">
      <alignment vertical="center"/>
    </xf>
    <xf numFmtId="0" fontId="11" fillId="0" borderId="0" xfId="0" applyFont="1" applyAlignment="1" applyProtection="1">
      <alignment vertical="center"/>
      <protection locked="0"/>
    </xf>
    <xf numFmtId="0" fontId="9" fillId="10" borderId="37" xfId="0" applyFont="1" applyFill="1" applyBorder="1" applyAlignment="1" applyProtection="1">
      <alignment vertical="center" wrapText="1"/>
      <protection locked="0"/>
    </xf>
    <xf numFmtId="0" fontId="3" fillId="9" borderId="37" xfId="0" applyFont="1" applyFill="1" applyBorder="1" applyAlignment="1">
      <alignment vertical="center" wrapText="1"/>
    </xf>
    <xf numFmtId="0" fontId="3" fillId="9" borderId="17" xfId="0" applyFont="1" applyFill="1" applyBorder="1" applyAlignment="1">
      <alignment vertical="center" wrapText="1"/>
    </xf>
    <xf numFmtId="0" fontId="5" fillId="2" borderId="61" xfId="0" applyFont="1" applyFill="1" applyBorder="1" applyAlignment="1">
      <alignment horizontal="center" vertical="center" wrapText="1"/>
    </xf>
    <xf numFmtId="0" fontId="3" fillId="9" borderId="62" xfId="0" applyFont="1" applyFill="1" applyBorder="1" applyAlignment="1">
      <alignment vertical="center" wrapText="1"/>
    </xf>
    <xf numFmtId="0" fontId="6" fillId="0" borderId="63" xfId="0" applyFont="1" applyBorder="1" applyAlignment="1">
      <alignment horizontal="center" vertical="center" wrapText="1"/>
    </xf>
    <xf numFmtId="0" fontId="15" fillId="8" borderId="64" xfId="0" applyFont="1" applyFill="1" applyBorder="1" applyAlignment="1">
      <alignment horizontal="center" vertical="center" wrapText="1"/>
    </xf>
    <xf numFmtId="0" fontId="15" fillId="8" borderId="65" xfId="0" applyFont="1" applyFill="1" applyBorder="1" applyAlignment="1">
      <alignment horizontal="center" vertical="center" wrapText="1"/>
    </xf>
    <xf numFmtId="0" fontId="16" fillId="0" borderId="27" xfId="0" applyFont="1" applyBorder="1" applyAlignment="1" applyProtection="1">
      <alignment horizontal="left" vertical="center" wrapText="1"/>
      <protection locked="0"/>
    </xf>
    <xf numFmtId="0" fontId="11" fillId="0" borderId="18" xfId="0" applyFont="1" applyBorder="1" applyAlignment="1" applyProtection="1">
      <alignment vertical="center"/>
      <protection locked="0"/>
    </xf>
    <xf numFmtId="0" fontId="11" fillId="0" borderId="33" xfId="0" applyFont="1" applyBorder="1" applyAlignment="1" applyProtection="1">
      <alignment vertical="center"/>
      <protection locked="0"/>
    </xf>
    <xf numFmtId="0" fontId="11" fillId="0" borderId="34" xfId="0" applyFont="1" applyBorder="1" applyAlignment="1" applyProtection="1">
      <alignment vertical="center"/>
      <protection locked="0"/>
    </xf>
    <xf numFmtId="0" fontId="11" fillId="0" borderId="35" xfId="0" applyFont="1" applyBorder="1" applyAlignment="1" applyProtection="1">
      <alignment vertical="center"/>
      <protection locked="0"/>
    </xf>
    <xf numFmtId="10" fontId="40" fillId="15" borderId="28" xfId="2" applyNumberFormat="1" applyFont="1" applyFill="1" applyBorder="1" applyAlignment="1" applyProtection="1">
      <alignment horizontal="center" vertical="center" wrapText="1"/>
      <protection locked="0"/>
    </xf>
    <xf numFmtId="0" fontId="38" fillId="0" borderId="0" xfId="0" applyFont="1" applyAlignment="1" applyProtection="1">
      <alignment horizontal="left" vertical="center" wrapText="1"/>
      <protection locked="0"/>
    </xf>
    <xf numFmtId="4" fontId="0" fillId="0" borderId="0" xfId="0" applyNumberFormat="1" applyAlignment="1">
      <alignment vertical="center"/>
    </xf>
    <xf numFmtId="4" fontId="43" fillId="0" borderId="0" xfId="0" applyNumberFormat="1" applyFont="1"/>
    <xf numFmtId="0" fontId="44" fillId="0" borderId="17" xfId="0" applyFont="1" applyBorder="1" applyAlignment="1" applyProtection="1">
      <alignment vertical="center"/>
      <protection locked="0"/>
    </xf>
    <xf numFmtId="167" fontId="45" fillId="16" borderId="29" xfId="0" applyNumberFormat="1" applyFont="1" applyFill="1" applyBorder="1" applyAlignment="1" applyProtection="1">
      <alignment horizontal="center" vertical="center" wrapText="1"/>
      <protection locked="0"/>
    </xf>
    <xf numFmtId="166" fontId="16" fillId="9" borderId="28" xfId="0" applyNumberFormat="1" applyFont="1" applyFill="1" applyBorder="1" applyAlignment="1" applyProtection="1">
      <alignment horizontal="center" vertical="center" wrapText="1"/>
      <protection locked="0"/>
    </xf>
    <xf numFmtId="3" fontId="46" fillId="0" borderId="0" xfId="0" applyNumberFormat="1" applyFont="1"/>
    <xf numFmtId="39" fontId="0" fillId="0" borderId="0" xfId="0" applyNumberFormat="1" applyAlignment="1">
      <alignment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49" fontId="20" fillId="0" borderId="22" xfId="0" quotePrefix="1" applyNumberFormat="1" applyFont="1" applyBorder="1" applyAlignment="1" applyProtection="1">
      <alignment horizontal="left" vertical="center" wrapText="1"/>
      <protection locked="0"/>
    </xf>
    <xf numFmtId="49" fontId="20" fillId="0" borderId="0" xfId="0" quotePrefix="1" applyNumberFormat="1" applyFont="1" applyAlignment="1" applyProtection="1">
      <alignment horizontal="left" vertical="center" wrapText="1"/>
      <protection locked="0"/>
    </xf>
    <xf numFmtId="0" fontId="0" fillId="3" borderId="17" xfId="0" applyFill="1" applyBorder="1" applyAlignment="1">
      <alignment horizontal="center" vertical="center"/>
    </xf>
    <xf numFmtId="0" fontId="0" fillId="3" borderId="0" xfId="0" applyFill="1" applyAlignment="1">
      <alignment horizontal="center" vertical="center"/>
    </xf>
    <xf numFmtId="0" fontId="0" fillId="3" borderId="18" xfId="0" applyFill="1" applyBorder="1" applyAlignment="1">
      <alignment horizontal="center" vertic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2" fontId="21" fillId="0" borderId="33" xfId="0" applyNumberFormat="1" applyFont="1" applyBorder="1" applyAlignment="1" applyProtection="1">
      <alignment horizontal="left" vertical="center" wrapText="1"/>
      <protection locked="0"/>
    </xf>
    <xf numFmtId="2" fontId="21" fillId="0" borderId="34" xfId="0" applyNumberFormat="1" applyFont="1" applyBorder="1" applyAlignment="1" applyProtection="1">
      <alignment horizontal="left" vertical="center" wrapText="1"/>
      <protection locked="0"/>
    </xf>
    <xf numFmtId="2" fontId="21" fillId="0" borderId="35" xfId="0" applyNumberFormat="1" applyFont="1" applyBorder="1" applyAlignment="1" applyProtection="1">
      <alignment horizontal="left" vertical="center" wrapText="1"/>
      <protection locked="0"/>
    </xf>
    <xf numFmtId="2" fontId="21" fillId="0" borderId="19" xfId="0" applyNumberFormat="1" applyFont="1" applyBorder="1" applyAlignment="1" applyProtection="1">
      <alignment horizontal="left" vertical="center" wrapText="1"/>
      <protection locked="0"/>
    </xf>
    <xf numFmtId="2" fontId="21" fillId="0" borderId="20" xfId="0" applyNumberFormat="1" applyFont="1" applyBorder="1" applyAlignment="1" applyProtection="1">
      <alignment horizontal="left" vertical="center" wrapText="1"/>
      <protection locked="0"/>
    </xf>
    <xf numFmtId="2" fontId="21" fillId="0" borderId="21" xfId="0" applyNumberFormat="1" applyFont="1" applyBorder="1" applyAlignment="1" applyProtection="1">
      <alignment horizontal="left" vertical="center" wrapText="1"/>
      <protection locked="0"/>
    </xf>
    <xf numFmtId="0" fontId="10" fillId="6" borderId="19" xfId="0" applyFont="1" applyFill="1" applyBorder="1" applyAlignment="1">
      <alignment horizontal="left" vertical="center" wrapText="1"/>
    </xf>
    <xf numFmtId="0" fontId="10" fillId="6" borderId="20" xfId="0" applyFont="1" applyFill="1" applyBorder="1" applyAlignment="1">
      <alignment horizontal="left" vertical="center" wrapText="1"/>
    </xf>
    <xf numFmtId="0" fontId="10" fillId="6" borderId="21" xfId="0" applyFont="1" applyFill="1" applyBorder="1" applyAlignment="1">
      <alignment horizontal="left" vertical="center" wrapText="1"/>
    </xf>
    <xf numFmtId="0" fontId="10" fillId="6" borderId="22" xfId="0" applyFont="1" applyFill="1" applyBorder="1" applyAlignment="1">
      <alignment horizontal="left" vertical="center" wrapText="1"/>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8" fillId="0" borderId="17" xfId="0" applyFont="1" applyBorder="1" applyAlignment="1">
      <alignment horizontal="left" vertical="center" wrapText="1"/>
    </xf>
    <xf numFmtId="0" fontId="8" fillId="0" borderId="0" xfId="0" applyFont="1" applyAlignment="1">
      <alignment horizontal="left" vertical="center"/>
    </xf>
    <xf numFmtId="0" fontId="8" fillId="0" borderId="18" xfId="0" applyFont="1" applyBorder="1" applyAlignment="1">
      <alignment horizontal="left" vertical="center"/>
    </xf>
    <xf numFmtId="0" fontId="13" fillId="6" borderId="23" xfId="0" applyFont="1"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36" xfId="0" applyFont="1" applyFill="1" applyBorder="1" applyAlignment="1">
      <alignment horizontal="center" vertical="center" wrapText="1"/>
    </xf>
    <xf numFmtId="43" fontId="13" fillId="6" borderId="25" xfId="6" applyFont="1" applyFill="1" applyBorder="1" applyAlignment="1">
      <alignment horizontal="center" vertical="center" wrapText="1"/>
    </xf>
    <xf numFmtId="43" fontId="13" fillId="6" borderId="26" xfId="6" applyFont="1" applyFill="1" applyBorder="1" applyAlignment="1">
      <alignment horizontal="center" vertical="center" wrapText="1"/>
    </xf>
    <xf numFmtId="39" fontId="39" fillId="0" borderId="23" xfId="1" applyNumberFormat="1" applyFont="1" applyFill="1" applyBorder="1" applyAlignment="1" applyProtection="1">
      <alignment horizontal="center" vertical="center" wrapText="1" readingOrder="1"/>
      <protection locked="0"/>
    </xf>
    <xf numFmtId="39" fontId="39" fillId="0" borderId="24" xfId="1" applyNumberFormat="1" applyFont="1" applyFill="1" applyBorder="1" applyAlignment="1" applyProtection="1">
      <alignment horizontal="center" vertical="center" wrapText="1" readingOrder="1"/>
      <protection locked="0"/>
    </xf>
    <xf numFmtId="39" fontId="39" fillId="0" borderId="66" xfId="1" applyNumberFormat="1" applyFont="1" applyFill="1" applyBorder="1" applyAlignment="1" applyProtection="1">
      <alignment horizontal="center" vertical="center" wrapText="1" readingOrder="1"/>
      <protection locked="0"/>
    </xf>
    <xf numFmtId="39" fontId="39" fillId="0" borderId="67" xfId="1" applyNumberFormat="1" applyFont="1" applyFill="1" applyBorder="1" applyAlignment="1" applyProtection="1">
      <alignment horizontal="center" vertical="center" wrapText="1" readingOrder="1"/>
      <protection locked="0"/>
    </xf>
    <xf numFmtId="39" fontId="39" fillId="0" borderId="68" xfId="1" applyNumberFormat="1" applyFont="1" applyFill="1" applyBorder="1" applyAlignment="1" applyProtection="1">
      <alignment horizontal="center" vertical="center" wrapText="1" readingOrder="1"/>
      <protection locked="0"/>
    </xf>
    <xf numFmtId="39" fontId="39" fillId="9" borderId="25" xfId="1" applyNumberFormat="1" applyFont="1" applyFill="1" applyBorder="1" applyAlignment="1" applyProtection="1">
      <alignment horizontal="center" vertical="center" wrapText="1" readingOrder="1"/>
      <protection locked="0"/>
    </xf>
    <xf numFmtId="39" fontId="39" fillId="9" borderId="36" xfId="1" applyNumberFormat="1" applyFont="1" applyFill="1" applyBorder="1" applyAlignment="1" applyProtection="1">
      <alignment horizontal="center" vertical="center" wrapText="1" readingOrder="1"/>
      <protection locked="0"/>
    </xf>
    <xf numFmtId="39" fontId="39" fillId="9" borderId="24" xfId="1" applyNumberFormat="1" applyFont="1" applyFill="1" applyBorder="1" applyAlignment="1" applyProtection="1">
      <alignment horizontal="center" vertical="center" wrapText="1" readingOrder="1"/>
      <protection locked="0"/>
    </xf>
    <xf numFmtId="10" fontId="39" fillId="0" borderId="25" xfId="2" applyNumberFormat="1" applyFont="1" applyFill="1" applyBorder="1" applyAlignment="1" applyProtection="1">
      <alignment horizontal="center" vertical="center" wrapText="1" readingOrder="1"/>
    </xf>
    <xf numFmtId="10" fontId="39" fillId="0" borderId="26" xfId="2"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xf>
    <xf numFmtId="0" fontId="11" fillId="6" borderId="28" xfId="0" applyFont="1" applyFill="1" applyBorder="1" applyAlignment="1">
      <alignment vertical="center" wrapText="1"/>
    </xf>
    <xf numFmtId="0" fontId="11" fillId="6" borderId="29" xfId="0" applyFont="1" applyFill="1" applyBorder="1" applyAlignment="1">
      <alignment vertical="center" wrapText="1"/>
    </xf>
    <xf numFmtId="0" fontId="21" fillId="10" borderId="0" xfId="0" applyFont="1" applyFill="1" applyAlignment="1" applyProtection="1">
      <alignment horizontal="left" vertical="center" wrapText="1"/>
      <protection locked="0"/>
    </xf>
    <xf numFmtId="0" fontId="21" fillId="10" borderId="18" xfId="0" applyFont="1" applyFill="1" applyBorder="1" applyAlignment="1" applyProtection="1">
      <alignment horizontal="left" vertical="center" wrapText="1"/>
      <protection locked="0"/>
    </xf>
    <xf numFmtId="0" fontId="41" fillId="0" borderId="0" xfId="0" applyFont="1" applyAlignment="1" applyProtection="1">
      <alignment horizontal="left" vertical="center" wrapText="1"/>
      <protection locked="0"/>
    </xf>
    <xf numFmtId="0" fontId="21" fillId="0" borderId="17" xfId="0" applyFont="1" applyBorder="1" applyAlignment="1" applyProtection="1">
      <alignment horizontal="left" vertical="center" wrapText="1"/>
      <protection locked="0"/>
    </xf>
    <xf numFmtId="0" fontId="21" fillId="10" borderId="57" xfId="0" applyFont="1" applyFill="1" applyBorder="1" applyAlignment="1" applyProtection="1">
      <alignment horizontal="left" vertical="center" wrapText="1"/>
      <protection locked="0"/>
    </xf>
    <xf numFmtId="0" fontId="41" fillId="0" borderId="0" xfId="0" applyFont="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0" fillId="0" borderId="0" xfId="0" applyAlignment="1">
      <alignment horizontal="center" vertical="center" wrapText="1"/>
    </xf>
    <xf numFmtId="0" fontId="23" fillId="0" borderId="17" xfId="0"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0" fontId="23" fillId="0" borderId="18" xfId="0" applyFont="1" applyBorder="1" applyAlignment="1" applyProtection="1">
      <alignment horizontal="center" vertical="center"/>
      <protection locked="0"/>
    </xf>
    <xf numFmtId="0" fontId="13" fillId="0" borderId="17"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18" xfId="0" applyFont="1" applyBorder="1" applyAlignment="1" applyProtection="1">
      <alignment horizontal="center" vertical="center"/>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42" fillId="0" borderId="0" xfId="0" applyFont="1" applyAlignment="1">
      <alignment horizontal="center" vertical="center" wrapText="1"/>
    </xf>
    <xf numFmtId="0" fontId="11" fillId="0" borderId="17"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39" fontId="11" fillId="0" borderId="25" xfId="1" applyNumberFormat="1" applyFont="1" applyFill="1" applyBorder="1" applyAlignment="1" applyProtection="1">
      <alignment horizontal="center" vertical="center" wrapText="1" readingOrder="1"/>
      <protection locked="0"/>
    </xf>
    <xf numFmtId="39" fontId="11" fillId="0" borderId="36"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0" fontId="11" fillId="0" borderId="0" xfId="0" applyFont="1" applyAlignment="1" applyProtection="1">
      <alignment horizontal="center"/>
      <protection locked="0"/>
    </xf>
    <xf numFmtId="0" fontId="18" fillId="0" borderId="0" xfId="0" applyFont="1" applyAlignment="1">
      <alignment horizontal="left" vertical="center" wrapText="1"/>
    </xf>
    <xf numFmtId="0" fontId="23" fillId="0" borderId="0" xfId="0" applyFont="1" applyAlignment="1" applyProtection="1">
      <alignment horizontal="center"/>
      <protection locked="0"/>
    </xf>
    <xf numFmtId="0" fontId="13" fillId="0" borderId="0" xfId="0" applyFont="1" applyAlignment="1" applyProtection="1">
      <alignment horizontal="center"/>
      <protection locked="0"/>
    </xf>
    <xf numFmtId="0" fontId="21" fillId="0" borderId="19" xfId="0"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xf numFmtId="0" fontId="21" fillId="0" borderId="21" xfId="0" applyFont="1" applyBorder="1" applyAlignment="1" applyProtection="1">
      <alignment horizontal="left" vertical="center" wrapText="1"/>
      <protection locked="0"/>
    </xf>
    <xf numFmtId="39" fontId="16" fillId="0" borderId="27" xfId="1" applyNumberFormat="1" applyFont="1" applyFill="1" applyBorder="1" applyAlignment="1" applyProtection="1">
      <alignment horizontal="center" vertical="center" wrapText="1" readingOrder="1"/>
      <protection locked="0"/>
    </xf>
    <xf numFmtId="39" fontId="16" fillId="0" borderId="28" xfId="1" applyNumberFormat="1" applyFont="1" applyFill="1" applyBorder="1" applyAlignment="1" applyProtection="1">
      <alignment horizontal="center" vertical="center" wrapText="1" readingOrder="1"/>
      <protection locked="0"/>
    </xf>
    <xf numFmtId="10" fontId="16" fillId="7" borderId="28" xfId="2" applyNumberFormat="1" applyFont="1" applyFill="1" applyBorder="1" applyAlignment="1" applyProtection="1">
      <alignment horizontal="center" vertical="center" wrapText="1" readingOrder="1"/>
    </xf>
    <xf numFmtId="10" fontId="16" fillId="7" borderId="29" xfId="2" applyNumberFormat="1" applyFont="1" applyFill="1" applyBorder="1" applyAlignment="1" applyProtection="1">
      <alignment horizontal="center" vertical="center" wrapText="1" readingOrder="1"/>
    </xf>
    <xf numFmtId="39" fontId="16" fillId="0" borderId="25" xfId="1" applyNumberFormat="1" applyFont="1" applyFill="1" applyBorder="1" applyAlignment="1" applyProtection="1">
      <alignment horizontal="center" vertical="center" wrapText="1" readingOrder="1"/>
      <protection locked="0"/>
    </xf>
    <xf numFmtId="39" fontId="16" fillId="0" borderId="36" xfId="1" applyNumberFormat="1" applyFont="1" applyFill="1" applyBorder="1" applyAlignment="1" applyProtection="1">
      <alignment horizontal="center" vertical="center" wrapText="1" readingOrder="1"/>
      <protection locked="0"/>
    </xf>
    <xf numFmtId="39" fontId="16" fillId="0" borderId="24" xfId="1" applyNumberFormat="1" applyFont="1" applyFill="1" applyBorder="1" applyAlignment="1" applyProtection="1">
      <alignment horizontal="center" vertical="center" wrapText="1" readingOrder="1"/>
      <protection locked="0"/>
    </xf>
    <xf numFmtId="0" fontId="26" fillId="0" borderId="0" xfId="3" applyAlignment="1" applyProtection="1">
      <alignment vertical="top" wrapText="1"/>
      <protection locked="0"/>
    </xf>
    <xf numFmtId="0" fontId="31" fillId="0" borderId="0" xfId="3" applyFont="1" applyAlignment="1" applyProtection="1">
      <alignment horizontal="center" vertical="top" wrapText="1" readingOrder="1"/>
      <protection locked="0"/>
    </xf>
    <xf numFmtId="0" fontId="35" fillId="0" borderId="0" xfId="3" applyFont="1"/>
    <xf numFmtId="0" fontId="28" fillId="0" borderId="0" xfId="3" applyFont="1" applyAlignment="1" applyProtection="1">
      <alignment vertical="top" wrapText="1" readingOrder="1"/>
      <protection locked="0"/>
    </xf>
    <xf numFmtId="0" fontId="27" fillId="12" borderId="52" xfId="3" applyFont="1" applyFill="1" applyBorder="1" applyAlignment="1" applyProtection="1">
      <alignment vertical="top" wrapText="1" readingOrder="1"/>
      <protection locked="0"/>
    </xf>
    <xf numFmtId="0" fontId="26" fillId="0" borderId="51" xfId="3" applyBorder="1" applyAlignment="1" applyProtection="1">
      <alignment vertical="top" wrapText="1"/>
      <protection locked="0"/>
    </xf>
    <xf numFmtId="0" fontId="30" fillId="12" borderId="50" xfId="3" applyFont="1" applyFill="1" applyBorder="1" applyAlignment="1" applyProtection="1">
      <alignment horizontal="center" vertical="top" wrapText="1" readingOrder="1"/>
      <protection locked="0"/>
    </xf>
    <xf numFmtId="0" fontId="29" fillId="0" borderId="41" xfId="3" applyFont="1" applyBorder="1" applyAlignment="1" applyProtection="1">
      <alignment vertical="top" wrapText="1" readingOrder="1"/>
      <protection locked="0"/>
    </xf>
    <xf numFmtId="0" fontId="26" fillId="0" borderId="40" xfId="3" applyBorder="1" applyAlignment="1" applyProtection="1">
      <alignment vertical="top" wrapText="1"/>
      <protection locked="0"/>
    </xf>
    <xf numFmtId="0" fontId="28" fillId="0" borderId="39" xfId="3" applyFont="1" applyBorder="1" applyAlignment="1" applyProtection="1">
      <alignment vertical="top" wrapText="1" readingOrder="1"/>
      <protection locked="0"/>
    </xf>
    <xf numFmtId="168" fontId="28" fillId="0" borderId="39" xfId="3" applyNumberFormat="1" applyFont="1" applyBorder="1" applyAlignment="1" applyProtection="1">
      <alignment vertical="top" wrapText="1" readingOrder="1"/>
      <protection locked="0"/>
    </xf>
    <xf numFmtId="0" fontId="27" fillId="12" borderId="41" xfId="3" applyFont="1" applyFill="1" applyBorder="1" applyAlignment="1" applyProtection="1">
      <alignment horizontal="left" vertical="top" wrapText="1" readingOrder="1"/>
      <protection locked="0"/>
    </xf>
    <xf numFmtId="168" fontId="28" fillId="12" borderId="39" xfId="3" applyNumberFormat="1" applyFont="1" applyFill="1" applyBorder="1" applyAlignment="1" applyProtection="1">
      <alignment vertical="top" wrapText="1" readingOrder="1"/>
      <protection locked="0"/>
    </xf>
    <xf numFmtId="0" fontId="26" fillId="0" borderId="48" xfId="3" applyBorder="1" applyAlignment="1" applyProtection="1">
      <alignment vertical="top" wrapText="1"/>
      <protection locked="0"/>
    </xf>
    <xf numFmtId="0" fontId="26" fillId="0" borderId="47" xfId="3" applyBorder="1" applyAlignment="1" applyProtection="1">
      <alignment vertical="top" wrapText="1"/>
      <protection locked="0"/>
    </xf>
    <xf numFmtId="0" fontId="26" fillId="0" borderId="0" xfId="3"/>
    <xf numFmtId="0" fontId="28" fillId="0" borderId="46" xfId="3" applyFont="1" applyBorder="1" applyAlignment="1" applyProtection="1">
      <alignment vertical="top" wrapText="1" readingOrder="1"/>
      <protection locked="0"/>
    </xf>
    <xf numFmtId="0" fontId="26" fillId="0" borderId="46" xfId="3" applyBorder="1" applyAlignment="1" applyProtection="1">
      <alignment vertical="top" wrapText="1"/>
      <protection locked="0"/>
    </xf>
    <xf numFmtId="0" fontId="27" fillId="12" borderId="45" xfId="3" applyFont="1" applyFill="1" applyBorder="1" applyAlignment="1" applyProtection="1">
      <alignment vertical="top" wrapText="1" readingOrder="1"/>
      <protection locked="0"/>
    </xf>
    <xf numFmtId="0" fontId="26" fillId="0" borderId="44" xfId="3" applyBorder="1" applyAlignment="1" applyProtection="1">
      <alignment vertical="top" wrapText="1"/>
      <protection locked="0"/>
    </xf>
    <xf numFmtId="0" fontId="30" fillId="12" borderId="43" xfId="3" applyFont="1" applyFill="1" applyBorder="1" applyAlignment="1" applyProtection="1">
      <alignment horizontal="center" vertical="top" wrapText="1" readingOrder="1"/>
      <protection locked="0"/>
    </xf>
  </cellXfs>
  <cellStyles count="7">
    <cellStyle name="Millares" xfId="1" builtinId="3"/>
    <cellStyle name="Millares 2" xfId="6" xr:uid="{00000000-0005-0000-0000-000001000000}"/>
    <cellStyle name="Normal" xfId="0" builtinId="0"/>
    <cellStyle name="Normal 2" xfId="3" xr:uid="{00000000-0005-0000-0000-000003000000}"/>
    <cellStyle name="Normal 3" xfId="4" xr:uid="{00000000-0005-0000-0000-000004000000}"/>
    <cellStyle name="Porcentaje" xfId="2" builtinId="5"/>
    <cellStyle name="Porcentaje 2" xfId="5" xr:uid="{00000000-0005-0000-0000-000006000000}"/>
  </cellStyles>
  <dxfs count="76">
    <dxf>
      <numFmt numFmtId="4" formatCode="#,##0.00"/>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alignment wrapText="1" readingOrder="0"/>
    </dxf>
    <dxf>
      <numFmt numFmtId="4" formatCode="#,##0.00"/>
    </dxf>
    <dxf>
      <numFmt numFmtId="4" formatCode="#,##0.00"/>
    </dxf>
    <dxf>
      <alignment wrapText="1" readingOrder="0"/>
    </dxf>
    <dxf>
      <alignment wrapText="1" readingOrder="0"/>
    </dxf>
    <dxf>
      <numFmt numFmtId="4" formatCode="#,##0.00"/>
    </dxf>
    <dxf>
      <numFmt numFmtId="4" formatCode="#,##0.00"/>
    </dxf>
    <dxf>
      <alignment wrapText="1" readingOrder="0"/>
    </dxf>
    <dxf>
      <alignment wrapText="1" readingOrder="0"/>
    </dxf>
    <dxf>
      <alignment wrapText="1" readingOrder="0"/>
    </dxf>
    <dxf>
      <alignment wrapText="1" readingOrder="0"/>
    </dxf>
    <dxf>
      <alignment wrapText="1" readingOrder="0"/>
    </dxf>
    <dxf>
      <alignment wrapText="1" readingOrder="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i val="0"/>
        <strike val="0"/>
        <condense val="0"/>
        <extend val="0"/>
        <outline val="0"/>
        <shadow val="0"/>
        <u val="none"/>
        <vertAlign val="baseline"/>
        <sz val="9"/>
        <color auto="1"/>
        <name val="Calibri"/>
        <scheme val="none"/>
      </font>
      <numFmt numFmtId="167" formatCode="[$-10409]0.00%"/>
      <fill>
        <patternFill patternType="solid">
          <fgColor indexed="64"/>
          <bgColor rgb="FF00B050"/>
        </patternFill>
      </fill>
      <alignment horizontal="center" vertical="center" textRotation="0" wrapText="1" indent="0" justifyLastLine="0" shrinkToFit="0" readingOrder="0"/>
      <border diagonalUp="0" diagonalDown="0" outline="0">
        <left/>
        <right style="thin">
          <color indexed="64"/>
        </right>
        <top style="medium">
          <color auto="1"/>
        </top>
        <bottom style="medium">
          <color auto="1"/>
        </bottom>
      </border>
      <protection locked="0" hidden="0"/>
    </dxf>
    <dxf>
      <font>
        <b/>
        <i val="0"/>
        <strike val="0"/>
        <condense val="0"/>
        <extend val="0"/>
        <outline val="0"/>
        <shadow val="0"/>
        <u val="none"/>
        <vertAlign val="baseline"/>
        <sz val="9"/>
        <color auto="1"/>
        <name val="Calibri"/>
        <scheme val="none"/>
      </font>
      <numFmt numFmtId="14" formatCode="0.00%"/>
      <fill>
        <patternFill patternType="solid">
          <fgColor indexed="64"/>
          <bgColor rgb="FF00B050"/>
        </patternFill>
      </fill>
      <alignment horizontal="center" vertical="center" textRotation="0" wrapText="1" indent="0" justifyLastLine="0" shrinkToFit="0" readingOrder="0"/>
      <border outline="0">
        <left style="thin">
          <color theme="0" tint="-0.34998626667073579"/>
        </left>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rgb="FFFFFF00"/>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outline="0">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rgb="FFFFFF00"/>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71" formatCode="[$-10409]#,##0.0;\-#,##0.0"/>
      <fill>
        <patternFill patternType="none">
          <fgColor indexed="64"/>
          <bgColor auto="1"/>
        </patternFill>
      </fill>
      <alignment horizontal="center" vertical="center" textRotation="0" wrapText="1" indent="0" justifyLastLine="0" shrinkToFit="0" readingOrder="0"/>
      <border outline="0">
        <right style="thin">
          <color theme="0" tint="-0.34998626667073579"/>
        </right>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0"/>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twoCellAnchor editAs="oneCell">
    <xdr:from>
      <xdr:col>1</xdr:col>
      <xdr:colOff>684068</xdr:colOff>
      <xdr:row>43</xdr:row>
      <xdr:rowOff>554182</xdr:rowOff>
    </xdr:from>
    <xdr:to>
      <xdr:col>6</xdr:col>
      <xdr:colOff>147205</xdr:colOff>
      <xdr:row>49</xdr:row>
      <xdr:rowOff>121227</xdr:rowOff>
    </xdr:to>
    <xdr:pic>
      <xdr:nvPicPr>
        <xdr:cNvPr id="9" name="Imagen 8">
          <a:extLst>
            <a:ext uri="{FF2B5EF4-FFF2-40B4-BE49-F238E27FC236}">
              <a16:creationId xmlns:a16="http://schemas.microsoft.com/office/drawing/2014/main" id="{22998F19-42BD-BC48-C2DC-4FB822C2FBA9}"/>
            </a:ext>
          </a:extLst>
        </xdr:cNvPr>
        <xdr:cNvPicPr>
          <a:picLocks noChangeAspect="1"/>
        </xdr:cNvPicPr>
      </xdr:nvPicPr>
      <xdr:blipFill rotWithShape="1">
        <a:blip xmlns:r="http://schemas.openxmlformats.org/officeDocument/2006/relationships" r:embed="rId2"/>
        <a:srcRect l="9759" t="10036" r="23628" b="16846"/>
        <a:stretch>
          <a:fillRect/>
        </a:stretch>
      </xdr:blipFill>
      <xdr:spPr>
        <a:xfrm>
          <a:off x="3688773" y="27258818"/>
          <a:ext cx="4078432" cy="1766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200025</xdr:colOff>
      <xdr:row>0</xdr:row>
      <xdr:rowOff>76200</xdr:rowOff>
    </xdr:from>
    <xdr:to>
      <xdr:col>2</xdr:col>
      <xdr:colOff>1285875</xdr:colOff>
      <xdr:row>2</xdr:row>
      <xdr:rowOff>9525</xdr:rowOff>
    </xdr:to>
    <xdr:pic>
      <xdr:nvPicPr>
        <xdr:cNvPr id="2" name="Picture 0" descr="1294d7fa-daa7-451f-b60f-8235b9022337">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9225" y="76200"/>
          <a:ext cx="409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0</xdr:row>
      <xdr:rowOff>9525</xdr:rowOff>
    </xdr:from>
    <xdr:to>
      <xdr:col>1</xdr:col>
      <xdr:colOff>895350</xdr:colOff>
      <xdr:row>0</xdr:row>
      <xdr:rowOff>847725</xdr:rowOff>
    </xdr:to>
    <xdr:pic>
      <xdr:nvPicPr>
        <xdr:cNvPr id="2" name="Picture 0" descr="adf0cc5d-9582-4abf-969e-3b0f7ffbf650">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25"/>
          <a:ext cx="12096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nssgobdo.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row>
        <row r="9">
          <cell r="A9">
            <v>1.2</v>
          </cell>
          <cell r="B9" t="str">
            <v>Imperio de la ley y seguridad ciudadana</v>
          </cell>
        </row>
        <row r="10">
          <cell r="A10">
            <v>1.3</v>
          </cell>
          <cell r="B10" t="str">
            <v>Democracia participativa y ciudadanía responsable</v>
          </cell>
        </row>
        <row r="11">
          <cell r="A11">
            <v>1.4</v>
          </cell>
          <cell r="B11" t="str">
            <v>Seguridad y convivencia pacífica</v>
          </cell>
        </row>
        <row r="12">
          <cell r="A12">
            <v>2.1</v>
          </cell>
          <cell r="B12" t="str">
            <v>Educación de calidad para todos y todas</v>
          </cell>
        </row>
        <row r="13">
          <cell r="A13">
            <v>2.2000000000000002</v>
          </cell>
          <cell r="B13" t="str">
            <v>Salud y seguridad social integral</v>
          </cell>
        </row>
        <row r="14">
          <cell r="A14">
            <v>2.2999999999999998</v>
          </cell>
          <cell r="B14" t="str">
            <v>Igualdad de derechos y oportunidades</v>
          </cell>
        </row>
        <row r="15">
          <cell r="A15">
            <v>2.4</v>
          </cell>
          <cell r="B15" t="str">
            <v>Cohesión territorial</v>
          </cell>
        </row>
        <row r="16">
          <cell r="A16">
            <v>2.5</v>
          </cell>
          <cell r="B16" t="str">
            <v>Vivienda digna en entornos saludables</v>
          </cell>
        </row>
        <row r="17">
          <cell r="A17">
            <v>2.6</v>
          </cell>
          <cell r="B17" t="str">
            <v>Cultura e identidad nacional en un mundo global</v>
          </cell>
        </row>
        <row r="18">
          <cell r="A18">
            <v>2.7</v>
          </cell>
          <cell r="B18" t="str">
            <v>Deportes y recreación física para el desarrollo humano</v>
          </cell>
        </row>
        <row r="19">
          <cell r="A19">
            <v>3.1</v>
          </cell>
          <cell r="B19" t="str">
            <v>Economía articulada, innovadora y ambientalmente sostenible, con una estructura productiva que genera crecimiento alto y sostenido, con trabajo digno, que se inserta de forma competitiva en la economía global</v>
          </cell>
        </row>
        <row r="20">
          <cell r="A20">
            <v>3.2</v>
          </cell>
          <cell r="B20" t="str">
            <v>Energía confiable y ambientalmente sostenible</v>
          </cell>
        </row>
        <row r="21">
          <cell r="A21">
            <v>3.3</v>
          </cell>
          <cell r="B21" t="str">
            <v>Competitividad e innovavión en un ambiente favorable a la cooperación y la responsabilidad social</v>
          </cell>
        </row>
        <row r="22">
          <cell r="A22">
            <v>3.4</v>
          </cell>
          <cell r="B22" t="str">
            <v>Empleos suficientes y dignos</v>
          </cell>
        </row>
        <row r="23">
          <cell r="A23">
            <v>3.5</v>
          </cell>
          <cell r="B23" t="str">
            <v>Estructura productiva sectorial y territorialmente adecuada, integrada competitivamente a la economía global y que aprovecha las oportunidades del mercado local.</v>
          </cell>
        </row>
        <row r="24">
          <cell r="A24">
            <v>4.0999999999999996</v>
          </cell>
          <cell r="B24" t="str">
            <v>Manejo sostenible del medio ambiente</v>
          </cell>
        </row>
        <row r="25">
          <cell r="A25">
            <v>4.2</v>
          </cell>
          <cell r="B25" t="str">
            <v>Eficaz gestión de riesgos para minimizar pérdidas humanas, económicas y ambientales.</v>
          </cell>
        </row>
        <row r="26">
          <cell r="A26">
            <v>4.3</v>
          </cell>
          <cell r="B26" t="str">
            <v>Adecuada adaptación al cambio climático</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https://cnssgobdo.sharepoint.com/Users/francis.encarnacion/Documents/Copia%20de%20Proyeccion%20de%20cierre%20Actualizado%203%20de%20octubre%20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rancis Encarnación" refreshedDate="44847.57338923611" createdVersion="6" refreshedVersion="6" minRefreshableVersion="3" recordCount="130" xr:uid="{00000000-000A-0000-FFFF-FFFF38000000}">
  <cacheSource type="worksheet">
    <worksheetSource ref="A1:Z1048576" sheet="Programa" r:id="rId2"/>
  </cacheSource>
  <cacheFields count="26">
    <cacheField name="Cod.Capí­tulo" numFmtId="0">
      <sharedItems containsBlank="1"/>
    </cacheField>
    <cacheField name="Capí­tulo" numFmtId="0">
      <sharedItems containsBlank="1"/>
    </cacheField>
    <cacheField name="Cod.Fuente Especifica" numFmtId="0">
      <sharedItems containsBlank="1"/>
    </cacheField>
    <cacheField name="Fuente Especifica" numFmtId="0">
      <sharedItems containsBlank="1"/>
    </cacheField>
    <cacheField name="Cod.Ref CCP Aux" numFmtId="0">
      <sharedItems containsBlank="1"/>
    </cacheField>
    <cacheField name="Ref CCP Aux" numFmtId="0">
      <sharedItems containsBlank="1"/>
    </cacheField>
    <cacheField name="Cod.Ref CCP Concepto" numFmtId="0">
      <sharedItems containsBlank="1" count="7">
        <s v="2.1"/>
        <s v="2.2"/>
        <s v="2.3"/>
        <s v="2.4"/>
        <s v="2.6"/>
        <s v="2.7"/>
        <m/>
      </sharedItems>
    </cacheField>
    <cacheField name="Ref CCP Concepto" numFmtId="0">
      <sharedItems containsBlank="1" count="7">
        <s v="REMUNERACIONES Y CONTRIBUCIONES"/>
        <s v="CONTRATACIÓN DE SERVICIOS"/>
        <s v="MATERIALES Y SUMINISTROS"/>
        <s v="TRANSFERENCIAS CORRIENTES"/>
        <s v="BIENES MUEBLES, INMUEBLES E INTANGIBLES"/>
        <s v="OBRAS"/>
        <m/>
      </sharedItems>
    </cacheField>
    <cacheField name="Cod.Ref CCP Cuenta" numFmtId="0">
      <sharedItems containsBlank="1"/>
    </cacheField>
    <cacheField name="Ref CCP Cuenta" numFmtId="0">
      <sharedItems containsBlank="1"/>
    </cacheField>
    <cacheField name="Cod.Ref CCP SubCuenta" numFmtId="0">
      <sharedItems containsBlank="1"/>
    </cacheField>
    <cacheField name="Ref CCP SubCuenta" numFmtId="0">
      <sharedItems containsBlank="1"/>
    </cacheField>
    <cacheField name="Cod.Unidad Ejecutora" numFmtId="0">
      <sharedItems containsBlank="1"/>
    </cacheField>
    <cacheField name="Unidad Ejecutora" numFmtId="0">
      <sharedItems containsBlank="1"/>
    </cacheField>
    <cacheField name="Cod.Producto" numFmtId="0">
      <sharedItems containsBlank="1" count="5">
        <s v="01"/>
        <s v="02"/>
        <s v="03"/>
        <s v="00"/>
        <m/>
      </sharedItems>
    </cacheField>
    <cacheField name="Producto" numFmtId="0">
      <sharedItems containsBlank="1" count="5">
        <s v="Acciones comunes"/>
        <s v="Personas físicas y jurídicas reciben resoluciones de políticas, normativas y convenios aprobados"/>
        <s v="Empresas administradoras de riesgos reciben servicios de evaluación, calificación y notificación del grado de discapacidad"/>
        <s v="Acciones que no generan producción"/>
        <m/>
      </sharedItems>
    </cacheField>
    <cacheField name="Cod.Programa" numFmtId="0">
      <sharedItems containsBlank="1"/>
    </cacheField>
    <cacheField name="Programa" numFmtId="0">
      <sharedItems containsBlank="1"/>
    </cacheField>
    <cacheField name="Modificación Aprobada" numFmtId="43">
      <sharedItems containsString="0" containsBlank="1" containsNumber="1" minValue="-100000000" maxValue="50000000"/>
    </cacheField>
    <cacheField name="Pres. Inicial" numFmtId="43">
      <sharedItems containsString="0" containsBlank="1" containsNumber="1" containsInteger="1" minValue="0" maxValue="100000000"/>
    </cacheField>
    <cacheField name="Pres. Vigente Aprobado" numFmtId="43">
      <sharedItems containsString="0" containsBlank="1" containsNumber="1" minValue="0" maxValue="80200000"/>
    </cacheField>
    <cacheField name="Total Compromiso" numFmtId="43">
      <sharedItems containsString="0" containsBlank="1" containsNumber="1" minValue="0" maxValue="54217975"/>
    </cacheField>
    <cacheField name="Total Devengado" numFmtId="43">
      <sharedItems containsString="0" containsBlank="1" containsNumber="1" minValue="0" maxValue="54217975"/>
    </cacheField>
    <cacheField name="Total Librado" numFmtId="43">
      <sharedItems containsString="0" containsBlank="1" containsNumber="1" minValue="0" maxValue="54217975"/>
    </cacheField>
    <cacheField name="Total Pagado" numFmtId="43">
      <sharedItems containsString="0" containsBlank="1" containsNumber="1" minValue="0" maxValue="54217975"/>
    </cacheField>
    <cacheField name="Total Preventivo" numFmtId="43">
      <sharedItems containsString="0" containsBlank="1" containsNumber="1" minValue="0" maxValue="5421797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30">
  <r>
    <s v="5207"/>
    <s v="CONSEJO NACIONAL DE SEGURIDAD SOCIAL"/>
    <s v="0100"/>
    <s v="FONDO GENERAL"/>
    <s v="2.1.1.1.01"/>
    <s v="Sueldos empleados fijos"/>
    <x v="0"/>
    <x v="0"/>
    <s v="2.1.1"/>
    <s v="REMUNERACIONES"/>
    <s v="2.1.1.1"/>
    <s v="Remuneraciones al personal fijo"/>
    <s v="0001"/>
    <s v="CONSEJO NACIONAL DE LA SEGURIDAD SOCIAL -CNSS-"/>
    <x v="0"/>
    <x v="0"/>
    <s v="13"/>
    <s v="Regulación del sistema dominicano de seguridad social"/>
    <n v="36456200"/>
    <n v="43743800"/>
    <n v="80200000"/>
    <n v="54217975"/>
    <n v="54217975"/>
    <n v="54217975"/>
    <n v="54217975"/>
    <n v="54217975"/>
  </r>
  <r>
    <s v="5207"/>
    <s v="CONSEJO NACIONAL DE SEGURIDAD SOCIAL"/>
    <s v="0100"/>
    <s v="FONDO GENERAL"/>
    <s v="2.1.1.2.03"/>
    <s v="Suplencias"/>
    <x v="0"/>
    <x v="0"/>
    <s v="2.1.1"/>
    <s v="REMUNERACIONES"/>
    <s v="2.1.1.2"/>
    <s v="Remuneraciones al personal de carácter temporal"/>
    <s v="0001"/>
    <s v="CONSEJO NACIONAL DE LA SEGURIDAD SOCIAL -CNSS-"/>
    <x v="0"/>
    <x v="0"/>
    <s v="13"/>
    <s v="Regulación del sistema dominicano de seguridad social"/>
    <n v="800000"/>
    <n v="0"/>
    <n v="800000"/>
    <n v="0"/>
    <n v="0"/>
    <n v="0"/>
    <n v="0"/>
    <n v="0"/>
  </r>
  <r>
    <s v="5207"/>
    <s v="CONSEJO NACIONAL DE SEGURIDAD SOCIAL"/>
    <s v="0100"/>
    <s v="FONDO GENERAL"/>
    <s v="2.1.1.2.08"/>
    <s v="Empleados temporales"/>
    <x v="0"/>
    <x v="0"/>
    <s v="2.1.1"/>
    <s v="REMUNERACIONES"/>
    <s v="2.1.1.2"/>
    <s v="Remuneraciones al personal de carácter temporal"/>
    <s v="0001"/>
    <s v="CONSEJO NACIONAL DE LA SEGURIDAD SOCIAL -CNSS-"/>
    <x v="0"/>
    <x v="0"/>
    <s v="13"/>
    <s v="Regulación del sistema dominicano de seguridad social"/>
    <n v="50000000"/>
    <n v="1800000"/>
    <n v="51800000"/>
    <n v="35019000"/>
    <n v="33904000"/>
    <n v="33904000"/>
    <n v="33904000"/>
    <n v="35019000"/>
  </r>
  <r>
    <s v="5207"/>
    <s v="CONSEJO NACIONAL DE SEGURIDAD SOCIAL"/>
    <s v="0100"/>
    <s v="FONDO GENERAL"/>
    <s v="2.1.1.2.09"/>
    <s v="Personal de carácter eventual"/>
    <x v="0"/>
    <x v="0"/>
    <s v="2.1.1"/>
    <s v="REMUNERACIONES"/>
    <s v="2.1.1.2"/>
    <s v="Remuneraciones al personal de carácter temporal"/>
    <s v="0001"/>
    <s v="CONSEJO NACIONAL DE LA SEGURIDAD SOCIAL -CNSS-"/>
    <x v="0"/>
    <x v="0"/>
    <s v="13"/>
    <s v="Regulación del sistema dominicano de seguridad social"/>
    <n v="1115000"/>
    <n v="0"/>
    <n v="1115000"/>
    <n v="0"/>
    <n v="0"/>
    <n v="0"/>
    <n v="0"/>
    <n v="0"/>
  </r>
  <r>
    <s v="5207"/>
    <s v="CONSEJO NACIONAL DE SEGURIDAD SOCIAL"/>
    <s v="0100"/>
    <s v="FONDO GENERAL"/>
    <s v="2.1.1.2.11"/>
    <s v="Interinato"/>
    <x v="0"/>
    <x v="0"/>
    <s v="2.1.1"/>
    <s v="REMUNERACIONES"/>
    <s v="2.1.1.2"/>
    <s v="Remuneraciones al personal de carácter temporal"/>
    <s v="0001"/>
    <s v="CONSEJO NACIONAL DE LA SEGURIDAD SOCIAL -CNSS-"/>
    <x v="0"/>
    <x v="0"/>
    <s v="13"/>
    <s v="Regulación del sistema dominicano de seguridad social"/>
    <n v="3649750"/>
    <n v="150000"/>
    <n v="3799750"/>
    <n v="3099000"/>
    <n v="2907500"/>
    <n v="2907500"/>
    <n v="2907500"/>
    <n v="3099000"/>
  </r>
  <r>
    <s v="5207"/>
    <s v="CONSEJO NACIONAL DE SEGURIDAD SOCIAL"/>
    <s v="0100"/>
    <s v="FONDO GENERAL"/>
    <s v="2.1.1.3.01"/>
    <s v="Sueldos al personal fijo en trámite de pensiones"/>
    <x v="0"/>
    <x v="0"/>
    <s v="2.1.1"/>
    <s v="REMUNERACIONES"/>
    <s v="2.1.1.3"/>
    <s v="Sueldos al personal fijo en trámite de pensiones"/>
    <s v="0001"/>
    <s v="CONSEJO NACIONAL DE LA SEGURIDAD SOCIAL -CNSS-"/>
    <x v="0"/>
    <x v="0"/>
    <s v="13"/>
    <s v="Regulación del sistema dominicano de seguridad social"/>
    <n v="-1560000"/>
    <n v="1560000"/>
    <n v="0"/>
    <n v="0"/>
    <n v="0"/>
    <n v="0"/>
    <n v="0"/>
    <n v="0"/>
  </r>
  <r>
    <s v="5207"/>
    <s v="CONSEJO NACIONAL DE SEGURIDAD SOCIAL"/>
    <s v="0100"/>
    <s v="FONDO GENERAL"/>
    <s v="2.1.1.4.01"/>
    <s v="Sueldo Anual No. 13"/>
    <x v="0"/>
    <x v="0"/>
    <s v="2.1.1"/>
    <s v="REMUNERACIONES"/>
    <s v="2.1.1.4"/>
    <s v="Sueldo anual no.13"/>
    <s v="0001"/>
    <s v="CONSEJO NACIONAL DE LA SEGURIDAD SOCIAL -CNSS-"/>
    <x v="0"/>
    <x v="0"/>
    <s v="13"/>
    <s v="Regulación del sistema dominicano de seguridad social"/>
    <n v="5858550"/>
    <n v="6341450"/>
    <n v="12200000"/>
    <n v="0"/>
    <n v="0"/>
    <n v="0"/>
    <n v="0"/>
    <n v="0"/>
  </r>
  <r>
    <s v="5207"/>
    <s v="CONSEJO NACIONAL DE SEGURIDAD SOCIAL"/>
    <s v="0100"/>
    <s v="FONDO GENERAL"/>
    <s v="2.1.1.5.01"/>
    <s v="Prestaciones económicas"/>
    <x v="0"/>
    <x v="0"/>
    <s v="2.1.1"/>
    <s v="REMUNERACIONES"/>
    <s v="2.1.1.5"/>
    <s v="Prestaciones económicas"/>
    <s v="0001"/>
    <s v="CONSEJO NACIONAL DE LA SEGURIDAD SOCIAL -CNSS-"/>
    <x v="0"/>
    <x v="0"/>
    <s v="13"/>
    <s v="Regulación del sistema dominicano de seguridad social"/>
    <n v="12437000"/>
    <n v="1800000"/>
    <n v="14237000"/>
    <n v="2090000"/>
    <n v="2090000"/>
    <n v="2090000"/>
    <n v="2090000"/>
    <n v="2090000"/>
  </r>
  <r>
    <s v="5207"/>
    <s v="CONSEJO NACIONAL DE SEGURIDAD SOCIAL"/>
    <s v="0100"/>
    <s v="FONDO GENERAL"/>
    <s v="2.1.1.5.04"/>
    <s v="Proporción de vacaciones no disfrutadas"/>
    <x v="0"/>
    <x v="0"/>
    <s v="2.1.1"/>
    <s v="REMUNERACIONES"/>
    <s v="2.1.1.5"/>
    <s v="Prestaciones económicas"/>
    <s v="0001"/>
    <s v="CONSEJO NACIONAL DE LA SEGURIDAD SOCIAL -CNSS-"/>
    <x v="0"/>
    <x v="0"/>
    <s v="13"/>
    <s v="Regulación del sistema dominicano de seguridad social"/>
    <n v="4600000"/>
    <n v="0"/>
    <n v="4600000"/>
    <n v="2705952.92"/>
    <n v="2683802.48"/>
    <n v="2683802.48"/>
    <n v="2683802.48"/>
    <n v="2705952.92"/>
  </r>
  <r>
    <s v="5207"/>
    <s v="CONSEJO NACIONAL DE SEGURIDAD SOCIAL"/>
    <s v="0100"/>
    <s v="FONDO GENERAL"/>
    <s v="2.1.2.2.01"/>
    <s v="Compensación por gastos de alimentación"/>
    <x v="0"/>
    <x v="0"/>
    <s v="2.1.2"/>
    <s v="SOBRESUELDOS"/>
    <s v="2.1.2.2"/>
    <s v="Compensación"/>
    <s v="0001"/>
    <s v="CONSEJO NACIONAL DE LA SEGURIDAD SOCIAL -CNSS-"/>
    <x v="0"/>
    <x v="0"/>
    <s v="13"/>
    <s v="Regulación del sistema dominicano de seguridad social"/>
    <n v="0"/>
    <n v="300000"/>
    <n v="300000"/>
    <n v="171600"/>
    <n v="171600"/>
    <n v="171600"/>
    <n v="171600"/>
    <n v="171600"/>
  </r>
  <r>
    <s v="5207"/>
    <s v="CONSEJO NACIONAL DE SEGURIDAD SOCIAL"/>
    <s v="0100"/>
    <s v="FONDO GENERAL"/>
    <s v="2.1.2.2.03"/>
    <s v="Pago de horas extraordinarias"/>
    <x v="0"/>
    <x v="0"/>
    <s v="2.1.2"/>
    <s v="SOBRESUELDOS"/>
    <s v="2.1.2.2"/>
    <s v="Compensación"/>
    <s v="0001"/>
    <s v="CONSEJO NACIONAL DE LA SEGURIDAD SOCIAL -CNSS-"/>
    <x v="0"/>
    <x v="0"/>
    <s v="13"/>
    <s v="Regulación del sistema dominicano de seguridad social"/>
    <n v="0"/>
    <n v="300000"/>
    <n v="300000"/>
    <n v="169091.47"/>
    <n v="169091.46"/>
    <n v="169091.46"/>
    <n v="169091.46"/>
    <n v="169091.47"/>
  </r>
  <r>
    <s v="5207"/>
    <s v="CONSEJO NACIONAL DE SEGURIDAD SOCIAL"/>
    <s v="0100"/>
    <s v="FONDO GENERAL"/>
    <s v="2.1.2.2.04"/>
    <s v="Prima de transporte"/>
    <x v="0"/>
    <x v="0"/>
    <s v="2.1.2"/>
    <s v="SOBRESUELDOS"/>
    <s v="2.1.2.2"/>
    <s v="Compensación"/>
    <s v="0001"/>
    <s v="CONSEJO NACIONAL DE LA SEGURIDAD SOCIAL -CNSS-"/>
    <x v="0"/>
    <x v="0"/>
    <s v="13"/>
    <s v="Regulación del sistema dominicano de seguridad social"/>
    <n v="56000"/>
    <n v="84000"/>
    <n v="140000"/>
    <n v="70000"/>
    <n v="70000"/>
    <n v="70000"/>
    <n v="70000"/>
    <n v="70000"/>
  </r>
  <r>
    <s v="5207"/>
    <s v="CONSEJO NACIONAL DE SEGURIDAD SOCIAL"/>
    <s v="0100"/>
    <s v="FONDO GENERAL"/>
    <s v="2.1.2.2.05"/>
    <s v="Compensación servicios de seguridad"/>
    <x v="0"/>
    <x v="0"/>
    <s v="2.1.2"/>
    <s v="SOBRESUELDOS"/>
    <s v="2.1.2.2"/>
    <s v="Compensación"/>
    <s v="0001"/>
    <s v="CONSEJO NACIONAL DE LA SEGURIDAD SOCIAL -CNSS-"/>
    <x v="0"/>
    <x v="0"/>
    <s v="13"/>
    <s v="Regulación del sistema dominicano de seguridad social"/>
    <n v="3400000"/>
    <n v="1400000"/>
    <n v="4800000"/>
    <n v="2864600"/>
    <n v="2240600"/>
    <n v="2240600"/>
    <n v="2240600"/>
    <n v="2864600"/>
  </r>
  <r>
    <s v="5207"/>
    <s v="CONSEJO NACIONAL DE SEGURIDAD SOCIAL"/>
    <s v="0100"/>
    <s v="FONDO GENERAL"/>
    <s v="2.1.2.2.06"/>
    <s v="Incentivo por Rendimiento Individual"/>
    <x v="0"/>
    <x v="0"/>
    <s v="2.1.2"/>
    <s v="SOBRESUELDOS"/>
    <s v="2.1.2.2"/>
    <s v="Compensación"/>
    <s v="0001"/>
    <s v="CONSEJO NACIONAL DE LA SEGURIDAD SOCIAL -CNSS-"/>
    <x v="0"/>
    <x v="0"/>
    <s v="13"/>
    <s v="Regulación del sistema dominicano de seguridad social"/>
    <n v="9905000"/>
    <n v="11000"/>
    <n v="9916000"/>
    <n v="9915687.4900000002"/>
    <n v="9915687.4900000002"/>
    <n v="9915687.4900000002"/>
    <n v="9915687.4900000002"/>
    <n v="9915687.4900000002"/>
  </r>
  <r>
    <s v="5207"/>
    <s v="CONSEJO NACIONAL DE SEGURIDAD SOCIAL"/>
    <s v="0100"/>
    <s v="FONDO GENERAL"/>
    <s v="2.1.2.2.09"/>
    <s v="Bono por desempeño a servidores de carrera"/>
    <x v="0"/>
    <x v="0"/>
    <s v="2.1.2"/>
    <s v="SOBRESUELDOS"/>
    <s v="2.1.2.2"/>
    <s v="Compensación"/>
    <s v="0001"/>
    <s v="CONSEJO NACIONAL DE LA SEGURIDAD SOCIAL -CNSS-"/>
    <x v="0"/>
    <x v="0"/>
    <s v="13"/>
    <s v="Regulación del sistema dominicano de seguridad social"/>
    <n v="0"/>
    <n v="95000"/>
    <n v="95000"/>
    <n v="0"/>
    <n v="0"/>
    <n v="0"/>
    <n v="0"/>
    <n v="0"/>
  </r>
  <r>
    <s v="5207"/>
    <s v="CONSEJO NACIONAL DE SEGURIDAD SOCIAL"/>
    <s v="0100"/>
    <s v="FONDO GENERAL"/>
    <s v="2.1.2.2.10"/>
    <s v="Compensación por cumplimiento de indicadores del MAP"/>
    <x v="0"/>
    <x v="0"/>
    <s v="2.1.2"/>
    <s v="SOBRESUELDOS"/>
    <s v="2.1.2.2"/>
    <s v="Compensación"/>
    <s v="0001"/>
    <s v="CONSEJO NACIONAL DE LA SEGURIDAD SOCIAL -CNSS-"/>
    <x v="0"/>
    <x v="0"/>
    <s v="13"/>
    <s v="Regulación del sistema dominicano de seguridad social"/>
    <n v="461600"/>
    <n v="1000"/>
    <n v="462600"/>
    <n v="0"/>
    <n v="0"/>
    <n v="0"/>
    <n v="0"/>
    <n v="0"/>
  </r>
  <r>
    <s v="5207"/>
    <s v="CONSEJO NACIONAL DE SEGURIDAD SOCIAL"/>
    <s v="0100"/>
    <s v="FONDO GENERAL"/>
    <s v="2.1.3.1.01"/>
    <s v="Dietas en el país"/>
    <x v="0"/>
    <x v="0"/>
    <s v="2.1.3"/>
    <s v="DIETAS Y GASTOS DE REPRESENTACIÓN"/>
    <s v="2.1.3.1"/>
    <s v="Dietas"/>
    <s v="0001"/>
    <s v="CONSEJO NACIONAL DE LA SEGURIDAD SOCIAL -CNSS-"/>
    <x v="1"/>
    <x v="1"/>
    <s v="13"/>
    <s v="Regulación del sistema dominicano de seguridad social"/>
    <n v="7678894"/>
    <n v="2321106"/>
    <n v="10000000"/>
    <n v="6512220"/>
    <n v="5319600"/>
    <n v="5319600"/>
    <n v="5319600"/>
    <n v="6512220"/>
  </r>
  <r>
    <s v="5207"/>
    <s v="CONSEJO NACIONAL DE SEGURIDAD SOCIAL"/>
    <s v="0100"/>
    <s v="FONDO GENERAL"/>
    <s v="2.1.3.2.01"/>
    <s v="Gastos de representación en el país"/>
    <x v="0"/>
    <x v="0"/>
    <s v="2.1.3"/>
    <s v="DIETAS Y GASTOS DE REPRESENTACIÓN"/>
    <s v="2.1.3.2"/>
    <s v="Gastos de representación"/>
    <s v="0001"/>
    <s v="CONSEJO NACIONAL DE LA SEGURIDAD SOCIAL -CNSS-"/>
    <x v="0"/>
    <x v="0"/>
    <s v="13"/>
    <s v="Regulación del sistema dominicano de seguridad social"/>
    <n v="-1872000"/>
    <n v="1872000"/>
    <n v="0"/>
    <n v="0"/>
    <n v="0"/>
    <n v="0"/>
    <n v="0"/>
    <n v="0"/>
  </r>
  <r>
    <s v="5207"/>
    <s v="CONSEJO NACIONAL DE SEGURIDAD SOCIAL"/>
    <s v="0100"/>
    <s v="FONDO GENERAL"/>
    <s v="2.1.4.2.02"/>
    <s v="Gratificaciones por pasantías"/>
    <x v="0"/>
    <x v="0"/>
    <s v="2.1.4"/>
    <s v="GRATIFICACIONES Y BONIFICACIONES"/>
    <s v="2.1.4.2"/>
    <s v="Otras Gratificaciones y Bonificaciones"/>
    <s v="0001"/>
    <s v="CONSEJO NACIONAL DE LA SEGURIDAD SOCIAL -CNSS-"/>
    <x v="0"/>
    <x v="0"/>
    <s v="13"/>
    <s v="Regulación del sistema dominicano de seguridad social"/>
    <n v="0"/>
    <n v="250000"/>
    <n v="250000"/>
    <n v="0"/>
    <n v="0"/>
    <n v="0"/>
    <n v="0"/>
    <n v="0"/>
  </r>
  <r>
    <s v="5207"/>
    <s v="CONSEJO NACIONAL DE SEGURIDAD SOCIAL"/>
    <s v="0100"/>
    <s v="FONDO GENERAL"/>
    <s v="2.1.4.2.04"/>
    <s v="Otras gratificaciones"/>
    <x v="0"/>
    <x v="0"/>
    <s v="2.1.4"/>
    <s v="GRATIFICACIONES Y BONIFICACIONES"/>
    <s v="2.1.4.2"/>
    <s v="Otras Gratificaciones y Bonificaciones"/>
    <s v="0001"/>
    <s v="CONSEJO NACIONAL DE LA SEGURIDAD SOCIAL -CNSS-"/>
    <x v="0"/>
    <x v="0"/>
    <s v="13"/>
    <s v="Regulación del sistema dominicano de seguridad social"/>
    <n v="232021"/>
    <n v="117500"/>
    <n v="349521"/>
    <n v="0"/>
    <n v="0"/>
    <n v="0"/>
    <n v="0"/>
    <n v="0"/>
  </r>
  <r>
    <s v="5207"/>
    <s v="CONSEJO NACIONAL DE SEGURIDAD SOCIAL"/>
    <s v="0100"/>
    <s v="FONDO GENERAL"/>
    <s v="2.1.5.1.01"/>
    <s v="Contribuciones al seguro de salud"/>
    <x v="0"/>
    <x v="0"/>
    <s v="2.1.5"/>
    <s v="CONTRIBUCIONES A LA SEGURIDAD SOCIAL"/>
    <s v="2.1.5.1"/>
    <s v="Contribuciones al seguro de salud"/>
    <s v="0001"/>
    <s v="CONSEJO NACIONAL DE LA SEGURIDAD SOCIAL -CNSS-"/>
    <x v="0"/>
    <x v="0"/>
    <s v="13"/>
    <s v="Regulación del sistema dominicano de seguridad social"/>
    <n v="4144765"/>
    <n v="4873935"/>
    <n v="9018700"/>
    <n v="6136749.9699999997"/>
    <n v="6040115.3700000001"/>
    <n v="6040115.3700000001"/>
    <n v="6040115.3700000001"/>
    <n v="6136749.9699999997"/>
  </r>
  <r>
    <s v="5207"/>
    <s v="CONSEJO NACIONAL DE SEGURIDAD SOCIAL"/>
    <s v="0100"/>
    <s v="FONDO GENERAL"/>
    <s v="2.1.5.2.01"/>
    <s v="Contribuciones al seguro de pensiones"/>
    <x v="0"/>
    <x v="0"/>
    <s v="2.1.5"/>
    <s v="CONTRIBUCIONES A LA SEGURIDAD SOCIAL"/>
    <s v="2.1.5.2"/>
    <s v="Contribuciones al seguro de pensiones"/>
    <s v="0001"/>
    <s v="CONSEJO NACIONAL DE LA SEGURIDAD SOCIAL -CNSS-"/>
    <x v="0"/>
    <x v="0"/>
    <s v="13"/>
    <s v="Regulación del sistema dominicano de seguridad social"/>
    <n v="4798391"/>
    <n v="4880809"/>
    <n v="9679200"/>
    <n v="6554778.0899999999"/>
    <n v="6447604.0899999999"/>
    <n v="6447604.0899999999"/>
    <n v="6447604.0899999999"/>
    <n v="6554778.0899999999"/>
  </r>
  <r>
    <s v="5207"/>
    <s v="CONSEJO NACIONAL DE SEGURIDAD SOCIAL"/>
    <s v="0100"/>
    <s v="FONDO GENERAL"/>
    <s v="2.1.5.3.01"/>
    <s v="Contribuciones al seguro de riesgo laboral"/>
    <x v="0"/>
    <x v="0"/>
    <s v="2.1.5"/>
    <s v="CONTRIBUCIONES A LA SEGURIDAD SOCIAL"/>
    <s v="2.1.5.3"/>
    <s v="Contribuciones al seguro de riesgo laboral"/>
    <s v="0001"/>
    <s v="CONSEJO NACIONAL DE LA SEGURIDAD SOCIAL -CNSS-"/>
    <x v="0"/>
    <x v="0"/>
    <s v="13"/>
    <s v="Regulación del sistema dominicano de seguridad social"/>
    <n v="349318"/>
    <n v="756182"/>
    <n v="1105500"/>
    <n v="693542.46"/>
    <n v="684587.91"/>
    <n v="684587.91"/>
    <n v="684587.91"/>
    <n v="693542.46"/>
  </r>
  <r>
    <s v="5207"/>
    <s v="CONSEJO NACIONAL DE SEGURIDAD SOCIAL"/>
    <s v="0100"/>
    <s v="FONDO GENERAL"/>
    <s v="2.2.1.3.01"/>
    <s v="Teléfono local"/>
    <x v="1"/>
    <x v="1"/>
    <s v="2.2.1"/>
    <s v="SERVICIOS BÁSICOS"/>
    <s v="2.2.1.3"/>
    <s v="Teléfono local"/>
    <s v="0001"/>
    <s v="CONSEJO NACIONAL DE LA SEGURIDAD SOCIAL -CNSS-"/>
    <x v="0"/>
    <x v="0"/>
    <s v="13"/>
    <s v="Regulación del sistema dominicano de seguridad social"/>
    <n v="1210000"/>
    <n v="3290000"/>
    <n v="4500000"/>
    <n v="1583425.6"/>
    <n v="1583425.6"/>
    <n v="1583425.6"/>
    <n v="1583425.6"/>
    <n v="1583425.6"/>
  </r>
  <r>
    <s v="5207"/>
    <s v="CONSEJO NACIONAL DE SEGURIDAD SOCIAL"/>
    <s v="0100"/>
    <s v="FONDO GENERAL"/>
    <s v="2.2.1.4.01"/>
    <s v="Telefax y correos"/>
    <x v="1"/>
    <x v="1"/>
    <s v="2.2.1"/>
    <s v="SERVICIOS BÁSICOS"/>
    <s v="2.2.1.4"/>
    <s v="Telefax y correos"/>
    <s v="0001"/>
    <s v="CONSEJO NACIONAL DE LA SEGURIDAD SOCIAL -CNSS-"/>
    <x v="0"/>
    <x v="0"/>
    <s v="13"/>
    <s v="Regulación del sistema dominicano de seguridad social"/>
    <n v="1230000"/>
    <n v="20000"/>
    <n v="1250000"/>
    <n v="21347"/>
    <n v="21347"/>
    <n v="21347"/>
    <n v="21347"/>
    <n v="21347"/>
  </r>
  <r>
    <s v="5207"/>
    <s v="CONSEJO NACIONAL DE SEGURIDAD SOCIAL"/>
    <s v="0100"/>
    <s v="FONDO GENERAL"/>
    <s v="2.2.1.5.01"/>
    <s v="Servicio de internet y televisión por cable"/>
    <x v="1"/>
    <x v="1"/>
    <s v="2.2.1"/>
    <s v="SERVICIOS BÁSICOS"/>
    <s v="2.2.1.5"/>
    <s v="Servicio de internet y televisión por cable"/>
    <s v="0001"/>
    <s v="CONSEJO NACIONAL DE LA SEGURIDAD SOCIAL -CNSS-"/>
    <x v="0"/>
    <x v="0"/>
    <s v="13"/>
    <s v="Regulación del sistema dominicano de seguridad social"/>
    <n v="1450400"/>
    <n v="3549600"/>
    <n v="5000000"/>
    <n v="2719957.14"/>
    <n v="2719957.14"/>
    <n v="2719957.14"/>
    <n v="2719957.14"/>
    <n v="2719957.14"/>
  </r>
  <r>
    <s v="5207"/>
    <s v="CONSEJO NACIONAL DE SEGURIDAD SOCIAL"/>
    <s v="0100"/>
    <s v="FONDO GENERAL"/>
    <s v="2.2.1.6.01"/>
    <s v="Energía eléctrica"/>
    <x v="1"/>
    <x v="1"/>
    <s v="2.2.1"/>
    <s v="SERVICIOS BÁSICOS"/>
    <s v="2.2.1.6"/>
    <s v="Electricidad"/>
    <s v="0001"/>
    <s v="CONSEJO NACIONAL DE LA SEGURIDAD SOCIAL -CNSS-"/>
    <x v="0"/>
    <x v="0"/>
    <s v="13"/>
    <s v="Regulación del sistema dominicano de seguridad social"/>
    <n v="800000"/>
    <n v="7200000"/>
    <n v="8000000"/>
    <n v="6026491.8099999996"/>
    <n v="6026491.8099999996"/>
    <n v="6026491.8099999996"/>
    <n v="6026491.8099999996"/>
    <n v="6026491.8099999996"/>
  </r>
  <r>
    <s v="5207"/>
    <s v="CONSEJO NACIONAL DE SEGURIDAD SOCIAL"/>
    <s v="0100"/>
    <s v="FONDO GENERAL"/>
    <s v="2.2.1.7.01"/>
    <s v="Agua"/>
    <x v="1"/>
    <x v="1"/>
    <s v="2.2.1"/>
    <s v="SERVICIOS BÁSICOS"/>
    <s v="2.2.1.7"/>
    <s v="Agua"/>
    <s v="0001"/>
    <s v="CONSEJO NACIONAL DE LA SEGURIDAD SOCIAL -CNSS-"/>
    <x v="0"/>
    <x v="0"/>
    <s v="13"/>
    <s v="Regulación del sistema dominicano de seguridad social"/>
    <n v="100710"/>
    <n v="149290"/>
    <n v="250000"/>
    <n v="76660.600000000006"/>
    <n v="76660.600000000006"/>
    <n v="76660.600000000006"/>
    <n v="76660.600000000006"/>
    <n v="76660.600000000006"/>
  </r>
  <r>
    <s v="5207"/>
    <s v="CONSEJO NACIONAL DE SEGURIDAD SOCIAL"/>
    <s v="0100"/>
    <s v="FONDO GENERAL"/>
    <s v="2.2.1.8.01"/>
    <s v="Recolección de residuos"/>
    <x v="1"/>
    <x v="1"/>
    <s v="2.2.1"/>
    <s v="SERVICIOS BÁSICOS"/>
    <s v="2.2.1.8"/>
    <s v="Recolección de residuos"/>
    <s v="0001"/>
    <s v="CONSEJO NACIONAL DE LA SEGURIDAD SOCIAL -CNSS-"/>
    <x v="0"/>
    <x v="0"/>
    <s v="13"/>
    <s v="Regulación del sistema dominicano de seguridad social"/>
    <n v="-107185"/>
    <n v="347185"/>
    <n v="240000"/>
    <n v="107373"/>
    <n v="107373"/>
    <n v="107373"/>
    <n v="107373"/>
    <n v="107373"/>
  </r>
  <r>
    <s v="5207"/>
    <s v="CONSEJO NACIONAL DE SEGURIDAD SOCIAL"/>
    <s v="0100"/>
    <s v="FONDO GENERAL"/>
    <s v="2.2.2.1.01"/>
    <s v="Publicidad y propaganda"/>
    <x v="1"/>
    <x v="1"/>
    <s v="2.2.2"/>
    <s v="PUBLICIDAD, IMPRESIÓN Y ENCUADERNACIÓN"/>
    <s v="2.2.2.1"/>
    <s v="Publicidad y propaganda"/>
    <s v="0001"/>
    <s v="CONSEJO NACIONAL DE LA SEGURIDAD SOCIAL -CNSS-"/>
    <x v="0"/>
    <x v="0"/>
    <s v="13"/>
    <s v="Regulación del sistema dominicano de seguridad social"/>
    <n v="500000"/>
    <n v="5000000"/>
    <n v="5500000"/>
    <n v="4445142.25"/>
    <n v="1889384.41"/>
    <n v="1889384.41"/>
    <n v="1889384.41"/>
    <n v="4485142.25"/>
  </r>
  <r>
    <s v="5207"/>
    <s v="CONSEJO NACIONAL DE SEGURIDAD SOCIAL"/>
    <s v="0100"/>
    <s v="FONDO GENERAL"/>
    <s v="2.2.2.1.02"/>
    <s v="Promoción y patrocinio"/>
    <x v="1"/>
    <x v="1"/>
    <s v="2.2.2"/>
    <s v="PUBLICIDAD, IMPRESIÓN Y ENCUADERNACIÓN"/>
    <s v="2.2.2.1"/>
    <s v="Publicidad y propaganda"/>
    <s v="0001"/>
    <s v="CONSEJO NACIONAL DE LA SEGURIDAD SOCIAL -CNSS-"/>
    <x v="0"/>
    <x v="0"/>
    <s v="13"/>
    <s v="Regulación del sistema dominicano de seguridad social"/>
    <n v="250000"/>
    <n v="0"/>
    <n v="250000"/>
    <n v="250000"/>
    <n v="250000"/>
    <n v="250000"/>
    <n v="250000"/>
    <n v="250000"/>
  </r>
  <r>
    <s v="5207"/>
    <s v="CONSEJO NACIONAL DE SEGURIDAD SOCIAL"/>
    <s v="0100"/>
    <s v="FONDO GENERAL"/>
    <s v="2.2.2.1.03"/>
    <s v="Publicaciones de avisos oficiales"/>
    <x v="1"/>
    <x v="1"/>
    <s v="2.2.2"/>
    <s v="PUBLICIDAD, IMPRESIÓN Y ENCUADERNACIÓN"/>
    <s v="2.2.2.1"/>
    <s v="Publicidad y propaganda"/>
    <s v="0001"/>
    <s v="CONSEJO NACIONAL DE LA SEGURIDAD SOCIAL -CNSS-"/>
    <x v="0"/>
    <x v="0"/>
    <s v="13"/>
    <s v="Regulación del sistema dominicano de seguridad social"/>
    <n v="2000000"/>
    <n v="0"/>
    <n v="2000000"/>
    <n v="0"/>
    <n v="0"/>
    <n v="0"/>
    <n v="0"/>
    <n v="0"/>
  </r>
  <r>
    <s v="5207"/>
    <s v="CONSEJO NACIONAL DE SEGURIDAD SOCIAL"/>
    <s v="0100"/>
    <s v="FONDO GENERAL"/>
    <s v="2.2.2.2.01"/>
    <s v="Impresión, encuadernación y rotulación"/>
    <x v="1"/>
    <x v="1"/>
    <s v="2.2.2"/>
    <s v="PUBLICIDAD, IMPRESIÓN Y ENCUADERNACIÓN"/>
    <s v="2.2.2.2"/>
    <s v="Impresión, encuadernación y rotulación"/>
    <s v="0001"/>
    <s v="CONSEJO NACIONAL DE LA SEGURIDAD SOCIAL -CNSS-"/>
    <x v="0"/>
    <x v="0"/>
    <s v="13"/>
    <s v="Regulación del sistema dominicano de seguridad social"/>
    <n v="2300000"/>
    <n v="2000000"/>
    <n v="4300000"/>
    <n v="662911.02"/>
    <n v="623174.52"/>
    <n v="623174.52"/>
    <n v="623174.52"/>
    <n v="721369.43"/>
  </r>
  <r>
    <s v="5207"/>
    <s v="CONSEJO NACIONAL DE SEGURIDAD SOCIAL"/>
    <s v="0100"/>
    <s v="FONDO GENERAL"/>
    <s v="2.2.3.1.01"/>
    <s v="Viáticos dentro del país"/>
    <x v="1"/>
    <x v="1"/>
    <s v="2.2.3"/>
    <s v="VIÁTICOS"/>
    <s v="2.2.3.1"/>
    <s v="Viáticos dentro del país"/>
    <s v="0001"/>
    <s v="CONSEJO NACIONAL DE LA SEGURIDAD SOCIAL -CNSS-"/>
    <x v="0"/>
    <x v="0"/>
    <s v="13"/>
    <s v="Regulación del sistema dominicano de seguridad social"/>
    <n v="-753015.57"/>
    <n v="1000000"/>
    <n v="246984.43"/>
    <n v="45930"/>
    <n v="45930"/>
    <n v="45930"/>
    <n v="45930"/>
    <n v="45930"/>
  </r>
  <r>
    <s v="5207"/>
    <s v="CONSEJO NACIONAL DE SEGURIDAD SOCIAL"/>
    <s v="0100"/>
    <s v="FONDO GENERAL"/>
    <s v="2.2.4.1.01"/>
    <s v="Pasajes y gastos de transporte"/>
    <x v="1"/>
    <x v="1"/>
    <s v="2.2.4"/>
    <s v="TRANSPORTE Y ALMACENAJE"/>
    <s v="2.2.4.1"/>
    <s v="Pasajes y gastos de transporte"/>
    <s v="0001"/>
    <s v="CONSEJO NACIONAL DE LA SEGURIDAD SOCIAL -CNSS-"/>
    <x v="0"/>
    <x v="0"/>
    <s v="13"/>
    <s v="Regulación del sistema dominicano de seguridad social"/>
    <n v="-2350000"/>
    <n v="2500000"/>
    <n v="150000"/>
    <n v="41460"/>
    <n v="41460"/>
    <n v="41460"/>
    <n v="41460"/>
    <n v="41460"/>
  </r>
  <r>
    <s v="5207"/>
    <s v="CONSEJO NACIONAL DE SEGURIDAD SOCIAL"/>
    <s v="0100"/>
    <s v="FONDO GENERAL"/>
    <s v="2.2.4.2.01"/>
    <s v="Fletes"/>
    <x v="1"/>
    <x v="1"/>
    <s v="2.2.4"/>
    <s v="TRANSPORTE Y ALMACENAJE"/>
    <s v="2.2.4.2"/>
    <s v="Fletes"/>
    <s v="0001"/>
    <s v="CONSEJO NACIONAL DE LA SEGURIDAD SOCIAL -CNSS-"/>
    <x v="0"/>
    <x v="0"/>
    <s v="13"/>
    <s v="Regulación del sistema dominicano de seguridad social"/>
    <n v="-50000"/>
    <n v="50000"/>
    <n v="0"/>
    <n v="0"/>
    <n v="0"/>
    <n v="0"/>
    <n v="0"/>
    <n v="0"/>
  </r>
  <r>
    <s v="5207"/>
    <s v="CONSEJO NACIONAL DE SEGURIDAD SOCIAL"/>
    <s v="0100"/>
    <s v="FONDO GENERAL"/>
    <s v="2.2.4.4.01"/>
    <s v="Peaje"/>
    <x v="1"/>
    <x v="1"/>
    <s v="2.2.4"/>
    <s v="TRANSPORTE Y ALMACENAJE"/>
    <s v="2.2.4.4"/>
    <s v="Peaje"/>
    <s v="0001"/>
    <s v="CONSEJO NACIONAL DE LA SEGURIDAD SOCIAL -CNSS-"/>
    <x v="0"/>
    <x v="0"/>
    <s v="13"/>
    <s v="Regulación del sistema dominicano de seguridad social"/>
    <n v="175000"/>
    <n v="25000"/>
    <n v="200000"/>
    <n v="100000"/>
    <n v="100000"/>
    <n v="100000"/>
    <n v="100000"/>
    <n v="100000"/>
  </r>
  <r>
    <s v="5207"/>
    <s v="CONSEJO NACIONAL DE SEGURIDAD SOCIAL"/>
    <s v="0100"/>
    <s v="FONDO GENERAL"/>
    <s v="2.2.5.1.01"/>
    <s v="Alquileres y rentas de edificaciones y locales"/>
    <x v="1"/>
    <x v="1"/>
    <s v="2.2.5"/>
    <s v="ALQUILERES Y RENTAS"/>
    <s v="2.2.5.1"/>
    <s v="Alquileres y rentas de edificaciones y locales"/>
    <s v="0001"/>
    <s v="CONSEJO NACIONAL DE LA SEGURIDAD SOCIAL -CNSS-"/>
    <x v="0"/>
    <x v="0"/>
    <s v="13"/>
    <s v="Regulación del sistema dominicano de seguridad social"/>
    <n v="6819618"/>
    <n v="7180382"/>
    <n v="14000000"/>
    <n v="6741139.3399999999"/>
    <n v="6741139.3399999999"/>
    <n v="6741139.3399999999"/>
    <n v="6741139.3399999999"/>
    <n v="6741139.3399999999"/>
  </r>
  <r>
    <s v="5207"/>
    <s v="CONSEJO NACIONAL DE SEGURIDAD SOCIAL"/>
    <s v="0100"/>
    <s v="FONDO GENERAL"/>
    <s v="2.2.5.4.01"/>
    <s v="Alquileres de equipos de transporte, tracción y elevación"/>
    <x v="1"/>
    <x v="1"/>
    <s v="2.2.5"/>
    <s v="ALQUILERES Y RENTAS"/>
    <s v="2.2.5.4"/>
    <s v="Alquileres de equipos de transporte, tracción y elevación"/>
    <s v="0001"/>
    <s v="CONSEJO NACIONAL DE LA SEGURIDAD SOCIAL -CNSS-"/>
    <x v="0"/>
    <x v="0"/>
    <s v="13"/>
    <s v="Regulación del sistema dominicano de seguridad social"/>
    <n v="125000"/>
    <n v="75000"/>
    <n v="200000"/>
    <n v="32200"/>
    <n v="9000"/>
    <n v="9000"/>
    <n v="9000"/>
    <n v="32200"/>
  </r>
  <r>
    <s v="5207"/>
    <s v="CONSEJO NACIONAL DE SEGURIDAD SOCIAL"/>
    <s v="0100"/>
    <s v="FONDO GENERAL"/>
    <s v="2.2.5.8.01"/>
    <s v="Otros alquileres y arrendamientos por derechos de usos"/>
    <x v="1"/>
    <x v="1"/>
    <s v="2.2.5"/>
    <s v="ALQUILERES Y RENTAS"/>
    <s v="2.2.5.8"/>
    <s v="Otros alquileres"/>
    <s v="0001"/>
    <s v="CONSEJO NACIONAL DE LA SEGURIDAD SOCIAL -CNSS-"/>
    <x v="0"/>
    <x v="0"/>
    <s v="13"/>
    <s v="Regulación del sistema dominicano de seguridad social"/>
    <n v="140000"/>
    <n v="10000"/>
    <n v="150000"/>
    <n v="0"/>
    <n v="0"/>
    <n v="0"/>
    <n v="0"/>
    <n v="0"/>
  </r>
  <r>
    <s v="5207"/>
    <s v="CONSEJO NACIONAL DE SEGURIDAD SOCIAL"/>
    <s v="0100"/>
    <s v="FONDO GENERAL"/>
    <s v="2.2.5.9.01"/>
    <s v="Licencias Informáticas"/>
    <x v="1"/>
    <x v="1"/>
    <s v="2.2.5"/>
    <s v="ALQUILERES Y RENTAS"/>
    <s v="2.2.5.9"/>
    <s v="Derecho de uso"/>
    <s v="0001"/>
    <s v="CONSEJO NACIONAL DE LA SEGURIDAD SOCIAL -CNSS-"/>
    <x v="0"/>
    <x v="0"/>
    <s v="13"/>
    <s v="Regulación del sistema dominicano de seguridad social"/>
    <n v="5200000"/>
    <n v="8000000"/>
    <n v="13200000"/>
    <n v="11096908.42"/>
    <n v="7616734.9800000004"/>
    <n v="7616734.9800000004"/>
    <n v="2423521.2999999998"/>
    <n v="12966908.42"/>
  </r>
  <r>
    <s v="5207"/>
    <s v="CONSEJO NACIONAL DE SEGURIDAD SOCIAL"/>
    <s v="0100"/>
    <s v="FONDO GENERAL"/>
    <s v="2.2.6.1.01"/>
    <s v="Seguro de bienes inmuebles e infraestructura"/>
    <x v="1"/>
    <x v="1"/>
    <s v="2.2.6"/>
    <s v="SEGUROS"/>
    <s v="2.2.6.1"/>
    <s v="Seguro de bienes inmuebles"/>
    <s v="0001"/>
    <s v="CONSEJO NACIONAL DE LA SEGURIDAD SOCIAL -CNSS-"/>
    <x v="0"/>
    <x v="0"/>
    <s v="13"/>
    <s v="Regulación del sistema dominicano de seguridad social"/>
    <n v="912000"/>
    <n v="1700000"/>
    <n v="2612000"/>
    <n v="2110220.25"/>
    <n v="2110220.25"/>
    <n v="2110220.25"/>
    <n v="2110220.25"/>
    <n v="2110220.25"/>
  </r>
  <r>
    <s v="5207"/>
    <s v="CONSEJO NACIONAL DE SEGURIDAD SOCIAL"/>
    <s v="0100"/>
    <s v="FONDO GENERAL"/>
    <s v="2.2.6.2.01"/>
    <s v="Seguro de bienes muebles"/>
    <x v="1"/>
    <x v="1"/>
    <s v="2.2.6"/>
    <s v="SEGUROS"/>
    <s v="2.2.6.2"/>
    <s v="Seguro de bienes muebles"/>
    <s v="0001"/>
    <s v="CONSEJO NACIONAL DE LA SEGURIDAD SOCIAL -CNSS-"/>
    <x v="0"/>
    <x v="0"/>
    <s v="13"/>
    <s v="Regulación del sistema dominicano de seguridad social"/>
    <n v="800000"/>
    <n v="1000000"/>
    <n v="1800000"/>
    <n v="985577.67"/>
    <n v="985577.67"/>
    <n v="985577.67"/>
    <n v="985577.67"/>
    <n v="985577.67"/>
  </r>
  <r>
    <s v="5207"/>
    <s v="CONSEJO NACIONAL DE SEGURIDAD SOCIAL"/>
    <s v="0100"/>
    <s v="FONDO GENERAL"/>
    <s v="2.2.6.3.01"/>
    <s v="Seguros de personas"/>
    <x v="1"/>
    <x v="1"/>
    <s v="2.2.6"/>
    <s v="SEGUROS"/>
    <s v="2.2.6.3"/>
    <s v="Seguros de personas"/>
    <s v="0001"/>
    <s v="CONSEJO NACIONAL DE LA SEGURIDAD SOCIAL -CNSS-"/>
    <x v="0"/>
    <x v="0"/>
    <s v="13"/>
    <s v="Regulación del sistema dominicano de seguridad social"/>
    <n v="-275000"/>
    <n v="800000"/>
    <n v="525000"/>
    <n v="449976.05"/>
    <n v="449976.05"/>
    <n v="449976.05"/>
    <n v="449976.05"/>
    <n v="449976.05"/>
  </r>
  <r>
    <s v="5207"/>
    <s v="CONSEJO NACIONAL DE SEGURIDAD SOCIAL"/>
    <s v="0100"/>
    <s v="FONDO GENERAL"/>
    <s v="2.2.7.1.01"/>
    <s v="Reparaciones y mantenimientos menores en edificacione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4300000"/>
    <n v="450000"/>
    <n v="4750000"/>
    <n v="438840.36"/>
    <n v="438840.36"/>
    <n v="438840.36"/>
    <n v="438840.36"/>
    <n v="3638840.36"/>
  </r>
  <r>
    <s v="5207"/>
    <s v="CONSEJO NACIONAL DE SEGURIDAD SOCIAL"/>
    <s v="0100"/>
    <s v="FONDO GENERAL"/>
    <s v="2.2.7.1.02"/>
    <s v="Mantenimientos y reparaciones especiale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93808"/>
    <n v="843808"/>
    <n v="750000"/>
    <n v="0"/>
    <n v="0"/>
    <n v="0"/>
    <n v="0"/>
    <n v="35400"/>
  </r>
  <r>
    <s v="5207"/>
    <s v="CONSEJO NACIONAL DE SEGURIDAD SOCIAL"/>
    <s v="0100"/>
    <s v="FONDO GENERAL"/>
    <s v="2.2.7.1.06"/>
    <s v="Mantenimiento y reparación de instalaciones eléctrica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7800000"/>
    <n v="450000"/>
    <n v="8250000"/>
    <n v="0"/>
    <n v="0"/>
    <n v="0"/>
    <n v="0"/>
    <n v="0"/>
  </r>
  <r>
    <s v="5207"/>
    <s v="CONSEJO NACIONAL DE SEGURIDAD SOCIAL"/>
    <s v="0100"/>
    <s v="FONDO GENERAL"/>
    <s v="2.2.7.1.07"/>
    <s v="Mantenimiento, reparación, servicios de pintura y sus derivado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4800000"/>
    <n v="500000"/>
    <n v="5300000"/>
    <n v="0"/>
    <n v="0"/>
    <n v="0"/>
    <n v="0"/>
    <n v="4500000"/>
  </r>
  <r>
    <s v="5207"/>
    <s v="CONSEJO NACIONAL DE SEGURIDAD SOCIAL"/>
    <s v="0100"/>
    <s v="FONDO GENERAL"/>
    <s v="2.2.7.2.01"/>
    <s v="Mantenimiento y reparación de mobiliarios y equipos de oficina"/>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340000"/>
    <n v="750000"/>
    <n v="410000"/>
    <n v="159772"/>
    <n v="159772"/>
    <n v="159772"/>
    <n v="159772"/>
    <n v="159772"/>
  </r>
  <r>
    <s v="5207"/>
    <s v="CONSEJO NACIONAL DE SEGURIDAD SOCIAL"/>
    <s v="0100"/>
    <s v="FONDO GENERAL"/>
    <s v="2.2.7.2.02"/>
    <s v="Mantenimiento y reparación de equipos tecnología e inform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360000"/>
    <n v="200000"/>
    <n v="560000"/>
    <n v="46787"/>
    <n v="19576.2"/>
    <n v="19576.2"/>
    <n v="19576.2"/>
    <n v="46787"/>
  </r>
  <r>
    <s v="5207"/>
    <s v="CONSEJO NACIONAL DE SEGURIDAD SOCIAL"/>
    <s v="0100"/>
    <s v="FONDO GENERAL"/>
    <s v="2.2.7.2.05"/>
    <s v="Mantenimiento y reparación de equipo de comunicación y audiovisuales"/>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90729"/>
    <n v="50000"/>
    <n v="140729"/>
    <n v="0"/>
    <n v="0"/>
    <n v="0"/>
    <n v="0"/>
    <n v="0"/>
  </r>
  <r>
    <s v="5207"/>
    <s v="CONSEJO NACIONAL DE SEGURIDAD SOCIAL"/>
    <s v="0100"/>
    <s v="FONDO GENERAL"/>
    <s v="2.2.7.2.06"/>
    <s v="Mantenimiento y reparación de equipos de transporte, tracción y elev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022500"/>
    <n v="1172500"/>
    <n v="150000"/>
    <n v="146401.24"/>
    <n v="111001.24"/>
    <n v="111001.24"/>
    <n v="111001.24"/>
    <n v="146401.24"/>
  </r>
  <r>
    <s v="5207"/>
    <s v="CONSEJO NACIONAL DE SEGURIDAD SOCIAL"/>
    <s v="0100"/>
    <s v="FONDO GENERAL"/>
    <s v="2.2.7.2.07"/>
    <s v="Mantenimiento y reparación de equipos industriales y produc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67560"/>
    <n v="174060"/>
    <n v="6500"/>
    <n v="6161.91"/>
    <n v="6161.91"/>
    <n v="6161.91"/>
    <n v="6161.91"/>
    <n v="6161.91"/>
  </r>
  <r>
    <s v="5207"/>
    <s v="CONSEJO NACIONAL DE SEGURIDAD SOCIAL"/>
    <s v="0100"/>
    <s v="FONDO GENERAL"/>
    <s v="2.2.7.2.08"/>
    <s v="Servicios de mantenimiento, reparación, desmonte e instal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300000"/>
    <n v="0"/>
    <n v="1300000"/>
    <n v="216022.6"/>
    <n v="216022.6"/>
    <n v="216022.6"/>
    <n v="216022.6"/>
    <n v="216022.6"/>
  </r>
  <r>
    <s v="5207"/>
    <s v="CONSEJO NACIONAL DE SEGURIDAD SOCIAL"/>
    <s v="0100"/>
    <s v="FONDO GENERAL"/>
    <s v="2.2.8.2.01"/>
    <s v="Comisiones y gastos"/>
    <x v="1"/>
    <x v="1"/>
    <s v="2.2.8"/>
    <s v="OTROS SERVICIOS NO INCLUIDOS EN CONCEPTOS ANTERIORES"/>
    <s v="2.2.8.2"/>
    <s v="Comisiones y gastos"/>
    <s v="0001"/>
    <s v="CONSEJO NACIONAL DE LA SEGURIDAD SOCIAL -CNSS-"/>
    <x v="0"/>
    <x v="0"/>
    <s v="13"/>
    <s v="Regulación del sistema dominicano de seguridad social"/>
    <n v="5000"/>
    <n v="5000"/>
    <n v="10000"/>
    <n v="0"/>
    <n v="0"/>
    <n v="0"/>
    <n v="0"/>
    <n v="0"/>
  </r>
  <r>
    <s v="5207"/>
    <s v="CONSEJO NACIONAL DE SEGURIDAD SOCIAL"/>
    <s v="0100"/>
    <s v="FONDO GENERAL"/>
    <s v="2.2.8.5.01"/>
    <s v="Fumigación"/>
    <x v="1"/>
    <x v="1"/>
    <s v="2.2.8"/>
    <s v="OTROS SERVICIOS NO INCLUIDOS EN CONCEPTOS ANTERIORES"/>
    <s v="2.2.8.5"/>
    <s v="Fumigación, lavandería, limpieza e higiene"/>
    <s v="0001"/>
    <s v="CONSEJO NACIONAL DE LA SEGURIDAD SOCIAL -CNSS-"/>
    <x v="0"/>
    <x v="0"/>
    <s v="13"/>
    <s v="Regulación del sistema dominicano de seguridad social"/>
    <n v="-150000"/>
    <n v="350000"/>
    <n v="200000"/>
    <n v="272603.90000000002"/>
    <n v="42630.7"/>
    <n v="42630.7"/>
    <n v="42630.7"/>
    <n v="351243.72"/>
  </r>
  <r>
    <s v="5207"/>
    <s v="CONSEJO NACIONAL DE SEGURIDAD SOCIAL"/>
    <s v="0100"/>
    <s v="FONDO GENERAL"/>
    <s v="2.2.8.5.02"/>
    <s v="Lavandería"/>
    <x v="1"/>
    <x v="1"/>
    <s v="2.2.8"/>
    <s v="OTROS SERVICIOS NO INCLUIDOS EN CONCEPTOS ANTERIORES"/>
    <s v="2.2.8.5"/>
    <s v="Fumigación, lavandería, limpieza e higiene"/>
    <s v="0001"/>
    <s v="CONSEJO NACIONAL DE LA SEGURIDAD SOCIAL -CNSS-"/>
    <x v="0"/>
    <x v="0"/>
    <s v="13"/>
    <s v="Regulación del sistema dominicano de seguridad social"/>
    <n v="-5000"/>
    <n v="5000"/>
    <n v="0"/>
    <n v="0"/>
    <n v="0"/>
    <n v="0"/>
    <n v="0"/>
    <n v="0"/>
  </r>
  <r>
    <s v="5207"/>
    <s v="CONSEJO NACIONAL DE SEGURIDAD SOCIAL"/>
    <s v="0100"/>
    <s v="FONDO GENERAL"/>
    <s v="2.2.8.5.03"/>
    <s v="Limpieza e higiene"/>
    <x v="1"/>
    <x v="1"/>
    <s v="2.2.8"/>
    <s v="OTROS SERVICIOS NO INCLUIDOS EN CONCEPTOS ANTERIORES"/>
    <s v="2.2.8.5"/>
    <s v="Fumigación, lavandería, limpieza e higiene"/>
    <s v="0001"/>
    <s v="CONSEJO NACIONAL DE LA SEGURIDAD SOCIAL -CNSS-"/>
    <x v="0"/>
    <x v="0"/>
    <s v="13"/>
    <s v="Regulación del sistema dominicano de seguridad social"/>
    <n v="1120000"/>
    <n v="1400000"/>
    <n v="2520000"/>
    <n v="855445.83"/>
    <n v="620445.68000000005"/>
    <n v="620445.68000000005"/>
    <n v="620445.68000000005"/>
    <n v="1845546.6"/>
  </r>
  <r>
    <s v="5207"/>
    <s v="CONSEJO NACIONAL DE SEGURIDAD SOCIAL"/>
    <s v="0100"/>
    <s v="FONDO GENERAL"/>
    <s v="2.2.8.6.01"/>
    <s v="Eventos generale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2440960"/>
    <n v="2520000"/>
    <n v="4960960"/>
    <n v="2260150"/>
    <n v="769810"/>
    <n v="769810"/>
    <n v="760960"/>
    <n v="3460150"/>
  </r>
  <r>
    <s v="5207"/>
    <s v="CONSEJO NACIONAL DE SEGURIDAD SOCIAL"/>
    <s v="0100"/>
    <s v="FONDO GENERAL"/>
    <s v="2.2.8.6.02"/>
    <s v="Festividade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1000000"/>
    <n v="1000000"/>
    <n v="0"/>
    <n v="0"/>
    <n v="0"/>
    <n v="0"/>
    <n v="0"/>
    <n v="0"/>
  </r>
  <r>
    <s v="5207"/>
    <s v="CONSEJO NACIONAL DE SEGURIDAD SOCIAL"/>
    <s v="0100"/>
    <s v="FONDO GENERAL"/>
    <s v="2.2.8.6.04"/>
    <s v="Actuaciones artística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30000"/>
    <n v="30000"/>
    <n v="0"/>
    <n v="0"/>
    <n v="0"/>
    <n v="0"/>
    <n v="0"/>
    <n v="0"/>
  </r>
  <r>
    <s v="5207"/>
    <s v="CONSEJO NACIONAL DE SEGURIDAD SOCIAL"/>
    <s v="0100"/>
    <s v="FONDO GENERAL"/>
    <s v="2.2.8.7.02"/>
    <s v="Servicios jurídicos"/>
    <x v="1"/>
    <x v="1"/>
    <s v="2.2.8"/>
    <s v="OTROS SERVICIOS NO INCLUIDOS EN CONCEPTOS ANTERIORES"/>
    <s v="2.2.8.7"/>
    <s v="Servicios Técnicos y Profesionales"/>
    <s v="0001"/>
    <s v="CONSEJO NACIONAL DE LA SEGURIDAD SOCIAL -CNSS-"/>
    <x v="0"/>
    <x v="0"/>
    <s v="13"/>
    <s v="Regulación del sistema dominicano de seguridad social"/>
    <n v="100000"/>
    <n v="1500000"/>
    <n v="1600000"/>
    <n v="97468"/>
    <n v="93928"/>
    <n v="93928"/>
    <n v="93928"/>
    <n v="144628"/>
  </r>
  <r>
    <s v="5207"/>
    <s v="CONSEJO NACIONAL DE SEGURIDAD SOCIAL"/>
    <s v="0100"/>
    <s v="FONDO GENERAL"/>
    <s v="2.2.8.7.04"/>
    <s v="Servicios de capacitación"/>
    <x v="1"/>
    <x v="1"/>
    <s v="2.2.8"/>
    <s v="OTROS SERVICIOS NO INCLUIDOS EN CONCEPTOS ANTERIORES"/>
    <s v="2.2.8.7"/>
    <s v="Servicios Técnicos y Profesionales"/>
    <s v="0001"/>
    <s v="CONSEJO NACIONAL DE LA SEGURIDAD SOCIAL -CNSS-"/>
    <x v="0"/>
    <x v="0"/>
    <s v="13"/>
    <s v="Regulación del sistema dominicano de seguridad social"/>
    <n v="6156500"/>
    <n v="700000"/>
    <n v="6856500"/>
    <n v="262645.37"/>
    <n v="30756.87"/>
    <n v="30756.87"/>
    <n v="30756.87"/>
    <n v="266086.87"/>
  </r>
  <r>
    <s v="5207"/>
    <s v="CONSEJO NACIONAL DE SEGURIDAD SOCIAL"/>
    <s v="0100"/>
    <s v="FONDO GENERAL"/>
    <s v="2.2.8.7.05"/>
    <s v="Servicios de informática y sistemas computarizados"/>
    <x v="1"/>
    <x v="1"/>
    <s v="2.2.8"/>
    <s v="OTROS SERVICIOS NO INCLUIDOS EN CONCEPTOS ANTERIORES"/>
    <s v="2.2.8.7"/>
    <s v="Servicios Técnicos y Profesionales"/>
    <s v="0001"/>
    <s v="CONSEJO NACIONAL DE LA SEGURIDAD SOCIAL -CNSS-"/>
    <x v="0"/>
    <x v="0"/>
    <s v="13"/>
    <s v="Regulación del sistema dominicano de seguridad social"/>
    <n v="300000"/>
    <n v="1200000"/>
    <n v="1500000"/>
    <n v="0"/>
    <n v="0"/>
    <n v="0"/>
    <n v="0"/>
    <n v="0"/>
  </r>
  <r>
    <s v="5207"/>
    <s v="CONSEJO NACIONAL DE SEGURIDAD SOCIAL"/>
    <s v="0100"/>
    <s v="FONDO GENERAL"/>
    <s v="2.2.8.7.06"/>
    <s v="Otros servicios técnicos profesionales"/>
    <x v="1"/>
    <x v="1"/>
    <s v="2.2.8"/>
    <s v="OTROS SERVICIOS NO INCLUIDOS EN CONCEPTOS ANTERIORES"/>
    <s v="2.2.8.7"/>
    <s v="Servicios Técnicos y Profesionales"/>
    <s v="0001"/>
    <s v="CONSEJO NACIONAL DE LA SEGURIDAD SOCIAL -CNSS-"/>
    <x v="0"/>
    <x v="0"/>
    <s v="13"/>
    <s v="Regulación del sistema dominicano de seguridad social"/>
    <n v="-39391393"/>
    <n v="52624393"/>
    <n v="13233000"/>
    <n v="2335517.5"/>
    <n v="2189017.5"/>
    <n v="2189017.5"/>
    <n v="2189017.5"/>
    <n v="5085517.5"/>
  </r>
  <r>
    <s v="5207"/>
    <s v="CONSEJO NACIONAL DE SEGURIDAD SOCIAL"/>
    <s v="0100"/>
    <s v="FONDO GENERAL"/>
    <s v="2.2.8.7.06"/>
    <s v="Otros servicios técnicos profesionales"/>
    <x v="1"/>
    <x v="1"/>
    <s v="2.2.8"/>
    <s v="OTROS SERVICIOS NO INCLUIDOS EN CONCEPTOS ANTERIORES"/>
    <s v="2.2.8.7"/>
    <s v="Servicios Técnicos y Profesionales"/>
    <s v="0001"/>
    <s v="CONSEJO NACIONAL DE LA SEGURIDAD SOCIAL -CNSS-"/>
    <x v="1"/>
    <x v="1"/>
    <s v="13"/>
    <s v="Regulación del sistema dominicano de seguridad social"/>
    <n v="-100000000"/>
    <n v="100000000"/>
    <n v="0"/>
    <n v="0"/>
    <n v="0"/>
    <n v="0"/>
    <n v="0"/>
    <n v="0"/>
  </r>
  <r>
    <s v="5207"/>
    <s v="CONSEJO NACIONAL DE SEGURIDAD SOCIAL"/>
    <s v="0100"/>
    <s v="FONDO GENERAL"/>
    <s v="2.2.8.7.06"/>
    <s v="Otros servicios técnicos profesionales"/>
    <x v="1"/>
    <x v="1"/>
    <s v="2.2.8"/>
    <s v="OTROS SERVICIOS NO INCLUIDOS EN CONCEPTOS ANTERIORES"/>
    <s v="2.2.8.7"/>
    <s v="Servicios Técnicos y Profesionales"/>
    <s v="0001"/>
    <s v="CONSEJO NACIONAL DE LA SEGURIDAD SOCIAL -CNSS-"/>
    <x v="2"/>
    <x v="2"/>
    <s v="13"/>
    <s v="Regulación del sistema dominicano de seguridad social"/>
    <n v="16800000"/>
    <n v="1200000"/>
    <n v="18000000"/>
    <n v="12620550"/>
    <n v="12042550"/>
    <n v="12042550"/>
    <n v="11674050"/>
    <n v="12620550"/>
  </r>
  <r>
    <s v="5207"/>
    <s v="CONSEJO NACIONAL DE SEGURIDAD SOCIAL"/>
    <s v="0100"/>
    <s v="FONDO GENERAL"/>
    <s v="2.2.8.8.01"/>
    <s v="Impuestos"/>
    <x v="1"/>
    <x v="1"/>
    <s v="2.2.8"/>
    <s v="OTROS SERVICIOS NO INCLUIDOS EN CONCEPTOS ANTERIORES"/>
    <s v="2.2.8.8"/>
    <s v="Impuestos, derechos y tasas"/>
    <s v="0001"/>
    <s v="CONSEJO NACIONAL DE LA SEGURIDAD SOCIAL -CNSS-"/>
    <x v="0"/>
    <x v="0"/>
    <s v="13"/>
    <s v="Regulación del sistema dominicano de seguridad social"/>
    <n v="1200000"/>
    <n v="0"/>
    <n v="1200000"/>
    <n v="0"/>
    <n v="0"/>
    <n v="0"/>
    <n v="0"/>
    <n v="0"/>
  </r>
  <r>
    <s v="5207"/>
    <s v="CONSEJO NACIONAL DE SEGURIDAD SOCIAL"/>
    <s v="0100"/>
    <s v="FONDO GENERAL"/>
    <s v="2.2.9.1.01"/>
    <s v="Otras contrataciones de servicios"/>
    <x v="1"/>
    <x v="1"/>
    <s v="2.2.9"/>
    <s v="OTRAS CONTRATACIONES DE SERVICIOS"/>
    <s v="2.2.9.1"/>
    <s v="Otras contrataciones de servicios"/>
    <s v="0001"/>
    <s v="CONSEJO NACIONAL DE LA SEGURIDAD SOCIAL -CNSS-"/>
    <x v="0"/>
    <x v="0"/>
    <s v="13"/>
    <s v="Regulación del sistema dominicano de seguridad social"/>
    <n v="1200000"/>
    <n v="0"/>
    <n v="1200000"/>
    <n v="132160"/>
    <n v="33040"/>
    <n v="33040"/>
    <n v="33040"/>
    <n v="132160"/>
  </r>
  <r>
    <s v="5207"/>
    <s v="CONSEJO NACIONAL DE SEGURIDAD SOCIAL"/>
    <s v="0100"/>
    <s v="FONDO GENERAL"/>
    <s v="2.2.9.2.01"/>
    <s v="Servicios de alimentación"/>
    <x v="1"/>
    <x v="1"/>
    <s v="2.2.9"/>
    <s v="OTRAS CONTRATACIONES DE SERVICIOS"/>
    <s v="2.2.9.2"/>
    <s v="Servicios de alimentación"/>
    <s v="0001"/>
    <s v="CONSEJO NACIONAL DE LA SEGURIDAD SOCIAL -CNSS-"/>
    <x v="0"/>
    <x v="0"/>
    <s v="13"/>
    <s v="Regulación del sistema dominicano de seguridad social"/>
    <n v="7649000"/>
    <n v="336000"/>
    <n v="7985000"/>
    <n v="7121492.7199999997"/>
    <n v="3516340.02"/>
    <n v="3516340.02"/>
    <n v="3198188.42"/>
    <n v="7121492.7199999997"/>
  </r>
  <r>
    <s v="5207"/>
    <s v="CONSEJO NACIONAL DE SEGURIDAD SOCIAL"/>
    <s v="0100"/>
    <s v="FONDO GENERAL"/>
    <s v="2.2.9.2.03"/>
    <s v="Servicios de Catering"/>
    <x v="1"/>
    <x v="1"/>
    <s v="2.2.9"/>
    <s v="OTRAS CONTRATACIONES DE SERVICIOS"/>
    <s v="2.2.9.2"/>
    <s v="Servicios de alimentación"/>
    <s v="0001"/>
    <s v="CONSEJO NACIONAL DE LA SEGURIDAD SOCIAL -CNSS-"/>
    <x v="0"/>
    <x v="0"/>
    <s v="13"/>
    <s v="Regulación del sistema dominicano de seguridad social"/>
    <n v="865000"/>
    <n v="0"/>
    <n v="865000"/>
    <n v="690648.1"/>
    <n v="690648.1"/>
    <n v="690648.1"/>
    <n v="616249.1"/>
    <n v="1612218"/>
  </r>
  <r>
    <s v="5207"/>
    <s v="CONSEJO NACIONAL DE SEGURIDAD SOCIAL"/>
    <s v="0100"/>
    <s v="FONDO GENERAL"/>
    <s v="2.3.1.1.01"/>
    <s v="Alimentos y bebidas para personas"/>
    <x v="2"/>
    <x v="2"/>
    <s v="2.3.1"/>
    <s v="ALIMENTOS Y PRODUCTOS AGROFORESTALES"/>
    <s v="2.3.1.1"/>
    <s v="Alimentos y bebidas para personas"/>
    <s v="0001"/>
    <s v="CONSEJO NACIONAL DE LA SEGURIDAD SOCIAL -CNSS-"/>
    <x v="0"/>
    <x v="0"/>
    <s v="13"/>
    <s v="Regulación del sistema dominicano de seguridad social"/>
    <n v="-500000"/>
    <n v="1400000"/>
    <n v="900000"/>
    <n v="567684.76"/>
    <n v="417550.76"/>
    <n v="417550.76"/>
    <n v="417550.76"/>
    <n v="626143.17000000004"/>
  </r>
  <r>
    <s v="5207"/>
    <s v="CONSEJO NACIONAL DE SEGURIDAD SOCIAL"/>
    <s v="0100"/>
    <s v="FONDO GENERAL"/>
    <s v="2.3.1.3.03"/>
    <s v="Productos forestales"/>
    <x v="2"/>
    <x v="2"/>
    <s v="2.3.1"/>
    <s v="ALIMENTOS Y PRODUCTOS AGROFORESTALES"/>
    <s v="2.3.1.3"/>
    <s v="Productos agroforestales y pecuarios"/>
    <s v="0001"/>
    <s v="CONSEJO NACIONAL DE LA SEGURIDAD SOCIAL -CNSS-"/>
    <x v="0"/>
    <x v="0"/>
    <s v="13"/>
    <s v="Regulación del sistema dominicano de seguridad social"/>
    <n v="0"/>
    <n v="250000"/>
    <n v="250000"/>
    <n v="127941.5"/>
    <n v="127941.5"/>
    <n v="127941.5"/>
    <n v="127941.5"/>
    <n v="127941.5"/>
  </r>
  <r>
    <s v="5207"/>
    <s v="CONSEJO NACIONAL DE SEGURIDAD SOCIAL"/>
    <s v="0100"/>
    <s v="FONDO GENERAL"/>
    <s v="2.3.2.2.01"/>
    <s v="Acabados textiles"/>
    <x v="2"/>
    <x v="2"/>
    <s v="2.3.2"/>
    <s v="TEXTILES Y VESTUARIOS"/>
    <s v="2.3.2.2"/>
    <s v="Acabados textiles"/>
    <s v="0001"/>
    <s v="CONSEJO NACIONAL DE LA SEGURIDAD SOCIAL -CNSS-"/>
    <x v="0"/>
    <x v="0"/>
    <s v="13"/>
    <s v="Regulación del sistema dominicano de seguridad social"/>
    <n v="41000"/>
    <n v="100000"/>
    <n v="141000"/>
    <n v="116820"/>
    <n v="116820"/>
    <n v="116820"/>
    <n v="116820"/>
    <n v="116820"/>
  </r>
  <r>
    <s v="5207"/>
    <s v="CONSEJO NACIONAL DE SEGURIDAD SOCIAL"/>
    <s v="0100"/>
    <s v="FONDO GENERAL"/>
    <s v="2.3.2.3.01"/>
    <s v="Prendas y accesorios de vestir"/>
    <x v="2"/>
    <x v="2"/>
    <s v="2.3.2"/>
    <s v="TEXTILES Y VESTUARIOS"/>
    <s v="2.3.2.3"/>
    <s v="Prendas y accesorios de vestir"/>
    <s v="0001"/>
    <s v="CONSEJO NACIONAL DE LA SEGURIDAD SOCIAL -CNSS-"/>
    <x v="0"/>
    <x v="0"/>
    <s v="13"/>
    <s v="Regulación del sistema dominicano de seguridad social"/>
    <n v="575000"/>
    <n v="125000"/>
    <n v="700000"/>
    <n v="540086"/>
    <n v="222666"/>
    <n v="222666"/>
    <n v="222666"/>
    <n v="540246"/>
  </r>
  <r>
    <s v="5207"/>
    <s v="CONSEJO NACIONAL DE SEGURIDAD SOCIAL"/>
    <s v="0100"/>
    <s v="FONDO GENERAL"/>
    <s v="2.3.2.4.01"/>
    <s v="Calzados"/>
    <x v="2"/>
    <x v="2"/>
    <s v="2.3.2"/>
    <s v="TEXTILES Y VESTUARIOS"/>
    <s v="2.3.2.4"/>
    <s v="Calzados"/>
    <s v="0001"/>
    <s v="CONSEJO NACIONAL DE LA SEGURIDAD SOCIAL -CNSS-"/>
    <x v="0"/>
    <x v="0"/>
    <s v="13"/>
    <s v="Regulación del sistema dominicano de seguridad social"/>
    <n v="-75000"/>
    <n v="75000"/>
    <n v="0"/>
    <n v="0"/>
    <n v="0"/>
    <n v="0"/>
    <n v="0"/>
    <n v="0"/>
  </r>
  <r>
    <s v="5207"/>
    <s v="CONSEJO NACIONAL DE SEGURIDAD SOCIAL"/>
    <s v="0100"/>
    <s v="FONDO GENERAL"/>
    <s v="2.3.3.2.01"/>
    <s v="Papel y cartón"/>
    <x v="2"/>
    <x v="2"/>
    <s v="2.3.3"/>
    <s v="PAPEL, CARTÓN E IMPRESOS"/>
    <s v="2.3.3.2"/>
    <s v="Papel y cartón"/>
    <s v="0001"/>
    <s v="CONSEJO NACIONAL DE LA SEGURIDAD SOCIAL -CNSS-"/>
    <x v="0"/>
    <x v="0"/>
    <s v="13"/>
    <s v="Regulación del sistema dominicano de seguridad social"/>
    <n v="895000"/>
    <n v="0"/>
    <n v="895000"/>
    <n v="380607.71"/>
    <n v="356712.71"/>
    <n v="356712.71"/>
    <n v="356712.71"/>
    <n v="780896.79"/>
  </r>
  <r>
    <s v="5207"/>
    <s v="CONSEJO NACIONAL DE SEGURIDAD SOCIAL"/>
    <s v="0100"/>
    <s v="FONDO GENERAL"/>
    <s v="2.3.3.4.01"/>
    <s v="Libros, revistas y periódicos"/>
    <x v="2"/>
    <x v="2"/>
    <s v="2.3.3"/>
    <s v="PAPEL, CARTÓN E IMPRESOS"/>
    <s v="2.3.3.4"/>
    <s v="Libros, revistas y periódicos"/>
    <s v="0001"/>
    <s v="CONSEJO NACIONAL DE LA SEGURIDAD SOCIAL -CNSS-"/>
    <x v="0"/>
    <x v="0"/>
    <s v="13"/>
    <s v="Regulación del sistema dominicano de seguridad social"/>
    <n v="315000"/>
    <n v="60000"/>
    <n v="375000"/>
    <n v="157000"/>
    <n v="123700"/>
    <n v="123700"/>
    <n v="123700"/>
    <n v="157000"/>
  </r>
  <r>
    <s v="5207"/>
    <s v="CONSEJO NACIONAL DE SEGURIDAD SOCIAL"/>
    <s v="0100"/>
    <s v="FONDO GENERAL"/>
    <s v="2.3.4.1.01"/>
    <s v="Productos medicinales para uso humano"/>
    <x v="2"/>
    <x v="2"/>
    <s v="2.3.4"/>
    <s v="PRODUCTOS FARMACÉUTICOS"/>
    <s v="2.3.4.1"/>
    <s v="Productos medicinales para uso humano"/>
    <s v="0001"/>
    <s v="CONSEJO NACIONAL DE LA SEGURIDAD SOCIAL -CNSS-"/>
    <x v="0"/>
    <x v="0"/>
    <s v="13"/>
    <s v="Regulación del sistema dominicano de seguridad social"/>
    <n v="-100000"/>
    <n v="200000"/>
    <n v="100000"/>
    <n v="97610"/>
    <n v="97610"/>
    <n v="97610"/>
    <n v="97610"/>
    <n v="97610"/>
  </r>
  <r>
    <s v="5207"/>
    <s v="CONSEJO NACIONAL DE SEGURIDAD SOCIAL"/>
    <s v="0100"/>
    <s v="FONDO GENERAL"/>
    <s v="2.3.5.3.01"/>
    <s v="Llantas y neumáticos"/>
    <x v="2"/>
    <x v="2"/>
    <s v="2.3.5"/>
    <s v="CUERO, CAUCHO Y PLÁSTICO"/>
    <s v="2.3.5.3"/>
    <s v="Llantas y neumáticos"/>
    <s v="0001"/>
    <s v="CONSEJO NACIONAL DE LA SEGURIDAD SOCIAL -CNSS-"/>
    <x v="0"/>
    <x v="0"/>
    <s v="13"/>
    <s v="Regulación del sistema dominicano de seguridad social"/>
    <n v="-100000"/>
    <n v="350000"/>
    <n v="250000"/>
    <n v="54800"/>
    <n v="0"/>
    <n v="0"/>
    <n v="0"/>
    <n v="54800"/>
  </r>
  <r>
    <s v="5207"/>
    <s v="CONSEJO NACIONAL DE SEGURIDAD SOCIAL"/>
    <s v="0100"/>
    <s v="FONDO GENERAL"/>
    <s v="2.3.5.5.01"/>
    <s v="Plástico"/>
    <x v="2"/>
    <x v="2"/>
    <s v="2.3.5"/>
    <s v="CUERO, CAUCHO Y PLÁSTICO"/>
    <s v="2.3.5.5"/>
    <s v="Plástico"/>
    <s v="0001"/>
    <s v="CONSEJO NACIONAL DE LA SEGURIDAD SOCIAL -CNSS-"/>
    <x v="0"/>
    <x v="0"/>
    <s v="13"/>
    <s v="Regulación del sistema dominicano de seguridad social"/>
    <n v="200000"/>
    <n v="0"/>
    <n v="200000"/>
    <n v="10030"/>
    <n v="10030"/>
    <n v="10030"/>
    <n v="10030"/>
    <n v="12030"/>
  </r>
  <r>
    <s v="5207"/>
    <s v="CONSEJO NACIONAL DE SEGURIDAD SOCIAL"/>
    <s v="0100"/>
    <s v="FONDO GENERAL"/>
    <s v="2.3.6.1.01"/>
    <s v="Productos de cemento"/>
    <x v="2"/>
    <x v="2"/>
    <s v="2.3.6"/>
    <s v="PRODUCTOS DE MINERALES, METÁLICOS Y NO METÁLICOS"/>
    <s v="2.3.6.1"/>
    <s v="Productos de cemento, cal, asbesto, yeso y arcilla"/>
    <s v="0001"/>
    <s v="CONSEJO NACIONAL DE LA SEGURIDAD SOCIAL -CNSS-"/>
    <x v="0"/>
    <x v="0"/>
    <s v="13"/>
    <s v="Regulación del sistema dominicano de seguridad social"/>
    <n v="15000"/>
    <n v="0"/>
    <n v="15000"/>
    <n v="0"/>
    <n v="0"/>
    <n v="0"/>
    <n v="0"/>
    <n v="12600"/>
  </r>
  <r>
    <s v="5207"/>
    <s v="CONSEJO NACIONAL DE SEGURIDAD SOCIAL"/>
    <s v="0100"/>
    <s v="FONDO GENERAL"/>
    <s v="2.3.6.1.04"/>
    <s v="Productos de yeso"/>
    <x v="2"/>
    <x v="2"/>
    <s v="2.3.6"/>
    <s v="PRODUCTOS DE MINERALES, METÁLICOS Y NO METÁLICOS"/>
    <s v="2.3.6.1"/>
    <s v="Productos de cemento, cal, asbesto, yeso y arcilla"/>
    <s v="0001"/>
    <s v="CONSEJO NACIONAL DE LA SEGURIDAD SOCIAL -CNSS-"/>
    <x v="0"/>
    <x v="0"/>
    <s v="13"/>
    <s v="Regulación del sistema dominicano de seguridad social"/>
    <n v="268000"/>
    <n v="0"/>
    <n v="268000"/>
    <n v="8145.16"/>
    <n v="0"/>
    <n v="0"/>
    <n v="0"/>
    <n v="267900"/>
  </r>
  <r>
    <s v="5207"/>
    <s v="CONSEJO NACIONAL DE SEGURIDAD SOCIAL"/>
    <s v="0100"/>
    <s v="FONDO GENERAL"/>
    <s v="2.3.6.2.01"/>
    <s v="Productos de vidrio"/>
    <x v="2"/>
    <x v="2"/>
    <s v="2.3.6"/>
    <s v="PRODUCTOS DE MINERALES, METÁLICOS Y NO METÁLICOS"/>
    <s v="2.3.6.2"/>
    <s v="Productos de vidrio, loza y porcelana"/>
    <s v="0001"/>
    <s v="CONSEJO NACIONAL DE LA SEGURIDAD SOCIAL -CNSS-"/>
    <x v="0"/>
    <x v="0"/>
    <s v="13"/>
    <s v="Regulación del sistema dominicano de seguridad social"/>
    <n v="50000"/>
    <n v="0"/>
    <n v="50000"/>
    <n v="0"/>
    <n v="0"/>
    <n v="0"/>
    <n v="0"/>
    <n v="0"/>
  </r>
  <r>
    <s v="5207"/>
    <s v="CONSEJO NACIONAL DE SEGURIDAD SOCIAL"/>
    <s v="0100"/>
    <s v="FONDO GENERAL"/>
    <s v="2.3.6.3.04"/>
    <s v="Herramientas menores"/>
    <x v="2"/>
    <x v="2"/>
    <s v="2.3.6"/>
    <s v="PRODUCTOS DE MINERALES, METÁLICOS Y NO METÁLICOS"/>
    <s v="2.3.6.3"/>
    <s v="Productos metálicos y sus derivados"/>
    <s v="0001"/>
    <s v="CONSEJO NACIONAL DE LA SEGURIDAD SOCIAL -CNSS-"/>
    <x v="0"/>
    <x v="0"/>
    <s v="13"/>
    <s v="Regulación del sistema dominicano de seguridad social"/>
    <n v="400000"/>
    <n v="0"/>
    <n v="400000"/>
    <n v="5752.5"/>
    <n v="5752.5"/>
    <n v="5752.5"/>
    <n v="0"/>
    <n v="135924.99"/>
  </r>
  <r>
    <s v="5207"/>
    <s v="CONSEJO NACIONAL DE SEGURIDAD SOCIAL"/>
    <s v="0100"/>
    <s v="FONDO GENERAL"/>
    <s v="2.3.6.3.06"/>
    <s v="Productos metálicos"/>
    <x v="2"/>
    <x v="2"/>
    <s v="2.3.6"/>
    <s v="PRODUCTOS DE MINERALES, METÁLICOS Y NO METÁLICOS"/>
    <s v="2.3.6.3"/>
    <s v="Productos metálicos y sus derivados"/>
    <s v="0001"/>
    <s v="CONSEJO NACIONAL DE LA SEGURIDAD SOCIAL -CNSS-"/>
    <x v="0"/>
    <x v="0"/>
    <s v="13"/>
    <s v="Regulación del sistema dominicano de seguridad social"/>
    <n v="100000"/>
    <n v="0"/>
    <n v="100000"/>
    <n v="3257.72"/>
    <n v="0"/>
    <n v="0"/>
    <n v="0"/>
    <n v="153076.25"/>
  </r>
  <r>
    <s v="5207"/>
    <s v="CONSEJO NACIONAL DE SEGURIDAD SOCIAL"/>
    <s v="0100"/>
    <s v="FONDO GENERAL"/>
    <s v="2.3.7.1.01"/>
    <s v="Gasolina"/>
    <x v="2"/>
    <x v="2"/>
    <s v="2.3.7"/>
    <s v="COMBUSTIBLES, LUBRICANTES, PRODUCTOS QUÍMICOS Y CONEXOS"/>
    <s v="2.3.7.1"/>
    <s v="Combustibles y lubricantes"/>
    <s v="0001"/>
    <s v="CONSEJO NACIONAL DE LA SEGURIDAD SOCIAL -CNSS-"/>
    <x v="0"/>
    <x v="0"/>
    <s v="13"/>
    <s v="Regulación del sistema dominicano de seguridad social"/>
    <n v="3100000"/>
    <n v="5000000"/>
    <n v="8100000"/>
    <n v="8067000"/>
    <n v="4667000"/>
    <n v="4667000"/>
    <n v="4667000"/>
    <n v="8067000"/>
  </r>
  <r>
    <s v="5207"/>
    <s v="CONSEJO NACIONAL DE SEGURIDAD SOCIAL"/>
    <s v="0100"/>
    <s v="FONDO GENERAL"/>
    <s v="2.3.7.1.02"/>
    <s v="Gasoil"/>
    <x v="2"/>
    <x v="2"/>
    <s v="2.3.7"/>
    <s v="COMBUSTIBLES, LUBRICANTES, PRODUCTOS QUÍMICOS Y CONEXOS"/>
    <s v="2.3.7.1"/>
    <s v="Combustibles y lubricantes"/>
    <s v="0001"/>
    <s v="CONSEJO NACIONAL DE LA SEGURIDAD SOCIAL -CNSS-"/>
    <x v="0"/>
    <x v="0"/>
    <s v="13"/>
    <s v="Regulación del sistema dominicano de seguridad social"/>
    <n v="325000"/>
    <n v="25000"/>
    <n v="350000"/>
    <n v="250000"/>
    <n v="99815.4"/>
    <n v="99815.4"/>
    <n v="99815.4"/>
    <n v="250000"/>
  </r>
  <r>
    <s v="5207"/>
    <s v="CONSEJO NACIONAL DE SEGURIDAD SOCIAL"/>
    <s v="0100"/>
    <s v="FONDO GENERAL"/>
    <s v="2.3.7.2.03"/>
    <s v="Productos químicos de uso personal y de laboratorios"/>
    <x v="2"/>
    <x v="2"/>
    <s v="2.3.7"/>
    <s v="COMBUSTIBLES, LUBRICANTES, PRODUCTOS QUÍMICOS Y CONEXOS"/>
    <s v="2.3.7.2"/>
    <s v="Productos químicos y conexos"/>
    <s v="0001"/>
    <s v="CONSEJO NACIONAL DE LA SEGURIDAD SOCIAL -CNSS-"/>
    <x v="0"/>
    <x v="0"/>
    <s v="13"/>
    <s v="Regulación del sistema dominicano de seguridad social"/>
    <n v="0"/>
    <n v="150000"/>
    <n v="150000"/>
    <n v="0"/>
    <n v="0"/>
    <n v="0"/>
    <n v="0"/>
    <n v="13597.4"/>
  </r>
  <r>
    <s v="5207"/>
    <s v="CONSEJO NACIONAL DE SEGURIDAD SOCIAL"/>
    <s v="0100"/>
    <s v="FONDO GENERAL"/>
    <s v="2.3.7.2.06"/>
    <s v="Pinturas, lacas, barnices, diluyentes y absorbentes para pinturas"/>
    <x v="2"/>
    <x v="2"/>
    <s v="2.3.7"/>
    <s v="COMBUSTIBLES, LUBRICANTES, PRODUCTOS QUÍMICOS Y CONEXOS"/>
    <s v="2.3.7.2"/>
    <s v="Productos químicos y conexos"/>
    <s v="0001"/>
    <s v="CONSEJO NACIONAL DE LA SEGURIDAD SOCIAL -CNSS-"/>
    <x v="0"/>
    <x v="0"/>
    <s v="13"/>
    <s v="Regulación del sistema dominicano de seguridad social"/>
    <n v="150000"/>
    <n v="150000"/>
    <n v="300000"/>
    <n v="75565.88"/>
    <n v="75518"/>
    <n v="75518"/>
    <n v="75518"/>
    <n v="165065.88"/>
  </r>
  <r>
    <s v="5207"/>
    <s v="CONSEJO NACIONAL DE SEGURIDAD SOCIAL"/>
    <s v="0100"/>
    <s v="FONDO GENERAL"/>
    <s v="2.3.9.1.01"/>
    <s v="Útiles y materiales de limpieza e higiene"/>
    <x v="2"/>
    <x v="2"/>
    <s v="2.3.9"/>
    <s v="PRODUCTOS Y ÚTILES VARIOS"/>
    <s v="2.3.9.1"/>
    <s v="Útiles y materiales de limpieza e higiene"/>
    <s v="0001"/>
    <s v="CONSEJO NACIONAL DE LA SEGURIDAD SOCIAL -CNSS-"/>
    <x v="0"/>
    <x v="0"/>
    <s v="13"/>
    <s v="Regulación del sistema dominicano de seguridad social"/>
    <n v="917000"/>
    <n v="1000000"/>
    <n v="1917000"/>
    <n v="335925.98"/>
    <n v="148390.9"/>
    <n v="148390.9"/>
    <n v="131752.9"/>
    <n v="1109438.68"/>
  </r>
  <r>
    <s v="5207"/>
    <s v="CONSEJO NACIONAL DE SEGURIDAD SOCIAL"/>
    <s v="0100"/>
    <s v="FONDO GENERAL"/>
    <s v="2.3.9.2.01"/>
    <s v="Útiles  y materiales de escritorio, oficina e informática"/>
    <x v="2"/>
    <x v="2"/>
    <s v="2.3.9"/>
    <s v="PRODUCTOS Y ÚTILES VARIOS"/>
    <s v="2.3.9.2"/>
    <s v="Útiles  y materiales de escritorio, oficina, informática, escolares y de enseñanza"/>
    <s v="0001"/>
    <s v="CONSEJO NACIONAL DE LA SEGURIDAD SOCIAL -CNSS-"/>
    <x v="0"/>
    <x v="0"/>
    <s v="13"/>
    <s v="Regulación del sistema dominicano de seguridad social"/>
    <n v="-800000"/>
    <n v="2500000"/>
    <n v="1700000"/>
    <n v="1210194.48"/>
    <n v="1210194.48"/>
    <n v="1210194.48"/>
    <n v="1210194.48"/>
    <n v="1726724.48"/>
  </r>
  <r>
    <s v="5207"/>
    <s v="CONSEJO NACIONAL DE SEGURIDAD SOCIAL"/>
    <s v="0100"/>
    <s v="FONDO GENERAL"/>
    <s v="2.3.9.3.01"/>
    <s v="Útiles menores médico, quirúrgicos o de laboratorio"/>
    <x v="2"/>
    <x v="2"/>
    <s v="2.3.9"/>
    <s v="PRODUCTOS Y ÚTILES VARIOS"/>
    <s v="2.3.9.3"/>
    <s v="Útiles menores médico, quirúrgicos o de laboratorio"/>
    <s v="0001"/>
    <s v="CONSEJO NACIONAL DE LA SEGURIDAD SOCIAL -CNSS-"/>
    <x v="0"/>
    <x v="0"/>
    <s v="13"/>
    <s v="Regulación del sistema dominicano de seguridad social"/>
    <n v="800000"/>
    <n v="1000000"/>
    <n v="1800000"/>
    <n v="119675.6"/>
    <n v="119675.6"/>
    <n v="119675.6"/>
    <n v="119675.6"/>
    <n v="119675.6"/>
  </r>
  <r>
    <s v="5207"/>
    <s v="CONSEJO NACIONAL DE SEGURIDAD SOCIAL"/>
    <s v="0100"/>
    <s v="FONDO GENERAL"/>
    <s v="2.3.9.5.01"/>
    <s v="Útiles de cocina y comedor"/>
    <x v="2"/>
    <x v="2"/>
    <s v="2.3.9"/>
    <s v="PRODUCTOS Y ÚTILES VARIOS"/>
    <s v="2.3.9.5"/>
    <s v="Útiles de cocina y comedor"/>
    <s v="0001"/>
    <s v="CONSEJO NACIONAL DE LA SEGURIDAD SOCIAL -CNSS-"/>
    <x v="0"/>
    <x v="0"/>
    <s v="13"/>
    <s v="Regulación del sistema dominicano de seguridad social"/>
    <n v="300000"/>
    <n v="0"/>
    <n v="300000"/>
    <n v="403134.13"/>
    <n v="401069.13"/>
    <n v="401069.13"/>
    <n v="401069.13"/>
    <n v="430165"/>
  </r>
  <r>
    <s v="5207"/>
    <s v="CONSEJO NACIONAL DE SEGURIDAD SOCIAL"/>
    <s v="0100"/>
    <s v="FONDO GENERAL"/>
    <s v="2.3.9.6.01"/>
    <s v="Productos eléctricos y afines"/>
    <x v="2"/>
    <x v="2"/>
    <s v="2.3.9"/>
    <s v="PRODUCTOS Y ÚTILES VARIOS"/>
    <s v="2.3.9.6"/>
    <s v="Productos eléctricos y afines"/>
    <s v="0001"/>
    <s v="CONSEJO NACIONAL DE LA SEGURIDAD SOCIAL -CNSS-"/>
    <x v="0"/>
    <x v="0"/>
    <s v="13"/>
    <s v="Regulación del sistema dominicano de seguridad social"/>
    <n v="1047000"/>
    <n v="500000"/>
    <n v="1547000"/>
    <n v="376560.43"/>
    <n v="376560.43"/>
    <n v="376560.43"/>
    <n v="376560.43"/>
    <n v="1575241.46"/>
  </r>
  <r>
    <s v="5207"/>
    <s v="CONSEJO NACIONAL DE SEGURIDAD SOCIAL"/>
    <s v="0100"/>
    <s v="FONDO GENERAL"/>
    <s v="2.3.9.8.02"/>
    <s v="Accesorios"/>
    <x v="2"/>
    <x v="2"/>
    <s v="2.3.9"/>
    <s v="PRODUCTOS Y ÚTILES VARIOS"/>
    <s v="2.3.9.8"/>
    <s v="Repuestos y accesorios menores"/>
    <s v="0001"/>
    <s v="CONSEJO NACIONAL DE LA SEGURIDAD SOCIAL -CNSS-"/>
    <x v="0"/>
    <x v="0"/>
    <s v="13"/>
    <s v="Regulación del sistema dominicano de seguridad social"/>
    <n v="166000"/>
    <n v="0"/>
    <n v="166000"/>
    <n v="90765.01"/>
    <n v="41536"/>
    <n v="41536"/>
    <n v="41536"/>
    <n v="135556.16"/>
  </r>
  <r>
    <s v="5207"/>
    <s v="CONSEJO NACIONAL DE SEGURIDAD SOCIAL"/>
    <s v="0100"/>
    <s v="FONDO GENERAL"/>
    <s v="2.3.9.9.01"/>
    <s v="Productos y Utiles Varios  n.i.p"/>
    <x v="2"/>
    <x v="2"/>
    <s v="2.3.9"/>
    <s v="PRODUCTOS Y ÚTILES VARIOS"/>
    <s v="2.3.9.9"/>
    <s v="Productos y útiles varios no identificados precedentemente (n.i.p.)"/>
    <s v="0001"/>
    <s v="CONSEJO NACIONAL DE LA SEGURIDAD SOCIAL -CNSS-"/>
    <x v="0"/>
    <x v="0"/>
    <s v="13"/>
    <s v="Regulación del sistema dominicano de seguridad social"/>
    <n v="196000"/>
    <n v="300000"/>
    <n v="496000"/>
    <n v="81560.34"/>
    <n v="69050.34"/>
    <n v="69050.34"/>
    <n v="24210.34"/>
    <n v="81560.34"/>
  </r>
  <r>
    <s v="5207"/>
    <s v="CONSEJO NACIONAL DE SEGURIDAD SOCIAL"/>
    <s v="0100"/>
    <s v="FONDO GENERAL"/>
    <s v="2.3.9.9.04"/>
    <s v="Productos y útiles de defensa y seguridad"/>
    <x v="2"/>
    <x v="2"/>
    <s v="2.3.9"/>
    <s v="PRODUCTOS Y ÚTILES VARIOS"/>
    <s v="2.3.9.9"/>
    <s v="Productos y útiles varios no identificados precedentemente (n.i.p.)"/>
    <s v="0001"/>
    <s v="CONSEJO NACIONAL DE LA SEGURIDAD SOCIAL -CNSS-"/>
    <x v="0"/>
    <x v="0"/>
    <s v="13"/>
    <s v="Regulación del sistema dominicano de seguridad social"/>
    <n v="520000"/>
    <n v="0"/>
    <n v="520000"/>
    <n v="346553.61"/>
    <n v="16503.48"/>
    <n v="16503.48"/>
    <n v="16503.48"/>
    <n v="508131.41"/>
  </r>
  <r>
    <s v="5207"/>
    <s v="CONSEJO NACIONAL DE SEGURIDAD SOCIAL"/>
    <s v="0100"/>
    <s v="FONDO GENERAL"/>
    <s v="2.3.9.9.05"/>
    <s v="Productos y útiles diversos"/>
    <x v="2"/>
    <x v="2"/>
    <s v="2.3.9"/>
    <s v="PRODUCTOS Y ÚTILES VARIOS"/>
    <s v="2.3.9.9"/>
    <s v="Productos y útiles varios no identificados precedentemente (n.i.p.)"/>
    <s v="0001"/>
    <s v="CONSEJO NACIONAL DE LA SEGURIDAD SOCIAL -CNSS-"/>
    <x v="0"/>
    <x v="0"/>
    <s v="13"/>
    <s v="Regulación del sistema dominicano de seguridad social"/>
    <n v="202000"/>
    <n v="0"/>
    <n v="202000"/>
    <n v="168008.4"/>
    <n v="168008.4"/>
    <n v="168008.4"/>
    <n v="168008.4"/>
    <n v="197308.4"/>
  </r>
  <r>
    <s v="5207"/>
    <s v="CONSEJO NACIONAL DE SEGURIDAD SOCIAL"/>
    <s v="0100"/>
    <s v="FONDO GENERAL"/>
    <s v="2.4.1.6.05"/>
    <s v="Transferencias corrientes ocasionales a asociaciones sin fines de lucro"/>
    <x v="3"/>
    <x v="3"/>
    <s v="2.4.1"/>
    <s v="TRANSFERENCIAS CORRIENTES AL SECTOR PRIVADO"/>
    <s v="2.4.1.6"/>
    <s v="Transferencias corrientes a asociaciones sin fines de lucro y partidos políticos"/>
    <s v="0001"/>
    <s v="CONSEJO NACIONAL DE LA SEGURIDAD SOCIAL -CNSS-"/>
    <x v="3"/>
    <x v="3"/>
    <s v="98"/>
    <s v="AdminIstración de contribuciones especiales"/>
    <n v="-2000000"/>
    <n v="2000000"/>
    <n v="0"/>
    <n v="0"/>
    <n v="0"/>
    <n v="0"/>
    <n v="0"/>
    <n v="0"/>
  </r>
  <r>
    <s v="5207"/>
    <s v="CONSEJO NACIONAL DE SEGURIDAD SOCIAL"/>
    <s v="0100"/>
    <s v="FONDO GENERAL"/>
    <s v="2.4.7.2.01"/>
    <s v="Transferencias corrientes a Organismos Internacionales"/>
    <x v="3"/>
    <x v="3"/>
    <s v="2.4.7"/>
    <s v="TRANSFERENCIAS CORRIENTES AL SECTOR EXTERNO"/>
    <s v="2.4.7.2"/>
    <s v="Transferencias corrientes a organismos internacionales"/>
    <s v="0001"/>
    <s v="CONSEJO NACIONAL DE LA SEGURIDAD SOCIAL -CNSS-"/>
    <x v="3"/>
    <x v="3"/>
    <s v="98"/>
    <s v="AdminIstración de contribuciones especiales"/>
    <n v="300000"/>
    <n v="1400000"/>
    <n v="1700000"/>
    <n v="1326127.77"/>
    <n v="1326127.77"/>
    <n v="1326127.77"/>
    <n v="1326127.77"/>
    <n v="1326127.77"/>
  </r>
  <r>
    <s v="5207"/>
    <s v="CONSEJO NACIONAL DE SEGURIDAD SOCIAL"/>
    <s v="0100"/>
    <s v="FONDO GENERAL"/>
    <s v="2.6.1.1.01"/>
    <s v="Muebles, equipos de oficina y estantería"/>
    <x v="4"/>
    <x v="4"/>
    <s v="2.6.1"/>
    <s v="MOBILIARIO Y EQUIPO"/>
    <s v="2.6.1.1"/>
    <s v="Muebles, equipos de oficina y estantería"/>
    <s v="0001"/>
    <s v="CONSEJO NACIONAL DE LA SEGURIDAD SOCIAL -CNSS-"/>
    <x v="0"/>
    <x v="0"/>
    <s v="13"/>
    <s v="Regulación del sistema dominicano de seguridad social"/>
    <n v="7210633.5999999996"/>
    <n v="3650000"/>
    <n v="10860633.6"/>
    <n v="7024170.7599999998"/>
    <n v="3133053.88"/>
    <n v="3133053.88"/>
    <n v="3133053.88"/>
    <n v="7024170.7599999998"/>
  </r>
  <r>
    <s v="5207"/>
    <s v="CONSEJO NACIONAL DE SEGURIDAD SOCIAL"/>
    <s v="0100"/>
    <s v="FONDO GENERAL"/>
    <s v="2.6.1.3.01"/>
    <s v="Equipos de tecnología de la información y comunicación"/>
    <x v="4"/>
    <x v="4"/>
    <s v="2.6.1"/>
    <s v="MOBILIARIO Y EQUIPO"/>
    <s v="2.6.1.3"/>
    <s v="Equipos de tecnología de la información y comunicación"/>
    <s v="0001"/>
    <s v="CONSEJO NACIONAL DE LA SEGURIDAD SOCIAL -CNSS-"/>
    <x v="0"/>
    <x v="0"/>
    <s v="13"/>
    <s v="Regulación del sistema dominicano de seguridad social"/>
    <n v="10770000"/>
    <n v="20000000"/>
    <n v="30770000"/>
    <n v="21206716.940000001"/>
    <n v="19683839.52"/>
    <n v="19683839.52"/>
    <n v="18505467.16"/>
    <n v="21206717.02"/>
  </r>
  <r>
    <s v="5207"/>
    <s v="CONSEJO NACIONAL DE SEGURIDAD SOCIAL"/>
    <s v="0100"/>
    <s v="FONDO GENERAL"/>
    <s v="2.6.1.4.01"/>
    <s v="Electrodomésticos"/>
    <x v="4"/>
    <x v="4"/>
    <s v="2.6.1"/>
    <s v="MOBILIARIO Y EQUIPO"/>
    <s v="2.6.1.4"/>
    <s v="Electrodomésticos"/>
    <s v="0001"/>
    <s v="CONSEJO NACIONAL DE LA SEGURIDAD SOCIAL -CNSS-"/>
    <x v="0"/>
    <x v="0"/>
    <s v="13"/>
    <s v="Regulación del sistema dominicano de seguridad social"/>
    <n v="500000"/>
    <n v="700000"/>
    <n v="1200000"/>
    <n v="1511559.52"/>
    <n v="1511559.52"/>
    <n v="1511559.52"/>
    <n v="1511559.52"/>
    <n v="1707733.76"/>
  </r>
  <r>
    <s v="5207"/>
    <s v="CONSEJO NACIONAL DE SEGURIDAD SOCIAL"/>
    <s v="0100"/>
    <s v="FONDO GENERAL"/>
    <s v="2.6.1.9.01"/>
    <s v="Otros Mobiliarios y Equipos no Identificados Precedentemente"/>
    <x v="4"/>
    <x v="4"/>
    <s v="2.6.1"/>
    <s v="MOBILIARIO Y EQUIPO"/>
    <s v="2.6.1.9"/>
    <s v="Otros mobiliarios y equipos no identificados precedentemente"/>
    <s v="0001"/>
    <s v="CONSEJO NACIONAL DE LA SEGURIDAD SOCIAL -CNSS-"/>
    <x v="0"/>
    <x v="0"/>
    <s v="13"/>
    <s v="Regulación del sistema dominicano de seguridad social"/>
    <n v="30000"/>
    <n v="0"/>
    <n v="30000"/>
    <n v="28320"/>
    <n v="28320"/>
    <n v="28320"/>
    <n v="28320"/>
    <n v="28320"/>
  </r>
  <r>
    <s v="5207"/>
    <s v="CONSEJO NACIONAL DE SEGURIDAD SOCIAL"/>
    <s v="0100"/>
    <s v="FONDO GENERAL"/>
    <s v="2.6.2.1.01"/>
    <s v="Equipos y Aparatos Audiovisuales"/>
    <x v="4"/>
    <x v="4"/>
    <s v="2.6.2"/>
    <s v="MOBILIARIO Y EQUIPO DE AUDIO, AUDIOVISUAL, RECREATIVO Y EDUCACIONAL"/>
    <s v="2.6.2.1"/>
    <s v="Equipos y aparatos audiovisuales"/>
    <s v="0001"/>
    <s v="CONSEJO NACIONAL DE LA SEGURIDAD SOCIAL -CNSS-"/>
    <x v="0"/>
    <x v="0"/>
    <s v="13"/>
    <s v="Regulación del sistema dominicano de seguridad social"/>
    <n v="820000"/>
    <n v="0"/>
    <n v="820000"/>
    <n v="818713.5"/>
    <n v="818713.5"/>
    <n v="818713.5"/>
    <n v="818713.5"/>
    <n v="818713.5"/>
  </r>
  <r>
    <s v="5207"/>
    <s v="CONSEJO NACIONAL DE SEGURIDAD SOCIAL"/>
    <s v="0100"/>
    <s v="FONDO GENERAL"/>
    <s v="2.6.2.3.01"/>
    <s v="Cámaras fotográficas y de video"/>
    <x v="4"/>
    <x v="4"/>
    <s v="2.6.2"/>
    <s v="MOBILIARIO Y EQUIPO DE AUDIO, AUDIOVISUAL, RECREATIVO Y EDUCACIONAL"/>
    <s v="2.6.2.3"/>
    <s v="Cámaras fotográficas y de video"/>
    <s v="0001"/>
    <s v="CONSEJO NACIONAL DE LA SEGURIDAD SOCIAL -CNSS-"/>
    <x v="0"/>
    <x v="0"/>
    <s v="13"/>
    <s v="Regulación del sistema dominicano de seguridad social"/>
    <n v="500000"/>
    <n v="0"/>
    <n v="500000"/>
    <n v="140284.29999999999"/>
    <n v="140284.29999999999"/>
    <n v="140284.29999999999"/>
    <n v="140284.29999999999"/>
    <n v="140284.29999999999"/>
  </r>
  <r>
    <s v="5207"/>
    <s v="CONSEJO NACIONAL DE SEGURIDAD SOCIAL"/>
    <s v="0100"/>
    <s v="FONDO GENERAL"/>
    <s v="2.6.3.1.01"/>
    <s v="Equipo médico y de laboratorio"/>
    <x v="4"/>
    <x v="4"/>
    <s v="2.6.3"/>
    <s v="EQUIPO E INSTRUMENTAL, CIENTÍFICO Y LABORATORIO"/>
    <s v="2.6.3.1"/>
    <s v="Equipo médico y de laboratorio"/>
    <s v="0001"/>
    <s v="CONSEJO NACIONAL DE LA SEGURIDAD SOCIAL -CNSS-"/>
    <x v="0"/>
    <x v="0"/>
    <s v="13"/>
    <s v="Regulación del sistema dominicano de seguridad social"/>
    <n v="60000"/>
    <n v="0"/>
    <n v="60000"/>
    <n v="51636.62"/>
    <n v="51636.62"/>
    <n v="51636.62"/>
    <n v="51636.62"/>
    <n v="51636.62"/>
  </r>
  <r>
    <s v="5207"/>
    <s v="CONSEJO NACIONAL DE SEGURIDAD SOCIAL"/>
    <s v="0100"/>
    <s v="FONDO GENERAL"/>
    <s v="2.6.5.2.01"/>
    <s v="Maquinaria y equipo industrial"/>
    <x v="4"/>
    <x v="4"/>
    <s v="2.6.5"/>
    <s v="MAQUINARIA, OTROS EQUIPOS Y HERRAMIENTAS"/>
    <s v="2.6.5.2"/>
    <s v="Maquinaria y equipo industrial"/>
    <s v="0001"/>
    <s v="CONSEJO NACIONAL DE LA SEGURIDAD SOCIAL -CNSS-"/>
    <x v="0"/>
    <x v="0"/>
    <s v="13"/>
    <s v="Regulación del sistema dominicano de seguridad social"/>
    <n v="50000"/>
    <n v="0"/>
    <n v="50000"/>
    <n v="47026.54"/>
    <n v="47026.54"/>
    <n v="47026.54"/>
    <n v="47026.54"/>
    <n v="47026.54"/>
  </r>
  <r>
    <s v="5207"/>
    <s v="CONSEJO NACIONAL DE SEGURIDAD SOCIAL"/>
    <s v="0100"/>
    <s v="FONDO GENERAL"/>
    <s v="2.6.5.4.01"/>
    <s v="Sistemas y equipos de climatización"/>
    <x v="4"/>
    <x v="4"/>
    <s v="2.6.5"/>
    <s v="MAQUINARIA, OTROS EQUIPOS Y HERRAMIENTAS"/>
    <s v="2.6.5.4"/>
    <s v="Sistemas y equipos de climatización"/>
    <s v="0001"/>
    <s v="CONSEJO NACIONAL DE LA SEGURIDAD SOCIAL -CNSS-"/>
    <x v="0"/>
    <x v="0"/>
    <s v="13"/>
    <s v="Regulación del sistema dominicano de seguridad social"/>
    <n v="500000"/>
    <n v="0"/>
    <n v="500000"/>
    <n v="966000"/>
    <n v="966000"/>
    <n v="966000"/>
    <n v="966000"/>
    <n v="1257000"/>
  </r>
  <r>
    <s v="5207"/>
    <s v="CONSEJO NACIONAL DE SEGURIDAD SOCIAL"/>
    <s v="0100"/>
    <s v="FONDO GENERAL"/>
    <s v="2.6.5.5.01"/>
    <s v="Equipo de comunicación, telecomunicaciones y señalamiento"/>
    <x v="4"/>
    <x v="4"/>
    <s v="2.6.5"/>
    <s v="MAQUINARIA, OTROS EQUIPOS Y HERRAMIENTAS"/>
    <s v="2.6.5.5"/>
    <s v="Equipo de comunicación, telecomunicaciones y señalamiento"/>
    <s v="0001"/>
    <s v="CONSEJO NACIONAL DE LA SEGURIDAD SOCIAL -CNSS-"/>
    <x v="0"/>
    <x v="0"/>
    <s v="13"/>
    <s v="Regulación del sistema dominicano de seguridad social"/>
    <n v="3000000"/>
    <n v="0"/>
    <n v="3000000"/>
    <n v="1705876.98"/>
    <n v="1604901.56"/>
    <n v="1604901.56"/>
    <n v="67356.759999999995"/>
    <n v="2167958.2599999998"/>
  </r>
  <r>
    <s v="5207"/>
    <s v="CONSEJO NACIONAL DE SEGURIDAD SOCIAL"/>
    <s v="0100"/>
    <s v="FONDO GENERAL"/>
    <s v="2.6.5.6.01"/>
    <s v="Equipo de generación eléctrica y a fines"/>
    <x v="4"/>
    <x v="4"/>
    <s v="2.6.5"/>
    <s v="MAQUINARIA, OTROS EQUIPOS Y HERRAMIENTAS"/>
    <s v="2.6.5.6"/>
    <s v="Equipo de generación eléctrica y a fines"/>
    <s v="0001"/>
    <s v="CONSEJO NACIONAL DE LA SEGURIDAD SOCIAL -CNSS-"/>
    <x v="0"/>
    <x v="0"/>
    <s v="13"/>
    <s v="Regulación del sistema dominicano de seguridad social"/>
    <n v="500000"/>
    <n v="0"/>
    <n v="500000"/>
    <n v="29682.91"/>
    <n v="29682.9"/>
    <n v="29682.9"/>
    <n v="29682.9"/>
    <n v="29682.91"/>
  </r>
  <r>
    <s v="5207"/>
    <s v="CONSEJO NACIONAL DE SEGURIDAD SOCIAL"/>
    <s v="0100"/>
    <s v="FONDO GENERAL"/>
    <s v="2.6.5.7.01"/>
    <s v="Máquinas-herramientas"/>
    <x v="4"/>
    <x v="4"/>
    <s v="2.6.5"/>
    <s v="MAQUINARIA, OTROS EQUIPOS Y HERRAMIENTAS"/>
    <s v="2.6.5.7"/>
    <s v="Máquinas-herramientas"/>
    <s v="0001"/>
    <s v="CONSEJO NACIONAL DE LA SEGURIDAD SOCIAL -CNSS-"/>
    <x v="0"/>
    <x v="0"/>
    <s v="13"/>
    <s v="Regulación del sistema dominicano de seguridad social"/>
    <n v="760000"/>
    <n v="0"/>
    <n v="760000"/>
    <n v="4985.5"/>
    <n v="4985.5"/>
    <n v="4985.5"/>
    <n v="0"/>
    <n v="701985.5"/>
  </r>
  <r>
    <s v="5207"/>
    <s v="CONSEJO NACIONAL DE SEGURIDAD SOCIAL"/>
    <s v="0100"/>
    <s v="FONDO GENERAL"/>
    <s v="2.6.6.1.01"/>
    <s v="Equipos de defensa"/>
    <x v="4"/>
    <x v="4"/>
    <s v="2.6.6"/>
    <s v="EQUIPOS DE DEFENSA Y SEGURIDAD"/>
    <s v="2.6.6.1"/>
    <s v="Equipos de defensa"/>
    <s v="0001"/>
    <s v="CONSEJO NACIONAL DE LA SEGURIDAD SOCIAL -CNSS-"/>
    <x v="0"/>
    <x v="0"/>
    <s v="13"/>
    <s v="Regulación del sistema dominicano de seguridad social"/>
    <n v="410000"/>
    <n v="0"/>
    <n v="410000"/>
    <n v="0"/>
    <n v="0"/>
    <n v="0"/>
    <n v="0"/>
    <n v="401436"/>
  </r>
  <r>
    <s v="5207"/>
    <s v="CONSEJO NACIONAL DE SEGURIDAD SOCIAL"/>
    <s v="0100"/>
    <s v="FONDO GENERAL"/>
    <s v="2.6.6.2.01"/>
    <s v="Equipos de seguridad"/>
    <x v="4"/>
    <x v="4"/>
    <s v="2.6.6"/>
    <s v="EQUIPOS DE DEFENSA Y SEGURIDAD"/>
    <s v="2.6.6.2"/>
    <s v="Equipos de seguridad"/>
    <s v="0001"/>
    <s v="CONSEJO NACIONAL DE LA SEGURIDAD SOCIAL -CNSS-"/>
    <x v="0"/>
    <x v="0"/>
    <s v="13"/>
    <s v="Regulación del sistema dominicano de seguridad social"/>
    <n v="1950000"/>
    <n v="50000"/>
    <n v="2000000"/>
    <n v="212037.36"/>
    <n v="138768"/>
    <n v="138768"/>
    <n v="138768"/>
    <n v="1799363.9"/>
  </r>
  <r>
    <s v="5207"/>
    <s v="CONSEJO NACIONAL DE SEGURIDAD SOCIAL"/>
    <s v="0100"/>
    <s v="FONDO GENERAL"/>
    <s v="2.6.9.2.01"/>
    <s v="Edificios no residenciales"/>
    <x v="4"/>
    <x v="4"/>
    <s v="2.6.9"/>
    <s v="EDIFICIOS, ESTRUCTURAS, TIERRAS, TERRENOS Y OBJETOS DE VALOR"/>
    <s v="2.6.9.2"/>
    <s v="Edificios no residenciales"/>
    <s v="0001"/>
    <s v="CONSEJO NACIONAL DE LA SEGURIDAD SOCIAL -CNSS-"/>
    <x v="0"/>
    <x v="0"/>
    <s v="13"/>
    <s v="Regulación del sistema dominicano de seguridad social"/>
    <n v="48385315.789999999"/>
    <n v="0"/>
    <n v="48385315.789999999"/>
    <n v="48385000"/>
    <n v="0"/>
    <n v="0"/>
    <n v="0"/>
    <n v="48385000"/>
  </r>
  <r>
    <s v="5207"/>
    <s v="CONSEJO NACIONAL DE SEGURIDAD SOCIAL"/>
    <s v="0100"/>
    <s v="FONDO GENERAL"/>
    <s v="2.7.1.2.01"/>
    <s v="Obras para edificación no residencial"/>
    <x v="5"/>
    <x v="5"/>
    <s v="2.7.1"/>
    <s v="OBRAS EN EDIFICACIONES"/>
    <s v="2.7.1.2"/>
    <s v="Obras para edificación no residencial"/>
    <s v="0001"/>
    <s v="CONSEJO NACIONAL DE LA SEGURIDAD SOCIAL -CNSS-"/>
    <x v="0"/>
    <x v="0"/>
    <s v="13"/>
    <s v="Regulación del sistema dominicano de seguridad social"/>
    <n v="6800000"/>
    <n v="0"/>
    <n v="6800000"/>
    <n v="6593632.5"/>
    <n v="6593632.5"/>
    <n v="6593632.5"/>
    <n v="0"/>
    <n v="6593632.5"/>
  </r>
  <r>
    <s v="5207"/>
    <s v="CONSEJO NACIONAL DE SEGURIDAD SOCIAL"/>
    <s v="9995"/>
    <s v="VENTAS DE SERVICIOS"/>
    <s v="2.2.3.1.01"/>
    <s v="Viáticos dentro del país"/>
    <x v="1"/>
    <x v="1"/>
    <s v="2.2.3"/>
    <s v="VIÁTICOS"/>
    <s v="2.2.3.1"/>
    <s v="Viáticos dentro del país"/>
    <s v="0001"/>
    <s v="CONSEJO NACIONAL DE LA SEGURIDAD SOCIAL -CNSS-"/>
    <x v="0"/>
    <x v="0"/>
    <s v="13"/>
    <s v="Regulación del sistema dominicano de seguridad social"/>
    <n v="25994.28"/>
    <n v="0"/>
    <n v="25994.28"/>
    <n v="0"/>
    <n v="0"/>
    <n v="0"/>
    <n v="0"/>
    <n v="0"/>
  </r>
  <r>
    <s v="5207"/>
    <s v="CONSEJO NACIONAL DE SEGURIDAD SOCIAL"/>
    <s v="9995"/>
    <s v="VENTAS DE SERVICIOS"/>
    <s v="2.2.8.6.01"/>
    <s v="Eventos generale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1500000"/>
    <n v="0"/>
    <n v="1500000"/>
    <n v="723250.01"/>
    <n v="723250"/>
    <n v="723250"/>
    <n v="723250"/>
    <n v="723250.01"/>
  </r>
  <r>
    <s v="5207"/>
    <s v="CONSEJO NACIONAL DE SEGURIDAD SOCIAL"/>
    <s v="9995"/>
    <s v="VENTAS DE SERVICIOS"/>
    <s v="2.3.9.2.01"/>
    <s v="Útiles  y materiales de escritorio, oficina e informática"/>
    <x v="2"/>
    <x v="2"/>
    <s v="2.3.9"/>
    <s v="PRODUCTOS Y ÚTILES VARIOS"/>
    <s v="2.3.9.2"/>
    <s v="Útiles  y materiales de escritorio, oficina, informática, escolares y de enseñanza"/>
    <s v="0001"/>
    <s v="CONSEJO NACIONAL DE LA SEGURIDAD SOCIAL -CNSS-"/>
    <x v="3"/>
    <x v="3"/>
    <s v="98"/>
    <s v="AdminIstración de contribuciones especiales"/>
    <n v="0"/>
    <n v="0"/>
    <n v="0"/>
    <n v="0"/>
    <n v="0"/>
    <n v="0"/>
    <n v="0"/>
    <n v="0"/>
  </r>
  <r>
    <s v="5207"/>
    <s v="CONSEJO NACIONAL DE SEGURIDAD SOCIAL"/>
    <s v="9995"/>
    <s v="VENTAS DE SERVICIOS"/>
    <s v="2.3.9.2.01"/>
    <s v="Útiles  y materiales de escritorio, oficina e informática"/>
    <x v="2"/>
    <x v="2"/>
    <s v="2.3.9"/>
    <s v="PRODUCTOS Y ÚTILES VARIOS"/>
    <s v="2.3.9.2"/>
    <s v="Útiles  y materiales de escritorio, oficina, informática, escolares y de enseñanza"/>
    <s v="0001"/>
    <s v="CONSEJO NACIONAL DE LA SEGURIDAD SOCIAL -CNSS-"/>
    <x v="0"/>
    <x v="0"/>
    <s v="13"/>
    <s v="Regulación del sistema dominicano de seguridad social"/>
    <n v="2500000"/>
    <n v="0"/>
    <n v="2500000"/>
    <n v="1846394.02"/>
    <n v="1715483.22"/>
    <n v="1715483.22"/>
    <n v="1715483.22"/>
    <n v="2499996"/>
  </r>
  <r>
    <s v="5207"/>
    <s v="CONSEJO NACIONAL DE SEGURIDAD SOCIAL"/>
    <s v="9995"/>
    <s v="VENTAS DE SERVICIOS"/>
    <s v="2.4.1.6.05"/>
    <s v="Transferencias corrientes ocasionales a asociaciones sin fines de lucro"/>
    <x v="3"/>
    <x v="3"/>
    <s v="2.4.1"/>
    <s v="TRANSFERENCIAS CORRIENTES AL SECTOR PRIVADO"/>
    <s v="2.4.1.6"/>
    <s v="Transferencias corrientes a asociaciones sin fines de lucro y partidos políticos"/>
    <s v="0001"/>
    <s v="CONSEJO NACIONAL DE LA SEGURIDAD SOCIAL -CNSS-"/>
    <x v="3"/>
    <x v="3"/>
    <s v="98"/>
    <s v="AdminIstración de contribuciones especiales"/>
    <n v="-4000000"/>
    <n v="4000000"/>
    <n v="0"/>
    <n v="0"/>
    <n v="0"/>
    <n v="0"/>
    <n v="0"/>
    <n v="0"/>
  </r>
  <r>
    <s v="5207"/>
    <s v="CONSEJO NACIONAL DE SEGURIDAD SOCIAL"/>
    <s v="9998"/>
    <s v="OTROS FONDOS"/>
    <s v="2.2.3.1.01"/>
    <s v="Viáticos dentro del país"/>
    <x v="1"/>
    <x v="1"/>
    <s v="2.2.3"/>
    <s v="VIÁTICOS"/>
    <s v="2.2.3.1"/>
    <s v="Viáticos dentro del país"/>
    <s v="0001"/>
    <s v="CONSEJO NACIONAL DE LA SEGURIDAD SOCIAL -CNSS-"/>
    <x v="0"/>
    <x v="0"/>
    <s v="13"/>
    <s v="Regulación del sistema dominicano de seguridad social"/>
    <n v="27021.29"/>
    <n v="0"/>
    <n v="27021.29"/>
    <n v="0"/>
    <n v="0"/>
    <n v="0"/>
    <n v="0"/>
    <n v="0"/>
  </r>
  <r>
    <s v="5207"/>
    <s v="CONSEJO NACIONAL DE SEGURIDAD SOCIAL"/>
    <s v="9998"/>
    <s v="OTROS FONDOS"/>
    <s v="2.2.5.1.01"/>
    <s v="Alquileres y rentas de edificaciones y locales"/>
    <x v="1"/>
    <x v="1"/>
    <s v="2.2.5"/>
    <s v="ALQUILERES Y RENTAS"/>
    <s v="2.2.5.1"/>
    <s v="Alquileres y rentas de edificaciones y locales"/>
    <s v="0001"/>
    <s v="CONSEJO NACIONAL DE LA SEGURIDAD SOCIAL -CNSS-"/>
    <x v="0"/>
    <x v="0"/>
    <s v="13"/>
    <s v="Regulación del sistema dominicano de seguridad social"/>
    <n v="8000000"/>
    <n v="0"/>
    <n v="8000000"/>
    <n v="3909752"/>
    <n v="1770000"/>
    <n v="1770000"/>
    <n v="1180000"/>
    <n v="7707016"/>
  </r>
  <r>
    <s v="5207"/>
    <s v="CONSEJO NACIONAL DE SEGURIDAD SOCIAL"/>
    <s v="9998"/>
    <s v="OTROS FONDOS"/>
    <s v="2.2.7.2.06"/>
    <s v="Mantenimiento y reparación de equipos de transporte, tracción y elev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230000"/>
    <n v="0"/>
    <n v="1230000"/>
    <n v="1144494.45"/>
    <n v="204669.7"/>
    <n v="204669.7"/>
    <n v="161865.20000000001"/>
    <n v="1216069.45"/>
  </r>
  <r>
    <s v="5207"/>
    <s v="CONSEJO NACIONAL DE SEGURIDAD SOCIAL"/>
    <s v="9998"/>
    <s v="OTROS FONDOS"/>
    <s v="2.3.9.6.01"/>
    <s v="Productos eléctricos y afines"/>
    <x v="2"/>
    <x v="2"/>
    <s v="2.3.9"/>
    <s v="PRODUCTOS Y ÚTILES VARIOS"/>
    <s v="2.3.9.6"/>
    <s v="Productos eléctricos y afines"/>
    <s v="0001"/>
    <s v="CONSEJO NACIONAL DE LA SEGURIDAD SOCIAL -CNSS-"/>
    <x v="0"/>
    <x v="0"/>
    <s v="13"/>
    <s v="Regulación del sistema dominicano de seguridad social"/>
    <n v="500000"/>
    <n v="0"/>
    <n v="500000"/>
    <n v="227524.77"/>
    <n v="215524.77"/>
    <n v="215524.77"/>
    <n v="215524.77"/>
    <n v="227524.77"/>
  </r>
  <r>
    <s v="5207"/>
    <s v="CONSEJO NACIONAL DE SEGURIDAD SOCIAL"/>
    <s v="9998"/>
    <s v="OTROS FONDOS"/>
    <s v="2.4.1.2.02"/>
    <s v="Ayudas y donaciones ocasionales a hogares y personas"/>
    <x v="3"/>
    <x v="3"/>
    <s v="2.4.1"/>
    <s v="TRANSFERENCIAS CORRIENTES AL SECTOR PRIVADO"/>
    <s v="2.4.1.2"/>
    <s v="Ayudas y donaciones a personas"/>
    <s v="0001"/>
    <s v="CONSEJO NACIONAL DE LA SEGURIDAD SOCIAL -CNSS-"/>
    <x v="3"/>
    <x v="3"/>
    <s v="98"/>
    <s v="AdminIstración de contribuciones especiales"/>
    <n v="200000"/>
    <n v="0"/>
    <n v="200000"/>
    <n v="0"/>
    <n v="0"/>
    <n v="0"/>
    <n v="0"/>
    <n v="0"/>
  </r>
  <r>
    <s v="5207"/>
    <s v="CONSEJO NACIONAL DE SEGURIDAD SOCIAL"/>
    <s v="9998"/>
    <s v="OTROS FONDOS"/>
    <s v="2.4.1.6.05"/>
    <s v="Transferencias corrientes ocasionales a asociaciones sin fines de lucro"/>
    <x v="3"/>
    <x v="3"/>
    <s v="2.4.1"/>
    <s v="TRANSFERENCIAS CORRIENTES AL SECTOR PRIVADO"/>
    <s v="2.4.1.6"/>
    <s v="Transferencias corrientes a asociaciones sin fines de lucro y partidos políticos"/>
    <s v="0001"/>
    <s v="CONSEJO NACIONAL DE LA SEGURIDAD SOCIAL -CNSS-"/>
    <x v="3"/>
    <x v="3"/>
    <s v="98"/>
    <s v="AdminIstración de contribuciones especiales"/>
    <n v="200000"/>
    <n v="0"/>
    <n v="200000"/>
    <n v="200000"/>
    <n v="200000"/>
    <n v="200000"/>
    <n v="200000"/>
    <n v="200000"/>
  </r>
  <r>
    <m/>
    <m/>
    <m/>
    <m/>
    <m/>
    <m/>
    <x v="6"/>
    <x v="6"/>
    <m/>
    <m/>
    <m/>
    <m/>
    <m/>
    <m/>
    <x v="4"/>
    <x v="4"/>
    <m/>
    <m/>
    <m/>
    <m/>
    <m/>
    <m/>
    <m/>
    <m/>
    <m/>
    <m/>
  </r>
  <r>
    <m/>
    <m/>
    <m/>
    <m/>
    <m/>
    <m/>
    <x v="6"/>
    <x v="6"/>
    <m/>
    <m/>
    <m/>
    <m/>
    <m/>
    <m/>
    <x v="4"/>
    <x v="4"/>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400-000001000000}" name="TablaDinámica2" cacheId="0" applyNumberFormats="0" applyBorderFormats="0" applyFontFormats="0" applyPatternFormats="0" applyAlignmentFormats="0" applyWidthHeightFormats="1" dataCaption="Valores" updatedVersion="6" minRefreshableVersion="3" useAutoFormatting="1" itemPrintTitles="1" createdVersion="6" indent="0" compact="0" compactData="0" multipleFieldFilters="0">
  <location ref="B13:E20" firstHeaderRow="0" firstDataRow="1" firstDataCol="2"/>
  <pivotFields count="26">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7">
        <item x="0"/>
        <item x="1"/>
        <item x="2"/>
        <item x="3"/>
        <item x="4"/>
        <item x="5"/>
        <item h="1" x="6"/>
      </items>
    </pivotField>
    <pivotField axis="axisRow" compact="0" outline="0" showAll="0" defaultSubtotal="0">
      <items count="7">
        <item x="4"/>
        <item x="1"/>
        <item x="2"/>
        <item x="5"/>
        <item x="0"/>
        <item x="3"/>
        <item x="6"/>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items count="5">
        <item x="3"/>
        <item x="0"/>
        <item x="1"/>
        <item x="2"/>
        <item h="1" x="4"/>
      </items>
    </pivotField>
    <pivotField compact="0" outline="0" showAll="0" defaultSubtotal="0">
      <items count="5">
        <item x="0"/>
        <item x="3"/>
        <item x="2"/>
        <item x="1"/>
        <item x="4"/>
      </items>
    </pivotField>
    <pivotField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s>
  <rowFields count="2">
    <field x="6"/>
    <field x="7"/>
  </rowFields>
  <rowItems count="7">
    <i>
      <x/>
      <x v="4"/>
    </i>
    <i>
      <x v="1"/>
      <x v="1"/>
    </i>
    <i>
      <x v="2"/>
      <x v="2"/>
    </i>
    <i>
      <x v="3"/>
      <x v="5"/>
    </i>
    <i>
      <x v="4"/>
      <x/>
    </i>
    <i>
      <x v="5"/>
      <x v="3"/>
    </i>
    <i t="grand">
      <x/>
    </i>
  </rowItems>
  <colFields count="1">
    <field x="-2"/>
  </colFields>
  <colItems count="2">
    <i>
      <x/>
    </i>
    <i i="1">
      <x v="1"/>
    </i>
  </colItems>
  <dataFields count="2">
    <dataField name="Suma de Pres. Vigente Aprobado" fld="20" baseField="15" baseItem="3" numFmtId="4"/>
    <dataField name="Suma de Total Librado" fld="23" baseField="15" baseItem="2" numFmtId="4"/>
  </dataFields>
  <formats count="4">
    <format dxfId="6">
      <pivotArea dataOnly="0" labelOnly="1" grandRow="1" outline="0" fieldPosition="0"/>
    </format>
    <format dxfId="5">
      <pivotArea outline="0" fieldPosition="0">
        <references count="1">
          <reference field="4294967294" count="1">
            <x v="0"/>
          </reference>
        </references>
      </pivotArea>
    </format>
    <format dxfId="4">
      <pivotArea outline="0" fieldPosition="0">
        <references count="1">
          <reference field="4294967294" count="1">
            <x v="1"/>
          </reference>
        </references>
      </pivotArea>
    </format>
    <format dxfId="3">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Dinámica1" cacheId="0" applyNumberFormats="0" applyBorderFormats="0" applyFontFormats="0" applyPatternFormats="0" applyAlignmentFormats="0" applyWidthHeightFormats="1" dataCaption="Valores" updatedVersion="6" minRefreshableVersion="3" useAutoFormatting="1" itemPrintTitles="1" createdVersion="6" indent="0" compact="0" compactData="0" multipleFieldFilters="0">
  <location ref="B3:E8" firstHeaderRow="0" firstDataRow="1" firstDataCol="2"/>
  <pivotFields count="26">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5">
        <item x="3"/>
        <item x="0"/>
        <item x="1"/>
        <item x="2"/>
        <item h="1" x="4"/>
      </items>
    </pivotField>
    <pivotField axis="axisRow" compact="0" outline="0" showAll="0" defaultSubtotal="0">
      <items count="5">
        <item x="0"/>
        <item x="3"/>
        <item x="2"/>
        <item x="1"/>
        <item x="4"/>
      </items>
    </pivotField>
    <pivotField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s>
  <rowFields count="2">
    <field x="14"/>
    <field x="15"/>
  </rowFields>
  <rowItems count="5">
    <i>
      <x/>
      <x v="1"/>
    </i>
    <i>
      <x v="1"/>
      <x/>
    </i>
    <i>
      <x v="2"/>
      <x v="3"/>
    </i>
    <i>
      <x v="3"/>
      <x v="2"/>
    </i>
    <i t="grand">
      <x/>
    </i>
  </rowItems>
  <colFields count="1">
    <field x="-2"/>
  </colFields>
  <colItems count="2">
    <i>
      <x/>
    </i>
    <i i="1">
      <x v="1"/>
    </i>
  </colItems>
  <dataFields count="2">
    <dataField name="Suma de Pres. Vigente Aprobado" fld="20" baseField="15" baseItem="3" numFmtId="4"/>
    <dataField name="Suma de Total Librado" fld="23" baseField="15" baseItem="2" numFmtId="4"/>
  </dataFields>
  <formats count="9">
    <format dxfId="15">
      <pivotArea dataOnly="0" labelOnly="1" grandRow="1" outline="0" fieldPosition="0"/>
    </format>
    <format dxfId="14">
      <pivotArea dataOnly="0" labelOnly="1" outline="0" fieldPosition="0">
        <references count="2">
          <reference field="14" count="1" selected="0">
            <x v="0"/>
          </reference>
          <reference field="15" count="1">
            <x v="1"/>
          </reference>
        </references>
      </pivotArea>
    </format>
    <format dxfId="13">
      <pivotArea dataOnly="0" labelOnly="1" outline="0" fieldPosition="0">
        <references count="2">
          <reference field="14" count="1" selected="0">
            <x v="1"/>
          </reference>
          <reference field="15" count="1">
            <x v="0"/>
          </reference>
        </references>
      </pivotArea>
    </format>
    <format dxfId="12">
      <pivotArea dataOnly="0" labelOnly="1" outline="0" fieldPosition="0">
        <references count="2">
          <reference field="14" count="1" selected="0">
            <x v="2"/>
          </reference>
          <reference field="15" count="1">
            <x v="3"/>
          </reference>
        </references>
      </pivotArea>
    </format>
    <format dxfId="11">
      <pivotArea dataOnly="0" labelOnly="1" outline="0" fieldPosition="0">
        <references count="2">
          <reference field="14" count="1" selected="0">
            <x v="3"/>
          </reference>
          <reference field="15" count="1">
            <x v="2"/>
          </reference>
        </references>
      </pivotArea>
    </format>
    <format dxfId="10">
      <pivotArea dataOnly="0" labelOnly="1" outline="0" fieldPosition="0">
        <references count="2">
          <reference field="14" count="1" selected="0">
            <x v="4"/>
          </reference>
          <reference field="15" count="1">
            <x v="4"/>
          </reference>
        </references>
      </pivotArea>
    </format>
    <format dxfId="9">
      <pivotArea outline="0" fieldPosition="0">
        <references count="1">
          <reference field="4294967294" count="1">
            <x v="0"/>
          </reference>
        </references>
      </pivotArea>
    </format>
    <format dxfId="8">
      <pivotArea outline="0" fieldPosition="0">
        <references count="1">
          <reference field="4294967294" count="1">
            <x v="1"/>
          </reference>
        </references>
      </pivotArea>
    </format>
    <format dxfId="7">
      <pivotArea dataOnly="0" labelOnly="1" outline="0" fieldPosition="0">
        <references count="1">
          <reference field="4294967294" count="2">
            <x v="0"/>
            <x v="1"/>
          </reference>
        </references>
      </pivotArea>
    </format>
  </formats>
  <pivotTableStyleInfo name="PivotStyleMedium1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3" displayName="Tabla13" ref="A28:J30" totalsRowShown="0" headerRowDxfId="60" dataDxfId="58" headerRowBorderDxfId="59" tableBorderDxfId="57" totalsRowBorderDxfId="56">
  <tableColumns count="10">
    <tableColumn id="1" xr3:uid="{00000000-0010-0000-0000-000001000000}" name="Producto" dataDxfId="55"/>
    <tableColumn id="2" xr3:uid="{00000000-0010-0000-0000-000002000000}" name="Indicador" dataDxfId="54"/>
    <tableColumn id="3" xr3:uid="{00000000-0010-0000-0000-000003000000}" name="Física_x000a_(A)" dataDxfId="53"/>
    <tableColumn id="4" xr3:uid="{00000000-0010-0000-0000-000004000000}" name="Financiera_x000a_(B)" dataDxfId="52"/>
    <tableColumn id="9" xr3:uid="{00000000-0010-0000-0000-000009000000}" name="Física_x000a_(C)" dataDxfId="51">
      <calculatedColumnFormula>+Tabla13[[#This Row],[Física
(A)]]/4</calculatedColumnFormula>
    </tableColumn>
    <tableColumn id="10" xr3:uid="{00000000-0010-0000-0000-00000A000000}" name="Financiera_x000a_(D)" dataDxfId="50">
      <calculatedColumnFormula>+Tabla13[[#This Row],[Financiera
(B)]]/4</calculatedColumnFormula>
    </tableColumn>
    <tableColumn id="5" xr3:uid="{00000000-0010-0000-0000-000005000000}" name="Física _x000a_(E)" dataDxfId="49"/>
    <tableColumn id="6" xr3:uid="{00000000-0010-0000-0000-000006000000}" name="Financiera _x000a_ (F)" dataDxfId="48">
      <calculatedColumnFormula>+#REF!</calculatedColumnFormula>
    </tableColumn>
    <tableColumn id="7" xr3:uid="{00000000-0010-0000-0000-000007000000}" name="Física _x000a_(%)_x000a_ G=E/C" dataDxfId="47">
      <calculatedColumnFormula>IF(G29&gt;0,G29/C29,0)</calculatedColumnFormula>
    </tableColumn>
    <tableColumn id="8" xr3:uid="{00000000-0010-0000-0000-000008000000}" name="Financiero _x000a_(%) _x000a_H=F/D" dataDxfId="46">
      <calculatedColumnFormula>IF(H29&gt;0,H29/D29,0)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a1" displayName="Tabla1" ref="A28:J30" totalsRowShown="0" headerRowDxfId="45" dataDxfId="43" headerRowBorderDxfId="44" tableBorderDxfId="42" totalsRowBorderDxfId="41">
  <tableColumns count="10">
    <tableColumn id="1" xr3:uid="{00000000-0010-0000-0100-000001000000}" name="Producto" dataDxfId="40"/>
    <tableColumn id="2" xr3:uid="{00000000-0010-0000-0100-000002000000}" name="Indicador" dataDxfId="39"/>
    <tableColumn id="3" xr3:uid="{00000000-0010-0000-0100-000003000000}" name="Física_x000a_(A)" dataDxfId="38"/>
    <tableColumn id="4" xr3:uid="{00000000-0010-0000-0100-000004000000}" name="Financiera_x000a_(B)" dataDxfId="37"/>
    <tableColumn id="9" xr3:uid="{00000000-0010-0000-0100-000009000000}" name="Física_x000a_(C)" dataDxfId="36">
      <calculatedColumnFormula>+Hoja3!D3</calculatedColumnFormula>
    </tableColumn>
    <tableColumn id="10" xr3:uid="{00000000-0010-0000-0100-00000A000000}" name="Financiera_x000a_(D)" dataDxfId="35">
      <calculatedColumnFormula>+Tabla1[[#This Row],[Financiera
(B)]]/4</calculatedColumnFormula>
    </tableColumn>
    <tableColumn id="5" xr3:uid="{00000000-0010-0000-0100-000005000000}" name="Física _x000a_(E)" dataDxfId="34">
      <calculatedColumnFormula>+Tabla13[[#This Row],[Física 
(E)]]+Tabla1[[#This Row],[Física
(C)]]</calculatedColumnFormula>
    </tableColumn>
    <tableColumn id="6" xr3:uid="{00000000-0010-0000-0100-000006000000}" name="Financiera _x000a_ (F)" dataDxfId="33">
      <calculatedColumnFormula>+#REF!</calculatedColumnFormula>
    </tableColumn>
    <tableColumn id="7" xr3:uid="{00000000-0010-0000-0100-000007000000}" name="Física _x000a_(%)_x000a_ G=E/C" dataDxfId="32">
      <calculatedColumnFormula>IF(G29&gt;0,G29/C29,0)</calculatedColumnFormula>
    </tableColumn>
    <tableColumn id="8" xr3:uid="{00000000-0010-0000-0100-000008000000}" name="Financiero _x000a_(%) _x000a_H=F/D" dataDxfId="31">
      <calculatedColumnFormula>IF(H29&gt;0,H29/D29,0)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Tabla17" displayName="Tabla17" ref="A28:J30" totalsRowShown="0" headerRowDxfId="30" dataDxfId="28" headerRowBorderDxfId="29" tableBorderDxfId="27" totalsRowBorderDxfId="26">
  <tableColumns count="10">
    <tableColumn id="1" xr3:uid="{00000000-0010-0000-0200-000001000000}" name="Producto" dataDxfId="25"/>
    <tableColumn id="2" xr3:uid="{00000000-0010-0000-0200-000002000000}" name="Indicador" dataDxfId="24"/>
    <tableColumn id="3" xr3:uid="{00000000-0010-0000-0200-000003000000}" name="Física_x000a_(A)" dataDxfId="23"/>
    <tableColumn id="4" xr3:uid="{00000000-0010-0000-0200-000004000000}" name="Financiera_x000a_(B)" dataDxfId="22"/>
    <tableColumn id="9" xr3:uid="{00000000-0010-0000-0200-000009000000}" name="Física_x000a_(C)" dataDxfId="21">
      <calculatedColumnFormula>+Tabla1[[#This Row],[Física
(C)]]+Tabla13[[#This Row],[Física
(C)]]</calculatedColumnFormula>
    </tableColumn>
    <tableColumn id="10" xr3:uid="{00000000-0010-0000-0200-00000A000000}" name="Financiera_x000a_(D)" dataDxfId="20">
      <calculatedColumnFormula>+Tabla13[[#This Row],[Financiera
(D)]]+Tabla1[[#This Row],[Financiera
(D)]]</calculatedColumnFormula>
    </tableColumn>
    <tableColumn id="5" xr3:uid="{00000000-0010-0000-0200-000005000000}" name="Física _x000a_(E)" dataDxfId="19">
      <calculatedColumnFormula>+Tabla13[[#This Row],[Física 
(E)]]+Tabla1[[#This Row],[Física 
(E)]]</calculatedColumnFormula>
    </tableColumn>
    <tableColumn id="6" xr3:uid="{00000000-0010-0000-0200-000006000000}" name="Financiera _x000a_ (F)" dataDxfId="18">
      <calculatedColumnFormula>+#REF!</calculatedColumnFormula>
    </tableColumn>
    <tableColumn id="7" xr3:uid="{00000000-0010-0000-0200-000007000000}" name="Física _x000a_(%)_x000a_ G=E/C" dataDxfId="17">
      <calculatedColumnFormula>IF(G29&gt;0,G29/C29,0)</calculatedColumnFormula>
    </tableColumn>
    <tableColumn id="8" xr3:uid="{00000000-0010-0000-0200-000008000000}" name="Financiero _x000a_(%) _x000a_H=F/D" dataDxfId="16">
      <calculatedColumnFormula>IF(H29&gt;0,H29/D29,0)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Tabla18" displayName="Tabla18" ref="A28:J30" totalsRowShown="0" headerRowDxfId="75" dataDxfId="73" headerRowBorderDxfId="74" tableBorderDxfId="72" totalsRowBorderDxfId="71">
  <tableColumns count="10">
    <tableColumn id="1" xr3:uid="{00000000-0010-0000-0300-000001000000}" name="Producto" dataDxfId="70"/>
    <tableColumn id="2" xr3:uid="{00000000-0010-0000-0300-000002000000}" name="Indicador" dataDxfId="69"/>
    <tableColumn id="3" xr3:uid="{00000000-0010-0000-0300-000003000000}" name="Física_x000a_(A)" dataDxfId="68"/>
    <tableColumn id="4" xr3:uid="{00000000-0010-0000-0300-000004000000}" name="Financiera_x000a_(B)" dataDxfId="67"/>
    <tableColumn id="9" xr3:uid="{00000000-0010-0000-0300-000009000000}" name="Física_x000a_(C)" dataDxfId="66"/>
    <tableColumn id="10" xr3:uid="{00000000-0010-0000-0300-00000A000000}" name="Financiera_x000a_(D)" dataDxfId="65"/>
    <tableColumn id="5" xr3:uid="{00000000-0010-0000-0300-000005000000}" name="Física _x000a_(E)" dataDxfId="64"/>
    <tableColumn id="6" xr3:uid="{00000000-0010-0000-0300-000006000000}" name="Financiera _x000a_ (F)" dataDxfId="63"/>
    <tableColumn id="7" xr3:uid="{00000000-0010-0000-0300-000007000000}" name="Física _x000a_(%)_x000a_ G=E/C" dataDxfId="62">
      <calculatedColumnFormula>+Tabla18[[#This Row],[Física 
(E)]]/Tabla18[[#This Row],[Física
(C)]]</calculatedColumnFormula>
    </tableColumn>
    <tableColumn id="8" xr3:uid="{00000000-0010-0000-0300-000008000000}" name="Financiero _x000a_(%) _x000a_H=F/D" dataDxfId="61">
      <calculatedColumnFormula>+Tabla18[[#This Row],[Financiera 
 (F)]]/Tabla18[[#This Row],[Financiera
(D)]]</calculatedColumnFormula>
    </tableColumn>
  </tableColumns>
  <tableStyleInfo name="Estilo de tabla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Tabla4" displayName="Tabla4" ref="B3:G6" totalsRowShown="0" headerRowDxfId="2">
  <autoFilter ref="B3:G6" xr:uid="{00000000-0009-0000-0100-000004000000}"/>
  <tableColumns count="6">
    <tableColumn id="1" xr3:uid="{00000000-0010-0000-0400-000001000000}" name="Mes"/>
    <tableColumn id="2" xr3:uid="{00000000-0010-0000-0400-000002000000}" name="T1"/>
    <tableColumn id="3" xr3:uid="{00000000-0010-0000-0400-000003000000}" name="T2"/>
    <tableColumn id="4" xr3:uid="{00000000-0010-0000-0400-000004000000}" name="T3"/>
    <tableColumn id="5" xr3:uid="{00000000-0010-0000-0400-000005000000}" name="T4"/>
    <tableColumn id="6" xr3:uid="{00000000-0010-0000-0400-000006000000}" name="Total"/>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a46" displayName="Tabla46" ref="B9:G12" totalsRowShown="0" headerRowDxfId="1">
  <autoFilter ref="B9:G12" xr:uid="{00000000-0009-0000-0100-000005000000}"/>
  <tableColumns count="6">
    <tableColumn id="1" xr3:uid="{00000000-0010-0000-0500-000001000000}" name="Mes"/>
    <tableColumn id="2" xr3:uid="{00000000-0010-0000-0500-000002000000}" name="T1"/>
    <tableColumn id="3" xr3:uid="{00000000-0010-0000-0500-000003000000}" name="T2"/>
    <tableColumn id="4" xr3:uid="{00000000-0010-0000-0500-000004000000}" name="T3"/>
    <tableColumn id="5" xr3:uid="{00000000-0010-0000-0500-000005000000}" name="T4"/>
    <tableColumn id="6" xr3:uid="{00000000-0010-0000-0500-000006000000}" name="Total"/>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Tabla14" displayName="Tabla14" ref="D11:E16" totalsRowShown="0">
  <tableColumns count="2">
    <tableColumn id="1" xr3:uid="{00000000-0010-0000-0600-000001000000}" name="Rubros de ejecucion "/>
    <tableColumn id="2" xr3:uid="{00000000-0010-0000-0600-000002000000}" name="Ejecutado Enero-junio 2022"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52"/>
  <sheetViews>
    <sheetView showGridLines="0" topLeftCell="A22" workbookViewId="0">
      <selection activeCell="G30" sqref="G30"/>
    </sheetView>
  </sheetViews>
  <sheetFormatPr baseColWidth="10" defaultColWidth="11.42578125" defaultRowHeight="15" x14ac:dyDescent="0.25"/>
  <cols>
    <col min="1" max="1" width="39.28515625" style="5" customWidth="1"/>
    <col min="2" max="3" width="12.7109375" style="5" customWidth="1"/>
    <col min="4" max="4" width="15.85546875" style="5" customWidth="1"/>
    <col min="5" max="7" width="12.7109375" style="5" customWidth="1"/>
    <col min="8" max="8" width="14.85546875" style="5" customWidth="1"/>
    <col min="9" max="9" width="12.7109375" style="5" customWidth="1"/>
    <col min="10" max="10" width="23.42578125" style="5" customWidth="1"/>
  </cols>
  <sheetData>
    <row r="1" spans="1:30" ht="21.75" thickBot="1" x14ac:dyDescent="0.3">
      <c r="A1" s="18"/>
      <c r="B1" s="190" t="s">
        <v>0</v>
      </c>
      <c r="C1" s="191"/>
      <c r="D1" s="191"/>
      <c r="E1" s="191"/>
      <c r="F1" s="191"/>
      <c r="G1" s="191"/>
      <c r="H1" s="191"/>
      <c r="I1" s="191"/>
      <c r="J1" s="192"/>
    </row>
    <row r="2" spans="1:30" ht="21.75" thickBot="1" x14ac:dyDescent="0.3">
      <c r="A2" s="19"/>
      <c r="B2" s="114" t="s">
        <v>1</v>
      </c>
      <c r="C2" s="115"/>
      <c r="D2" s="114" t="s">
        <v>2</v>
      </c>
      <c r="E2" s="115"/>
      <c r="F2" s="115"/>
      <c r="G2" s="115"/>
      <c r="H2" s="116"/>
      <c r="I2" s="1" t="s">
        <v>3</v>
      </c>
      <c r="J2" s="2" t="s">
        <v>4</v>
      </c>
    </row>
    <row r="3" spans="1:30" ht="21.75" thickBot="1" x14ac:dyDescent="0.3">
      <c r="A3" s="20"/>
      <c r="B3" s="117"/>
      <c r="C3" s="118"/>
      <c r="D3" s="117"/>
      <c r="E3" s="118"/>
      <c r="F3" s="118"/>
      <c r="G3" s="118"/>
      <c r="H3" s="119"/>
      <c r="I3" s="24"/>
      <c r="J3" s="25"/>
    </row>
    <row r="4" spans="1:30" x14ac:dyDescent="0.25">
      <c r="A4" s="186"/>
      <c r="B4" s="187"/>
      <c r="C4" s="187"/>
      <c r="D4" s="188"/>
      <c r="E4" s="188"/>
      <c r="F4" s="188"/>
      <c r="G4" s="188"/>
      <c r="H4" s="188"/>
      <c r="I4" s="187"/>
      <c r="J4" s="189"/>
    </row>
    <row r="5" spans="1:30" ht="3" customHeight="1" x14ac:dyDescent="0.25">
      <c r="A5" s="193"/>
      <c r="B5" s="194"/>
      <c r="C5" s="194"/>
      <c r="D5" s="194"/>
      <c r="E5" s="194"/>
      <c r="F5" s="194"/>
      <c r="G5" s="194"/>
      <c r="H5" s="194"/>
      <c r="I5" s="194"/>
      <c r="J5" s="195"/>
    </row>
    <row r="6" spans="1:30" ht="15.75" x14ac:dyDescent="0.25">
      <c r="A6" s="125" t="s">
        <v>5</v>
      </c>
      <c r="B6" s="126"/>
      <c r="C6" s="126"/>
      <c r="D6" s="126"/>
      <c r="E6" s="126"/>
      <c r="F6" s="126"/>
      <c r="G6" s="126"/>
      <c r="H6" s="126"/>
      <c r="I6" s="126"/>
      <c r="J6" s="127"/>
    </row>
    <row r="7" spans="1:30" ht="15.75" x14ac:dyDescent="0.25">
      <c r="A7" s="128" t="s">
        <v>6</v>
      </c>
      <c r="B7" s="129"/>
      <c r="C7" s="129"/>
      <c r="D7" s="129"/>
      <c r="E7" s="129"/>
      <c r="F7" s="129"/>
      <c r="G7" s="129"/>
      <c r="H7" s="129"/>
      <c r="I7" s="129"/>
      <c r="J7" s="130"/>
    </row>
    <row r="8" spans="1:30" ht="14.45" customHeight="1" x14ac:dyDescent="0.25">
      <c r="A8" s="30" t="s">
        <v>7</v>
      </c>
      <c r="B8" s="120" t="s">
        <v>8</v>
      </c>
      <c r="C8" s="120"/>
      <c r="D8" s="120"/>
      <c r="E8" s="120"/>
      <c r="F8" s="120"/>
      <c r="G8" s="120"/>
      <c r="H8" s="120"/>
      <c r="I8" s="120"/>
      <c r="J8" s="120"/>
      <c r="K8" s="121"/>
      <c r="L8" s="121"/>
      <c r="M8" s="121"/>
      <c r="N8" s="121"/>
      <c r="O8" s="121"/>
      <c r="P8" s="121"/>
      <c r="Q8" s="121"/>
      <c r="R8" s="121"/>
      <c r="S8" s="121"/>
      <c r="T8" s="121"/>
      <c r="U8" s="121"/>
      <c r="V8" s="121"/>
      <c r="W8" s="121"/>
      <c r="X8" s="121"/>
      <c r="Y8" s="121"/>
      <c r="Z8" s="121"/>
      <c r="AA8" s="121"/>
      <c r="AB8" s="121"/>
      <c r="AC8" s="121"/>
      <c r="AD8" s="121"/>
    </row>
    <row r="9" spans="1:30" ht="15" customHeight="1" x14ac:dyDescent="0.25">
      <c r="A9" s="21" t="s">
        <v>9</v>
      </c>
      <c r="B9" s="120" t="s">
        <v>10</v>
      </c>
      <c r="C9" s="120"/>
      <c r="D9" s="120"/>
      <c r="E9" s="120"/>
      <c r="F9" s="120"/>
      <c r="G9" s="120"/>
      <c r="H9" s="120"/>
      <c r="I9" s="120"/>
      <c r="J9" s="120"/>
      <c r="K9" s="121"/>
      <c r="L9" s="121"/>
      <c r="M9" s="121"/>
      <c r="N9" s="121"/>
      <c r="O9" s="121"/>
      <c r="P9" s="121"/>
      <c r="Q9" s="121"/>
      <c r="R9" s="121"/>
      <c r="S9" s="121"/>
      <c r="T9" s="121"/>
      <c r="U9" s="121"/>
      <c r="V9" s="121"/>
      <c r="W9" s="121"/>
      <c r="X9" s="121"/>
      <c r="Y9" s="121"/>
      <c r="Z9" s="121"/>
      <c r="AA9" s="121"/>
      <c r="AB9" s="121"/>
      <c r="AC9" s="121"/>
      <c r="AD9" s="121"/>
    </row>
    <row r="10" spans="1:30" ht="14.45" customHeight="1" x14ac:dyDescent="0.25">
      <c r="A10" s="31" t="s">
        <v>11</v>
      </c>
      <c r="B10" s="120" t="s">
        <v>12</v>
      </c>
      <c r="C10" s="120"/>
      <c r="D10" s="120"/>
      <c r="E10" s="120"/>
      <c r="F10" s="120"/>
      <c r="G10" s="120"/>
      <c r="H10" s="120"/>
      <c r="I10" s="120"/>
      <c r="J10" s="120"/>
      <c r="K10" s="121"/>
      <c r="L10" s="121"/>
      <c r="M10" s="121"/>
      <c r="N10" s="121"/>
      <c r="O10" s="121"/>
      <c r="P10" s="121"/>
      <c r="Q10" s="121"/>
      <c r="R10" s="121"/>
      <c r="S10" s="121"/>
      <c r="T10" s="121"/>
      <c r="U10" s="121"/>
      <c r="V10" s="121"/>
      <c r="W10" s="121"/>
      <c r="X10" s="121"/>
      <c r="Y10" s="121"/>
      <c r="Z10" s="121"/>
      <c r="AA10" s="121"/>
      <c r="AB10" s="121"/>
      <c r="AC10" s="121"/>
      <c r="AD10" s="121"/>
    </row>
    <row r="11" spans="1:30" ht="48" customHeight="1" x14ac:dyDescent="0.25">
      <c r="A11" s="3" t="s">
        <v>13</v>
      </c>
      <c r="B11" s="131" t="s">
        <v>14</v>
      </c>
      <c r="C11" s="132"/>
      <c r="D11" s="132"/>
      <c r="E11" s="132"/>
      <c r="F11" s="132"/>
      <c r="G11" s="132"/>
      <c r="H11" s="132"/>
      <c r="I11" s="132"/>
      <c r="J11" s="133"/>
    </row>
    <row r="12" spans="1:30" ht="28.15" customHeight="1" x14ac:dyDescent="0.25">
      <c r="A12" s="3" t="s">
        <v>15</v>
      </c>
      <c r="B12" s="134" t="s">
        <v>16</v>
      </c>
      <c r="C12" s="135"/>
      <c r="D12" s="135"/>
      <c r="E12" s="135"/>
      <c r="F12" s="135"/>
      <c r="G12" s="135"/>
      <c r="H12" s="135"/>
      <c r="I12" s="135"/>
      <c r="J12" s="136"/>
    </row>
    <row r="13" spans="1:30" ht="15.75" x14ac:dyDescent="0.25">
      <c r="A13" s="125" t="s">
        <v>17</v>
      </c>
      <c r="B13" s="126"/>
      <c r="C13" s="126"/>
      <c r="D13" s="126"/>
      <c r="E13" s="126"/>
      <c r="F13" s="126"/>
      <c r="G13" s="126"/>
      <c r="H13" s="126"/>
      <c r="I13" s="126"/>
      <c r="J13" s="127"/>
    </row>
    <row r="14" spans="1:30" ht="27.75" customHeight="1" x14ac:dyDescent="0.25">
      <c r="A14" s="3" t="s">
        <v>18</v>
      </c>
      <c r="B14" s="22">
        <v>2</v>
      </c>
      <c r="C14" s="137" t="s">
        <v>19</v>
      </c>
      <c r="D14" s="138"/>
      <c r="E14" s="138"/>
      <c r="F14" s="138"/>
      <c r="G14" s="138"/>
      <c r="H14" s="138"/>
      <c r="I14" s="138"/>
      <c r="J14" s="139"/>
    </row>
    <row r="15" spans="1:30" ht="26.25" customHeight="1" x14ac:dyDescent="0.25">
      <c r="A15" s="3" t="s">
        <v>20</v>
      </c>
      <c r="B15" s="6">
        <v>2.2000000000000002</v>
      </c>
      <c r="C15" s="140" t="str">
        <f>IFERROR(VLOOKUP(B15,'[1]Validacion datos'!A8:B26,2,FALSE),"")</f>
        <v>Salud y seguridad social integral</v>
      </c>
      <c r="D15" s="140"/>
      <c r="E15" s="140"/>
      <c r="F15" s="140"/>
      <c r="G15" s="140"/>
      <c r="H15" s="140"/>
      <c r="I15" s="140"/>
      <c r="J15" s="140"/>
    </row>
    <row r="16" spans="1:30" ht="33.75" customHeight="1" x14ac:dyDescent="0.25">
      <c r="A16" s="3" t="s">
        <v>21</v>
      </c>
      <c r="B16" s="7" t="s">
        <v>22</v>
      </c>
      <c r="C16" s="140" t="s">
        <v>23</v>
      </c>
      <c r="D16" s="140"/>
      <c r="E16" s="140"/>
      <c r="F16" s="140"/>
      <c r="G16" s="140"/>
      <c r="H16" s="140"/>
      <c r="I16" s="140"/>
      <c r="J16" s="140"/>
    </row>
    <row r="17" spans="1:10" ht="15.75" x14ac:dyDescent="0.25">
      <c r="A17" s="125" t="s">
        <v>24</v>
      </c>
      <c r="B17" s="126"/>
      <c r="C17" s="126"/>
      <c r="D17" s="126"/>
      <c r="E17" s="126"/>
      <c r="F17" s="126"/>
      <c r="G17" s="126"/>
      <c r="H17" s="126"/>
      <c r="I17" s="126"/>
      <c r="J17" s="127"/>
    </row>
    <row r="18" spans="1:10" ht="29.25" customHeight="1" x14ac:dyDescent="0.25">
      <c r="A18" s="3" t="s">
        <v>25</v>
      </c>
      <c r="B18" s="141" t="s">
        <v>26</v>
      </c>
      <c r="C18" s="141"/>
      <c r="D18" s="141"/>
      <c r="E18" s="141"/>
      <c r="F18" s="141"/>
      <c r="G18" s="141"/>
      <c r="H18" s="141"/>
      <c r="I18" s="141"/>
      <c r="J18" s="142"/>
    </row>
    <row r="19" spans="1:10" ht="42.6" customHeight="1" x14ac:dyDescent="0.25">
      <c r="A19" s="8" t="s">
        <v>27</v>
      </c>
      <c r="B19" s="141" t="s">
        <v>28</v>
      </c>
      <c r="C19" s="141"/>
      <c r="D19" s="141"/>
      <c r="E19" s="141"/>
      <c r="F19" s="141"/>
      <c r="G19" s="141"/>
      <c r="H19" s="141"/>
      <c r="I19" s="141"/>
      <c r="J19" s="142"/>
    </row>
    <row r="20" spans="1:10" ht="34.5" customHeight="1" x14ac:dyDescent="0.25">
      <c r="A20" s="8" t="s">
        <v>29</v>
      </c>
      <c r="B20" s="141" t="s">
        <v>30</v>
      </c>
      <c r="C20" s="141"/>
      <c r="D20" s="141"/>
      <c r="E20" s="141"/>
      <c r="F20" s="141"/>
      <c r="G20" s="141"/>
      <c r="H20" s="141"/>
      <c r="I20" s="141"/>
      <c r="J20" s="142"/>
    </row>
    <row r="21" spans="1:10" ht="35.25" customHeight="1" x14ac:dyDescent="0.25">
      <c r="A21" s="8" t="s">
        <v>31</v>
      </c>
      <c r="B21" s="141" t="s">
        <v>32</v>
      </c>
      <c r="C21" s="141"/>
      <c r="D21" s="141"/>
      <c r="E21" s="141"/>
      <c r="F21" s="141"/>
      <c r="G21" s="141"/>
      <c r="H21" s="141"/>
      <c r="I21" s="141"/>
      <c r="J21" s="142"/>
    </row>
    <row r="22" spans="1:10" ht="15.75" x14ac:dyDescent="0.25">
      <c r="A22" s="125" t="s">
        <v>33</v>
      </c>
      <c r="B22" s="126"/>
      <c r="C22" s="126"/>
      <c r="D22" s="126"/>
      <c r="E22" s="126"/>
      <c r="F22" s="126"/>
      <c r="G22" s="126"/>
      <c r="H22" s="126"/>
      <c r="I22" s="126"/>
      <c r="J22" s="127"/>
    </row>
    <row r="23" spans="1:10" ht="15.75" x14ac:dyDescent="0.25">
      <c r="A23" s="128" t="s">
        <v>34</v>
      </c>
      <c r="B23" s="129"/>
      <c r="C23" s="129"/>
      <c r="D23" s="129"/>
      <c r="E23" s="129"/>
      <c r="F23" s="129"/>
      <c r="G23" s="129"/>
      <c r="H23" s="129"/>
      <c r="I23" s="129"/>
      <c r="J23" s="130"/>
    </row>
    <row r="24" spans="1:10" ht="15" customHeight="1" x14ac:dyDescent="0.25">
      <c r="A24" s="196" t="s">
        <v>35</v>
      </c>
      <c r="B24" s="197"/>
      <c r="C24" s="198" t="s">
        <v>36</v>
      </c>
      <c r="D24" s="199"/>
      <c r="E24" s="199"/>
      <c r="F24" s="199" t="s">
        <v>37</v>
      </c>
      <c r="G24" s="199"/>
      <c r="H24" s="197"/>
      <c r="I24" s="198" t="s">
        <v>38</v>
      </c>
      <c r="J24" s="200"/>
    </row>
    <row r="25" spans="1:10" x14ac:dyDescent="0.25">
      <c r="A25" s="201">
        <v>329000000</v>
      </c>
      <c r="B25" s="202"/>
      <c r="C25" s="203">
        <v>505610909.38999999</v>
      </c>
      <c r="D25" s="204"/>
      <c r="E25" s="205"/>
      <c r="F25" s="203">
        <v>51535314.880000003</v>
      </c>
      <c r="G25" s="204"/>
      <c r="H25" s="205"/>
      <c r="I25" s="206">
        <f>(+F25/A25)</f>
        <v>0.15664229446808511</v>
      </c>
      <c r="J25" s="207"/>
    </row>
    <row r="26" spans="1:10" ht="15.75" x14ac:dyDescent="0.25">
      <c r="A26" s="128" t="s">
        <v>39</v>
      </c>
      <c r="B26" s="129"/>
      <c r="C26" s="129"/>
      <c r="D26" s="129"/>
      <c r="E26" s="129"/>
      <c r="F26" s="129"/>
      <c r="G26" s="129"/>
      <c r="H26" s="129"/>
      <c r="I26" s="129"/>
      <c r="J26" s="130"/>
    </row>
    <row r="27" spans="1:10" x14ac:dyDescent="0.25">
      <c r="A27" s="4"/>
      <c r="B27"/>
      <c r="C27" s="208" t="s">
        <v>40</v>
      </c>
      <c r="D27" s="209"/>
      <c r="E27" s="208" t="s">
        <v>41</v>
      </c>
      <c r="F27" s="209"/>
      <c r="G27" s="208" t="s">
        <v>42</v>
      </c>
      <c r="H27" s="208"/>
      <c r="I27" s="208" t="s">
        <v>43</v>
      </c>
      <c r="J27" s="210"/>
    </row>
    <row r="28" spans="1:10" ht="38.25" x14ac:dyDescent="0.25">
      <c r="A28" s="9" t="s">
        <v>44</v>
      </c>
      <c r="B28" s="10" t="s">
        <v>45</v>
      </c>
      <c r="C28" s="10" t="s">
        <v>46</v>
      </c>
      <c r="D28" s="10" t="s">
        <v>47</v>
      </c>
      <c r="E28" s="10" t="s">
        <v>48</v>
      </c>
      <c r="F28" s="10" t="s">
        <v>49</v>
      </c>
      <c r="G28" s="10" t="s">
        <v>50</v>
      </c>
      <c r="H28" s="10" t="s">
        <v>51</v>
      </c>
      <c r="I28" s="10" t="s">
        <v>52</v>
      </c>
      <c r="J28" s="11" t="s">
        <v>53</v>
      </c>
    </row>
    <row r="29" spans="1:10" ht="37.9" customHeight="1" x14ac:dyDescent="0.25">
      <c r="A29" s="27" t="s">
        <v>54</v>
      </c>
      <c r="B29" s="12" t="s">
        <v>55</v>
      </c>
      <c r="C29" s="13">
        <v>85</v>
      </c>
      <c r="D29" s="14">
        <v>10000000</v>
      </c>
      <c r="E29" s="13">
        <f>+Hoja3!C10</f>
        <v>15</v>
      </c>
      <c r="F29" s="14">
        <f>+Tabla13[[#This Row],[Financiera
(B)]]/4</f>
        <v>2500000</v>
      </c>
      <c r="G29" s="13">
        <v>5</v>
      </c>
      <c r="H29" s="14">
        <v>600600</v>
      </c>
      <c r="I29" s="15">
        <f>IF(G29&gt;0,G29/C29,0)</f>
        <v>5.8823529411764705E-2</v>
      </c>
      <c r="J29" s="16">
        <f>IF(H29&gt;0,H29/D29,0)</f>
        <v>6.0060000000000002E-2</v>
      </c>
    </row>
    <row r="30" spans="1:10" ht="37.9" customHeight="1" x14ac:dyDescent="0.25">
      <c r="A30" s="27" t="s">
        <v>56</v>
      </c>
      <c r="B30" s="12" t="s">
        <v>57</v>
      </c>
      <c r="C30" s="13">
        <f>+Hoja3!G4</f>
        <v>75</v>
      </c>
      <c r="D30" s="14">
        <v>18000000</v>
      </c>
      <c r="E30" s="13">
        <f>+Hoja3!C4</f>
        <v>15</v>
      </c>
      <c r="F30" s="14">
        <f>+Tabla13[[#This Row],[Financiera
(B)]]/4</f>
        <v>4500000</v>
      </c>
      <c r="G30" s="13">
        <v>13</v>
      </c>
      <c r="H30" s="14">
        <v>1146050</v>
      </c>
      <c r="I30" s="15">
        <f t="shared" ref="I30:J30" si="0">IF(G30&gt;0,G30/C30,0)</f>
        <v>0.17333333333333334</v>
      </c>
      <c r="J30" s="16">
        <f t="shared" si="0"/>
        <v>6.3669444444444445E-2</v>
      </c>
    </row>
    <row r="31" spans="1:10" ht="34.9" customHeight="1" x14ac:dyDescent="0.25">
      <c r="A31" s="143" t="s">
        <v>58</v>
      </c>
      <c r="B31" s="144"/>
      <c r="C31" s="144"/>
      <c r="D31" s="144"/>
      <c r="E31" s="144"/>
      <c r="F31" s="144"/>
      <c r="G31" s="144"/>
      <c r="H31" s="144"/>
      <c r="I31" s="144"/>
      <c r="J31" s="145"/>
    </row>
    <row r="32" spans="1:10" ht="15.75" x14ac:dyDescent="0.25">
      <c r="A32" s="125" t="s">
        <v>59</v>
      </c>
      <c r="B32" s="126"/>
      <c r="C32" s="126"/>
      <c r="D32" s="126"/>
      <c r="E32" s="126"/>
      <c r="F32" s="126"/>
      <c r="G32" s="126"/>
      <c r="H32" s="126"/>
      <c r="I32" s="126"/>
      <c r="J32" s="127"/>
    </row>
    <row r="33" spans="1:48" ht="15.75" x14ac:dyDescent="0.25">
      <c r="A33" s="128" t="s">
        <v>60</v>
      </c>
      <c r="B33" s="129"/>
      <c r="C33" s="129"/>
      <c r="D33" s="129"/>
      <c r="E33" s="129"/>
      <c r="F33" s="129"/>
      <c r="G33" s="129"/>
      <c r="H33" s="129"/>
      <c r="I33" s="129"/>
      <c r="J33" s="130"/>
    </row>
    <row r="34" spans="1:48" x14ac:dyDescent="0.25">
      <c r="A34" s="26" t="s">
        <v>61</v>
      </c>
      <c r="B34" s="165" t="s">
        <v>54</v>
      </c>
      <c r="C34" s="165"/>
      <c r="D34" s="165"/>
      <c r="E34" s="165"/>
      <c r="F34" s="165"/>
      <c r="G34" s="165"/>
      <c r="H34" s="165"/>
      <c r="I34" s="165"/>
      <c r="J34" s="166"/>
    </row>
    <row r="35" spans="1:48" ht="67.5" customHeight="1" x14ac:dyDescent="0.25">
      <c r="A35" s="17" t="s">
        <v>62</v>
      </c>
      <c r="B35" s="141" t="s">
        <v>63</v>
      </c>
      <c r="C35" s="141"/>
      <c r="D35" s="141"/>
      <c r="E35" s="141"/>
      <c r="F35" s="141"/>
      <c r="G35" s="141"/>
      <c r="H35" s="141"/>
      <c r="I35" s="141"/>
      <c r="J35" s="142"/>
    </row>
    <row r="36" spans="1:48" ht="59.25" customHeight="1" x14ac:dyDescent="0.25">
      <c r="A36" s="17" t="s">
        <v>64</v>
      </c>
      <c r="B36" s="141" t="s">
        <v>65</v>
      </c>
      <c r="C36" s="141"/>
      <c r="D36" s="141"/>
      <c r="E36" s="141"/>
      <c r="F36" s="141"/>
      <c r="G36" s="141"/>
      <c r="H36" s="141"/>
      <c r="I36" s="141"/>
      <c r="J36" s="142"/>
      <c r="K36" s="141"/>
      <c r="L36" s="141"/>
      <c r="M36" s="141"/>
      <c r="N36" s="141"/>
      <c r="O36" s="141"/>
      <c r="P36" s="141"/>
      <c r="Q36" s="142"/>
      <c r="R36" s="141"/>
      <c r="S36" s="141"/>
      <c r="T36" s="141"/>
      <c r="U36" s="141"/>
      <c r="V36" s="141"/>
      <c r="W36" s="141"/>
      <c r="X36" s="141"/>
      <c r="Y36" s="141"/>
      <c r="Z36" s="142"/>
      <c r="AA36" s="141"/>
      <c r="AB36" s="141"/>
      <c r="AC36" s="141"/>
      <c r="AD36" s="141"/>
      <c r="AE36" s="141"/>
      <c r="AF36" s="141"/>
      <c r="AG36" s="141"/>
      <c r="AH36" s="141"/>
      <c r="AI36" s="142"/>
      <c r="AJ36" s="141"/>
      <c r="AK36" s="141"/>
      <c r="AL36" s="141"/>
      <c r="AM36" s="141"/>
      <c r="AN36" s="141"/>
      <c r="AO36" s="141"/>
      <c r="AP36" s="141"/>
      <c r="AQ36" s="141"/>
      <c r="AR36" s="142"/>
      <c r="AS36" s="141"/>
      <c r="AT36" s="141"/>
      <c r="AU36" s="141"/>
      <c r="AV36" s="141"/>
    </row>
    <row r="37" spans="1:48" ht="60" customHeight="1" x14ac:dyDescent="0.25">
      <c r="A37" s="17" t="s">
        <v>66</v>
      </c>
      <c r="B37" s="141" t="s">
        <v>67</v>
      </c>
      <c r="C37" s="141"/>
      <c r="D37" s="141"/>
      <c r="E37" s="141"/>
      <c r="F37" s="141"/>
      <c r="G37" s="141"/>
      <c r="H37" s="141"/>
      <c r="I37" s="141"/>
      <c r="J37" s="142"/>
    </row>
    <row r="38" spans="1:48" x14ac:dyDescent="0.25">
      <c r="A38" s="26" t="s">
        <v>61</v>
      </c>
      <c r="B38" s="165" t="s">
        <v>56</v>
      </c>
      <c r="C38" s="165"/>
      <c r="D38" s="165"/>
      <c r="E38" s="165"/>
      <c r="F38" s="165"/>
      <c r="G38" s="165"/>
      <c r="H38" s="165"/>
      <c r="I38" s="165"/>
      <c r="J38" s="166"/>
    </row>
    <row r="39" spans="1:48" ht="27" customHeight="1" x14ac:dyDescent="0.25">
      <c r="A39" s="17" t="s">
        <v>62</v>
      </c>
      <c r="B39" s="141" t="s">
        <v>68</v>
      </c>
      <c r="C39" s="141"/>
      <c r="D39" s="141"/>
      <c r="E39" s="141"/>
      <c r="F39" s="141"/>
      <c r="G39" s="141"/>
      <c r="H39" s="141"/>
      <c r="I39" s="141"/>
      <c r="J39" s="142"/>
    </row>
    <row r="40" spans="1:48" ht="27.6" customHeight="1" x14ac:dyDescent="0.25">
      <c r="A40" s="17" t="s">
        <v>64</v>
      </c>
      <c r="B40" s="141" t="s">
        <v>69</v>
      </c>
      <c r="C40" s="141"/>
      <c r="D40" s="141"/>
      <c r="E40" s="141"/>
      <c r="F40" s="141"/>
      <c r="G40" s="141"/>
      <c r="H40" s="141"/>
      <c r="I40" s="141"/>
      <c r="J40" s="142"/>
    </row>
    <row r="41" spans="1:48" ht="37.15" customHeight="1" x14ac:dyDescent="0.25">
      <c r="A41" s="17" t="s">
        <v>66</v>
      </c>
      <c r="B41" s="141" t="s">
        <v>70</v>
      </c>
      <c r="C41" s="141"/>
      <c r="D41" s="141"/>
      <c r="E41" s="141"/>
      <c r="F41" s="141"/>
      <c r="G41" s="141"/>
      <c r="H41" s="141"/>
      <c r="I41" s="141"/>
      <c r="J41" s="142"/>
    </row>
    <row r="42" spans="1:48" ht="15.75" x14ac:dyDescent="0.25">
      <c r="A42" s="125" t="s">
        <v>71</v>
      </c>
      <c r="B42" s="126"/>
      <c r="C42" s="126"/>
      <c r="D42" s="126"/>
      <c r="E42" s="126"/>
      <c r="F42" s="126"/>
      <c r="G42" s="126"/>
      <c r="H42" s="126"/>
      <c r="I42" s="126"/>
      <c r="J42" s="127"/>
    </row>
    <row r="43" spans="1:48" ht="15.75" x14ac:dyDescent="0.25">
      <c r="A43" s="179" t="s">
        <v>72</v>
      </c>
      <c r="B43" s="180"/>
      <c r="C43" s="180"/>
      <c r="D43" s="180"/>
      <c r="E43" s="180"/>
      <c r="F43" s="180"/>
      <c r="G43" s="180"/>
      <c r="H43" s="180"/>
      <c r="I43" s="180"/>
      <c r="J43" s="181"/>
    </row>
    <row r="44" spans="1:48" ht="89.45" customHeight="1" x14ac:dyDescent="0.25">
      <c r="A44" s="215" t="s">
        <v>73</v>
      </c>
      <c r="B44" s="216"/>
      <c r="C44" s="216"/>
      <c r="D44" s="216"/>
      <c r="E44" s="216"/>
      <c r="F44" s="216"/>
      <c r="G44" s="216"/>
      <c r="H44" s="216"/>
      <c r="I44" s="216"/>
      <c r="J44" s="217"/>
      <c r="K44" s="28"/>
      <c r="L44" s="28"/>
      <c r="M44" s="28"/>
      <c r="N44" s="28"/>
      <c r="O44" s="28"/>
      <c r="P44" s="29"/>
      <c r="Q44" s="141"/>
      <c r="R44" s="141"/>
      <c r="S44" s="141"/>
      <c r="T44" s="141"/>
      <c r="U44" s="141"/>
      <c r="V44" s="141"/>
      <c r="W44" s="141"/>
      <c r="X44" s="141"/>
      <c r="Y44" s="142"/>
      <c r="Z44" s="141"/>
      <c r="AA44" s="141"/>
      <c r="AB44" s="141"/>
      <c r="AC44" s="141"/>
      <c r="AD44" s="141"/>
      <c r="AE44" s="141"/>
      <c r="AF44" s="141"/>
      <c r="AG44" s="141"/>
      <c r="AH44" s="142"/>
      <c r="AI44" s="141"/>
      <c r="AJ44" s="141"/>
      <c r="AK44" s="141"/>
      <c r="AL44" s="141"/>
      <c r="AM44" s="141"/>
      <c r="AN44" s="141"/>
      <c r="AO44" s="141"/>
      <c r="AP44" s="141"/>
      <c r="AQ44" s="142"/>
    </row>
    <row r="45" spans="1:48" ht="27.75" customHeight="1" x14ac:dyDescent="0.25">
      <c r="A45" s="23"/>
      <c r="B45" s="23"/>
      <c r="C45" s="23"/>
      <c r="D45" s="23"/>
      <c r="E45" s="23"/>
      <c r="F45" s="23"/>
      <c r="G45" s="23"/>
      <c r="H45" s="23"/>
      <c r="I45" s="23"/>
      <c r="J45" s="23"/>
    </row>
    <row r="46" spans="1:48" ht="30.75" customHeight="1" x14ac:dyDescent="0.25">
      <c r="A46" s="212" t="s">
        <v>74</v>
      </c>
      <c r="B46" s="212"/>
      <c r="C46" s="212"/>
      <c r="D46" s="212"/>
      <c r="E46" s="212"/>
      <c r="F46" s="212"/>
      <c r="G46" s="212"/>
      <c r="H46" s="212"/>
      <c r="I46" s="212"/>
      <c r="J46" s="212"/>
    </row>
    <row r="47" spans="1:48" x14ac:dyDescent="0.25">
      <c r="A47" s="5" t="s">
        <v>75</v>
      </c>
    </row>
    <row r="50" spans="2:4" x14ac:dyDescent="0.25">
      <c r="B50" s="213" t="s">
        <v>76</v>
      </c>
      <c r="C50" s="213"/>
      <c r="D50" s="213"/>
    </row>
    <row r="51" spans="2:4" x14ac:dyDescent="0.25">
      <c r="B51" s="214" t="s">
        <v>77</v>
      </c>
      <c r="C51" s="214"/>
      <c r="D51" s="214"/>
    </row>
    <row r="52" spans="2:4" x14ac:dyDescent="0.25">
      <c r="B52" s="211" t="s">
        <v>78</v>
      </c>
      <c r="C52" s="211"/>
      <c r="D52" s="211"/>
    </row>
  </sheetData>
  <mergeCells count="73">
    <mergeCell ref="B52:D52"/>
    <mergeCell ref="Q44:Y44"/>
    <mergeCell ref="Z44:AH44"/>
    <mergeCell ref="AI44:AQ44"/>
    <mergeCell ref="A46:J46"/>
    <mergeCell ref="B50:D50"/>
    <mergeCell ref="B51:D51"/>
    <mergeCell ref="A44:J44"/>
    <mergeCell ref="B39:J39"/>
    <mergeCell ref="B40:J40"/>
    <mergeCell ref="B41:J41"/>
    <mergeCell ref="A42:J42"/>
    <mergeCell ref="A43:J43"/>
    <mergeCell ref="R36:Z36"/>
    <mergeCell ref="AA36:AI36"/>
    <mergeCell ref="AJ36:AR36"/>
    <mergeCell ref="AS36:AV36"/>
    <mergeCell ref="B37:J37"/>
    <mergeCell ref="K36:Q36"/>
    <mergeCell ref="B38:J38"/>
    <mergeCell ref="A32:J32"/>
    <mergeCell ref="A33:J33"/>
    <mergeCell ref="B34:J34"/>
    <mergeCell ref="B35:J35"/>
    <mergeCell ref="B36:J36"/>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K10:Q10"/>
    <mergeCell ref="R10:Z10"/>
    <mergeCell ref="AA10:AD10"/>
    <mergeCell ref="A5:J5"/>
    <mergeCell ref="A6:J6"/>
    <mergeCell ref="A7:J7"/>
    <mergeCell ref="B8:J8"/>
    <mergeCell ref="K8:Q8"/>
    <mergeCell ref="R8:Z8"/>
    <mergeCell ref="AA8:AD8"/>
    <mergeCell ref="B9:J9"/>
    <mergeCell ref="K9:Q9"/>
    <mergeCell ref="R9:Z9"/>
    <mergeCell ref="AA9:AD9"/>
    <mergeCell ref="A4:J4"/>
    <mergeCell ref="B1:J1"/>
    <mergeCell ref="B2:C2"/>
    <mergeCell ref="D2:H2"/>
    <mergeCell ref="B3:C3"/>
    <mergeCell ref="D3:H3"/>
  </mergeCells>
  <dataValidations count="16">
    <dataValidation allowBlank="1" sqref="A8" xr:uid="{00000000-0002-0000-0000-000000000000}"/>
    <dataValidation allowBlank="1" showInputMessage="1" prompt="Nombre del capítulo" sqref="B8:J10" xr:uid="{00000000-0002-0000-0000-000001000000}"/>
    <dataValidation allowBlank="1" showInputMessage="1" showErrorMessage="1" prompt="¿A quién va dirigido el programa?, ¿qué característica tiene esta población que requiere ser beneficiada?" sqref="B20:J20" xr:uid="{00000000-0002-0000-0000-000002000000}"/>
    <dataValidation allowBlank="1" showInputMessage="1" showErrorMessage="1" prompt="Nombre del producto" sqref="B34:J34 B38:J38" xr:uid="{00000000-0002-0000-0000-000003000000}"/>
    <dataValidation allowBlank="1" showInputMessage="1" showErrorMessage="1" prompt="¿En qué consiste el producto? su objetivo" sqref="B35:J35 B39:J39" xr:uid="{00000000-0002-0000-0000-000004000000}"/>
    <dataValidation allowBlank="1" showInputMessage="1" showErrorMessage="1" prompt="1. Describir lo plasmado en el presupuesto_x000a_2. Describir lo alcanzado en términos financieros y de producción " sqref="B36:J36 B40:J40" xr:uid="{00000000-0002-0000-0000-000005000000}"/>
    <dataValidation allowBlank="1" showInputMessage="1" showErrorMessage="1" prompt="De existir desvío, explicar razones." sqref="B37:J37 B41:J41" xr:uid="{00000000-0002-0000-0000-000006000000}"/>
    <dataValidation allowBlank="1" showInputMessage="1" showErrorMessage="1" prompt="Oportunidades de mejora identificadas" sqref="A44:A45 B45:J45" xr:uid="{00000000-0002-0000-0000-000007000000}"/>
    <dataValidation allowBlank="1" showInputMessage="1" showErrorMessage="1" prompt="Presupuesto del programa" sqref="A25:C25 F25" xr:uid="{00000000-0002-0000-0000-000008000000}"/>
    <dataValidation allowBlank="1" showInputMessage="1" showErrorMessage="1" prompt="¿En qué consiste el programa?" sqref="B19:J19" xr:uid="{00000000-0002-0000-0000-000009000000}"/>
    <dataValidation allowBlank="1" showInputMessage="1" showErrorMessage="1" prompt="Nombre de cada producto" sqref="A28:A30" xr:uid="{00000000-0002-0000-0000-00000A000000}"/>
    <dataValidation allowBlank="1" showInputMessage="1" showErrorMessage="1" prompt="Nombre del indicador" sqref="B28:B30" xr:uid="{00000000-0002-0000-0000-00000B000000}"/>
    <dataValidation allowBlank="1" showInputMessage="1" showErrorMessage="1" prompt="Meta anual del indicador" sqref="C28:C30 E28" xr:uid="{00000000-0002-0000-0000-00000C000000}"/>
    <dataValidation allowBlank="1" showInputMessage="1" showErrorMessage="1" prompt="Monto presupuestado para el producto" sqref="D28:D30 E29:G30 F28" xr:uid="{00000000-0002-0000-0000-00000D000000}"/>
    <dataValidation allowBlank="1" showInputMessage="1" showErrorMessage="1" prompt="Meta alcanzada en el trimestre" sqref="G28" xr:uid="{00000000-0002-0000-0000-00000E000000}"/>
    <dataValidation allowBlank="1" showInputMessage="1" showErrorMessage="1" prompt="Monto ejecutado en el trimestre" sqref="H28:H29" xr:uid="{00000000-0002-0000-0000-00000F000000}"/>
  </dataValidations>
  <pageMargins left="1.1399999999999999" right="0.70866141732283472" top="0.74803149606299213" bottom="1.72" header="0.31496062992125984" footer="1.78"/>
  <pageSetup scale="6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52"/>
  <sheetViews>
    <sheetView showGridLines="0" topLeftCell="A13" workbookViewId="0">
      <selection activeCell="F25" sqref="F25:H25"/>
    </sheetView>
  </sheetViews>
  <sheetFormatPr baseColWidth="10" defaultColWidth="11.42578125" defaultRowHeight="15" x14ac:dyDescent="0.25"/>
  <cols>
    <col min="1" max="1" width="39.28515625" style="5" customWidth="1"/>
    <col min="2" max="3" width="12.7109375" style="5" customWidth="1"/>
    <col min="4" max="4" width="15.85546875" style="5" customWidth="1"/>
    <col min="5" max="7" width="12.7109375" style="5" customWidth="1"/>
    <col min="8" max="8" width="14.85546875" style="5" customWidth="1"/>
    <col min="9" max="10" width="12.7109375" style="5" customWidth="1"/>
  </cols>
  <sheetData>
    <row r="1" spans="1:30" ht="21.75" thickBot="1" x14ac:dyDescent="0.3">
      <c r="A1" s="18"/>
      <c r="B1" s="190" t="s">
        <v>0</v>
      </c>
      <c r="C1" s="191"/>
      <c r="D1" s="191"/>
      <c r="E1" s="191"/>
      <c r="F1" s="191"/>
      <c r="G1" s="191"/>
      <c r="H1" s="191"/>
      <c r="I1" s="191"/>
      <c r="J1" s="192"/>
    </row>
    <row r="2" spans="1:30" ht="21.75" thickBot="1" x14ac:dyDescent="0.3">
      <c r="A2" s="19"/>
      <c r="B2" s="114" t="s">
        <v>1</v>
      </c>
      <c r="C2" s="115"/>
      <c r="D2" s="114" t="s">
        <v>2</v>
      </c>
      <c r="E2" s="115"/>
      <c r="F2" s="115"/>
      <c r="G2" s="115"/>
      <c r="H2" s="116"/>
      <c r="I2" s="1" t="s">
        <v>3</v>
      </c>
      <c r="J2" s="2" t="s">
        <v>4</v>
      </c>
    </row>
    <row r="3" spans="1:30" ht="21.75" thickBot="1" x14ac:dyDescent="0.3">
      <c r="A3" s="20"/>
      <c r="B3" s="117"/>
      <c r="C3" s="118"/>
      <c r="D3" s="117"/>
      <c r="E3" s="118"/>
      <c r="F3" s="118"/>
      <c r="G3" s="118"/>
      <c r="H3" s="119"/>
      <c r="I3" s="24"/>
      <c r="J3" s="25"/>
    </row>
    <row r="4" spans="1:30" x14ac:dyDescent="0.25">
      <c r="A4" s="186"/>
      <c r="B4" s="187"/>
      <c r="C4" s="187"/>
      <c r="D4" s="188"/>
      <c r="E4" s="188"/>
      <c r="F4" s="188"/>
      <c r="G4" s="188"/>
      <c r="H4" s="188"/>
      <c r="I4" s="187"/>
      <c r="J4" s="189"/>
    </row>
    <row r="5" spans="1:30" ht="3" customHeight="1" x14ac:dyDescent="0.25">
      <c r="A5" s="193"/>
      <c r="B5" s="194"/>
      <c r="C5" s="194"/>
      <c r="D5" s="194"/>
      <c r="E5" s="194"/>
      <c r="F5" s="194"/>
      <c r="G5" s="194"/>
      <c r="H5" s="194"/>
      <c r="I5" s="194"/>
      <c r="J5" s="195"/>
    </row>
    <row r="6" spans="1:30" ht="15.75" x14ac:dyDescent="0.25">
      <c r="A6" s="125" t="s">
        <v>5</v>
      </c>
      <c r="B6" s="126"/>
      <c r="C6" s="126"/>
      <c r="D6" s="126"/>
      <c r="E6" s="126"/>
      <c r="F6" s="126"/>
      <c r="G6" s="126"/>
      <c r="H6" s="126"/>
      <c r="I6" s="126"/>
      <c r="J6" s="127"/>
    </row>
    <row r="7" spans="1:30" ht="15.75" x14ac:dyDescent="0.25">
      <c r="A7" s="128" t="s">
        <v>6</v>
      </c>
      <c r="B7" s="129"/>
      <c r="C7" s="129"/>
      <c r="D7" s="129"/>
      <c r="E7" s="129"/>
      <c r="F7" s="129"/>
      <c r="G7" s="129"/>
      <c r="H7" s="129"/>
      <c r="I7" s="129"/>
      <c r="J7" s="130"/>
    </row>
    <row r="8" spans="1:30" ht="14.45" customHeight="1" x14ac:dyDescent="0.25">
      <c r="A8" s="30" t="s">
        <v>7</v>
      </c>
      <c r="B8" s="120" t="s">
        <v>8</v>
      </c>
      <c r="C8" s="120"/>
      <c r="D8" s="120"/>
      <c r="E8" s="120"/>
      <c r="F8" s="120"/>
      <c r="G8" s="120"/>
      <c r="H8" s="120"/>
      <c r="I8" s="120"/>
      <c r="J8" s="120"/>
      <c r="K8" s="121"/>
      <c r="L8" s="121"/>
      <c r="M8" s="121"/>
      <c r="N8" s="121"/>
      <c r="O8" s="121"/>
      <c r="P8" s="121"/>
      <c r="Q8" s="121"/>
      <c r="R8" s="121"/>
      <c r="S8" s="121"/>
      <c r="T8" s="121"/>
      <c r="U8" s="121"/>
      <c r="V8" s="121"/>
      <c r="W8" s="121"/>
      <c r="X8" s="121"/>
      <c r="Y8" s="121"/>
      <c r="Z8" s="121"/>
      <c r="AA8" s="121"/>
      <c r="AB8" s="121"/>
      <c r="AC8" s="121"/>
      <c r="AD8" s="121"/>
    </row>
    <row r="9" spans="1:30" ht="15" customHeight="1" x14ac:dyDescent="0.25">
      <c r="A9" s="21" t="s">
        <v>9</v>
      </c>
      <c r="B9" s="120" t="s">
        <v>10</v>
      </c>
      <c r="C9" s="120"/>
      <c r="D9" s="120"/>
      <c r="E9" s="120"/>
      <c r="F9" s="120"/>
      <c r="G9" s="120"/>
      <c r="H9" s="120"/>
      <c r="I9" s="120"/>
      <c r="J9" s="120"/>
      <c r="K9" s="121"/>
      <c r="L9" s="121"/>
      <c r="M9" s="121"/>
      <c r="N9" s="121"/>
      <c r="O9" s="121"/>
      <c r="P9" s="121"/>
      <c r="Q9" s="121"/>
      <c r="R9" s="121"/>
      <c r="S9" s="121"/>
      <c r="T9" s="121"/>
      <c r="U9" s="121"/>
      <c r="V9" s="121"/>
      <c r="W9" s="121"/>
      <c r="X9" s="121"/>
      <c r="Y9" s="121"/>
      <c r="Z9" s="121"/>
      <c r="AA9" s="121"/>
      <c r="AB9" s="121"/>
      <c r="AC9" s="121"/>
      <c r="AD9" s="121"/>
    </row>
    <row r="10" spans="1:30" ht="14.45" customHeight="1" x14ac:dyDescent="0.25">
      <c r="A10" s="31" t="s">
        <v>11</v>
      </c>
      <c r="B10" s="120" t="s">
        <v>12</v>
      </c>
      <c r="C10" s="120"/>
      <c r="D10" s="120"/>
      <c r="E10" s="120"/>
      <c r="F10" s="120"/>
      <c r="G10" s="120"/>
      <c r="H10" s="120"/>
      <c r="I10" s="120"/>
      <c r="J10" s="120"/>
      <c r="K10" s="121"/>
      <c r="L10" s="121"/>
      <c r="M10" s="121"/>
      <c r="N10" s="121"/>
      <c r="O10" s="121"/>
      <c r="P10" s="121"/>
      <c r="Q10" s="121"/>
      <c r="R10" s="121"/>
      <c r="S10" s="121"/>
      <c r="T10" s="121"/>
      <c r="U10" s="121"/>
      <c r="V10" s="121"/>
      <c r="W10" s="121"/>
      <c r="X10" s="121"/>
      <c r="Y10" s="121"/>
      <c r="Z10" s="121"/>
      <c r="AA10" s="121"/>
      <c r="AB10" s="121"/>
      <c r="AC10" s="121"/>
      <c r="AD10" s="121"/>
    </row>
    <row r="11" spans="1:30" ht="48" customHeight="1" x14ac:dyDescent="0.25">
      <c r="A11" s="3" t="s">
        <v>13</v>
      </c>
      <c r="B11" s="131" t="s">
        <v>14</v>
      </c>
      <c r="C11" s="132"/>
      <c r="D11" s="132"/>
      <c r="E11" s="132"/>
      <c r="F11" s="132"/>
      <c r="G11" s="132"/>
      <c r="H11" s="132"/>
      <c r="I11" s="132"/>
      <c r="J11" s="133"/>
    </row>
    <row r="12" spans="1:30" ht="28.15" customHeight="1" x14ac:dyDescent="0.25">
      <c r="A12" s="3" t="s">
        <v>15</v>
      </c>
      <c r="B12" s="134" t="s">
        <v>16</v>
      </c>
      <c r="C12" s="135"/>
      <c r="D12" s="135"/>
      <c r="E12" s="135"/>
      <c r="F12" s="135"/>
      <c r="G12" s="135"/>
      <c r="H12" s="135"/>
      <c r="I12" s="135"/>
      <c r="J12" s="136"/>
    </row>
    <row r="13" spans="1:30" ht="15.75" x14ac:dyDescent="0.25">
      <c r="A13" s="125" t="s">
        <v>17</v>
      </c>
      <c r="B13" s="126"/>
      <c r="C13" s="126"/>
      <c r="D13" s="126"/>
      <c r="E13" s="126"/>
      <c r="F13" s="126"/>
      <c r="G13" s="126"/>
      <c r="H13" s="126"/>
      <c r="I13" s="126"/>
      <c r="J13" s="127"/>
    </row>
    <row r="14" spans="1:30" ht="27.75" customHeight="1" x14ac:dyDescent="0.25">
      <c r="A14" s="3" t="s">
        <v>18</v>
      </c>
      <c r="B14" s="22">
        <v>2</v>
      </c>
      <c r="C14" s="137" t="s">
        <v>19</v>
      </c>
      <c r="D14" s="138"/>
      <c r="E14" s="138"/>
      <c r="F14" s="138"/>
      <c r="G14" s="138"/>
      <c r="H14" s="138"/>
      <c r="I14" s="138"/>
      <c r="J14" s="139"/>
    </row>
    <row r="15" spans="1:30" ht="26.25" customHeight="1" x14ac:dyDescent="0.25">
      <c r="A15" s="3" t="s">
        <v>20</v>
      </c>
      <c r="B15" s="6">
        <v>2.2000000000000002</v>
      </c>
      <c r="C15" s="140" t="str">
        <f>IFERROR(VLOOKUP(B15,'[1]Validacion datos'!A8:B26,2,FALSE),"")</f>
        <v>Salud y seguridad social integral</v>
      </c>
      <c r="D15" s="140"/>
      <c r="E15" s="140"/>
      <c r="F15" s="140"/>
      <c r="G15" s="140"/>
      <c r="H15" s="140"/>
      <c r="I15" s="140"/>
      <c r="J15" s="140"/>
    </row>
    <row r="16" spans="1:30" ht="33.75" customHeight="1" x14ac:dyDescent="0.25">
      <c r="A16" s="3" t="s">
        <v>21</v>
      </c>
      <c r="B16" s="7" t="s">
        <v>22</v>
      </c>
      <c r="C16" s="140" t="s">
        <v>23</v>
      </c>
      <c r="D16" s="140"/>
      <c r="E16" s="140"/>
      <c r="F16" s="140"/>
      <c r="G16" s="140"/>
      <c r="H16" s="140"/>
      <c r="I16" s="140"/>
      <c r="J16" s="140"/>
    </row>
    <row r="17" spans="1:10" ht="15.75" x14ac:dyDescent="0.25">
      <c r="A17" s="125" t="s">
        <v>24</v>
      </c>
      <c r="B17" s="126"/>
      <c r="C17" s="126"/>
      <c r="D17" s="126"/>
      <c r="E17" s="126"/>
      <c r="F17" s="126"/>
      <c r="G17" s="126"/>
      <c r="H17" s="126"/>
      <c r="I17" s="126"/>
      <c r="J17" s="127"/>
    </row>
    <row r="18" spans="1:10" ht="29.25" customHeight="1" x14ac:dyDescent="0.25">
      <c r="A18" s="3" t="s">
        <v>25</v>
      </c>
      <c r="B18" s="141" t="s">
        <v>26</v>
      </c>
      <c r="C18" s="141"/>
      <c r="D18" s="141"/>
      <c r="E18" s="141"/>
      <c r="F18" s="141"/>
      <c r="G18" s="141"/>
      <c r="H18" s="141"/>
      <c r="I18" s="141"/>
      <c r="J18" s="142"/>
    </row>
    <row r="19" spans="1:10" ht="42.6" customHeight="1" x14ac:dyDescent="0.25">
      <c r="A19" s="8" t="s">
        <v>27</v>
      </c>
      <c r="B19" s="141" t="s">
        <v>28</v>
      </c>
      <c r="C19" s="141"/>
      <c r="D19" s="141"/>
      <c r="E19" s="141"/>
      <c r="F19" s="141"/>
      <c r="G19" s="141"/>
      <c r="H19" s="141"/>
      <c r="I19" s="141"/>
      <c r="J19" s="142"/>
    </row>
    <row r="20" spans="1:10" ht="34.5" customHeight="1" x14ac:dyDescent="0.25">
      <c r="A20" s="8" t="s">
        <v>29</v>
      </c>
      <c r="B20" s="141" t="s">
        <v>30</v>
      </c>
      <c r="C20" s="141"/>
      <c r="D20" s="141"/>
      <c r="E20" s="141"/>
      <c r="F20" s="141"/>
      <c r="G20" s="141"/>
      <c r="H20" s="141"/>
      <c r="I20" s="141"/>
      <c r="J20" s="142"/>
    </row>
    <row r="21" spans="1:10" ht="35.25" customHeight="1" x14ac:dyDescent="0.25">
      <c r="A21" s="8" t="s">
        <v>31</v>
      </c>
      <c r="B21" s="141" t="s">
        <v>32</v>
      </c>
      <c r="C21" s="141"/>
      <c r="D21" s="141"/>
      <c r="E21" s="141"/>
      <c r="F21" s="141"/>
      <c r="G21" s="141"/>
      <c r="H21" s="141"/>
      <c r="I21" s="141"/>
      <c r="J21" s="142"/>
    </row>
    <row r="22" spans="1:10" ht="15.75" x14ac:dyDescent="0.25">
      <c r="A22" s="125" t="s">
        <v>33</v>
      </c>
      <c r="B22" s="126"/>
      <c r="C22" s="126"/>
      <c r="D22" s="126"/>
      <c r="E22" s="126"/>
      <c r="F22" s="126"/>
      <c r="G22" s="126"/>
      <c r="H22" s="126"/>
      <c r="I22" s="126"/>
      <c r="J22" s="127"/>
    </row>
    <row r="23" spans="1:10" ht="15.75" x14ac:dyDescent="0.25">
      <c r="A23" s="128" t="s">
        <v>34</v>
      </c>
      <c r="B23" s="129"/>
      <c r="C23" s="129"/>
      <c r="D23" s="129"/>
      <c r="E23" s="129"/>
      <c r="F23" s="129"/>
      <c r="G23" s="129"/>
      <c r="H23" s="129"/>
      <c r="I23" s="129"/>
      <c r="J23" s="130"/>
    </row>
    <row r="24" spans="1:10" ht="15" customHeight="1" x14ac:dyDescent="0.25">
      <c r="A24" s="196" t="s">
        <v>35</v>
      </c>
      <c r="B24" s="197"/>
      <c r="C24" s="198" t="s">
        <v>36</v>
      </c>
      <c r="D24" s="199"/>
      <c r="E24" s="199"/>
      <c r="F24" s="199" t="s">
        <v>37</v>
      </c>
      <c r="G24" s="199"/>
      <c r="H24" s="197"/>
      <c r="I24" s="198" t="s">
        <v>38</v>
      </c>
      <c r="J24" s="200"/>
    </row>
    <row r="25" spans="1:10" x14ac:dyDescent="0.25">
      <c r="A25" s="218">
        <v>329000000</v>
      </c>
      <c r="B25" s="219"/>
      <c r="C25" s="222">
        <v>505610909.38999999</v>
      </c>
      <c r="D25" s="223"/>
      <c r="E25" s="224"/>
      <c r="F25" s="222">
        <f>120927408.49</f>
        <v>120927408.48999999</v>
      </c>
      <c r="G25" s="223"/>
      <c r="H25" s="224"/>
      <c r="I25" s="220">
        <f>(+F25/A25)</f>
        <v>0.36756051212765956</v>
      </c>
      <c r="J25" s="221"/>
    </row>
    <row r="26" spans="1:10" ht="15.75" x14ac:dyDescent="0.25">
      <c r="A26" s="128" t="s">
        <v>39</v>
      </c>
      <c r="B26" s="129"/>
      <c r="C26" s="129"/>
      <c r="D26" s="129"/>
      <c r="E26" s="129"/>
      <c r="F26" s="129"/>
      <c r="G26" s="129"/>
      <c r="H26" s="129"/>
      <c r="I26" s="129"/>
      <c r="J26" s="130"/>
    </row>
    <row r="27" spans="1:10" x14ac:dyDescent="0.25">
      <c r="A27" s="4"/>
      <c r="B27"/>
      <c r="C27" s="208" t="s">
        <v>40</v>
      </c>
      <c r="D27" s="209"/>
      <c r="E27" s="208" t="s">
        <v>41</v>
      </c>
      <c r="F27" s="209"/>
      <c r="G27" s="208" t="s">
        <v>42</v>
      </c>
      <c r="H27" s="208"/>
      <c r="I27" s="208" t="s">
        <v>43</v>
      </c>
      <c r="J27" s="210"/>
    </row>
    <row r="28" spans="1:10" ht="38.25" x14ac:dyDescent="0.25">
      <c r="A28" s="9" t="s">
        <v>44</v>
      </c>
      <c r="B28" s="10" t="s">
        <v>45</v>
      </c>
      <c r="C28" s="10" t="s">
        <v>46</v>
      </c>
      <c r="D28" s="10" t="s">
        <v>47</v>
      </c>
      <c r="E28" s="10" t="s">
        <v>48</v>
      </c>
      <c r="F28" s="10" t="s">
        <v>49</v>
      </c>
      <c r="G28" s="10" t="s">
        <v>50</v>
      </c>
      <c r="H28" s="10" t="s">
        <v>51</v>
      </c>
      <c r="I28" s="10" t="s">
        <v>52</v>
      </c>
      <c r="J28" s="11" t="s">
        <v>53</v>
      </c>
    </row>
    <row r="29" spans="1:10" ht="37.9" customHeight="1" x14ac:dyDescent="0.25">
      <c r="A29" s="27" t="s">
        <v>54</v>
      </c>
      <c r="B29" s="12" t="s">
        <v>55</v>
      </c>
      <c r="C29" s="13">
        <v>85</v>
      </c>
      <c r="D29" s="14">
        <v>10000000</v>
      </c>
      <c r="E29" s="13">
        <v>30</v>
      </c>
      <c r="F29" s="14">
        <f>+Tabla1[[#This Row],[Financiera
(B)]]/4</f>
        <v>2500000</v>
      </c>
      <c r="G29" s="13">
        <f>+Tabla13[[#This Row],[Física 
(E)]]+Tabla1[[#This Row],[Física
(C)]]</f>
        <v>35</v>
      </c>
      <c r="H29" s="14">
        <f>1844700-Tabla13[[#This Row],[Financiera 
 (F)]]</f>
        <v>1244100</v>
      </c>
      <c r="I29" s="15">
        <f>IF(G29&gt;0,G29/C29,0)</f>
        <v>0.41176470588235292</v>
      </c>
      <c r="J29" s="16">
        <f>IF(H29&gt;0,H29/D29,0)</f>
        <v>0.12441000000000001</v>
      </c>
    </row>
    <row r="30" spans="1:10" ht="37.9" customHeight="1" x14ac:dyDescent="0.25">
      <c r="A30" s="27" t="s">
        <v>56</v>
      </c>
      <c r="B30" s="12" t="s">
        <v>57</v>
      </c>
      <c r="C30" s="13">
        <v>75</v>
      </c>
      <c r="D30" s="14">
        <v>18000000</v>
      </c>
      <c r="E30" s="13">
        <f>+Hoja3!D4</f>
        <v>30</v>
      </c>
      <c r="F30" s="14">
        <f>+Tabla1[[#This Row],[Financiera
(B)]]/4</f>
        <v>4500000</v>
      </c>
      <c r="G30" s="13">
        <v>34</v>
      </c>
      <c r="H30" s="14">
        <f>6149800-Tabla13[[#This Row],[Financiera 
 (F)]]</f>
        <v>5003750</v>
      </c>
      <c r="I30" s="15">
        <f t="shared" ref="I30:J30" si="0">IF(G30&gt;0,G30/C30,0)</f>
        <v>0.45333333333333331</v>
      </c>
      <c r="J30" s="16">
        <f t="shared" si="0"/>
        <v>0.2779861111111111</v>
      </c>
    </row>
    <row r="31" spans="1:10" ht="34.9" customHeight="1" x14ac:dyDescent="0.25">
      <c r="A31" s="143" t="s">
        <v>58</v>
      </c>
      <c r="B31" s="144"/>
      <c r="C31" s="144"/>
      <c r="D31" s="144"/>
      <c r="E31" s="144"/>
      <c r="F31" s="144"/>
      <c r="G31" s="144"/>
      <c r="H31" s="144"/>
      <c r="I31" s="144"/>
      <c r="J31" s="145"/>
    </row>
    <row r="32" spans="1:10" ht="15.75" x14ac:dyDescent="0.25">
      <c r="A32" s="125" t="s">
        <v>59</v>
      </c>
      <c r="B32" s="126"/>
      <c r="C32" s="126"/>
      <c r="D32" s="126"/>
      <c r="E32" s="126"/>
      <c r="F32" s="126"/>
      <c r="G32" s="126"/>
      <c r="H32" s="126"/>
      <c r="I32" s="126"/>
      <c r="J32" s="127"/>
    </row>
    <row r="33" spans="1:48" ht="15.75" x14ac:dyDescent="0.25">
      <c r="A33" s="128" t="s">
        <v>60</v>
      </c>
      <c r="B33" s="129"/>
      <c r="C33" s="129"/>
      <c r="D33" s="129"/>
      <c r="E33" s="129"/>
      <c r="F33" s="129"/>
      <c r="G33" s="129"/>
      <c r="H33" s="129"/>
      <c r="I33" s="129"/>
      <c r="J33" s="130"/>
    </row>
    <row r="34" spans="1:48" x14ac:dyDescent="0.25">
      <c r="A34" s="26" t="s">
        <v>61</v>
      </c>
      <c r="B34" s="165" t="s">
        <v>54</v>
      </c>
      <c r="C34" s="165"/>
      <c r="D34" s="165"/>
      <c r="E34" s="165"/>
      <c r="F34" s="165"/>
      <c r="G34" s="165"/>
      <c r="H34" s="165"/>
      <c r="I34" s="165"/>
      <c r="J34" s="166"/>
    </row>
    <row r="35" spans="1:48" ht="67.5" customHeight="1" x14ac:dyDescent="0.25">
      <c r="A35" s="17" t="s">
        <v>62</v>
      </c>
      <c r="B35" s="141" t="s">
        <v>63</v>
      </c>
      <c r="C35" s="141"/>
      <c r="D35" s="141"/>
      <c r="E35" s="141"/>
      <c r="F35" s="141"/>
      <c r="G35" s="141"/>
      <c r="H35" s="141"/>
      <c r="I35" s="141"/>
      <c r="J35" s="142"/>
    </row>
    <row r="36" spans="1:48" ht="59.25" customHeight="1" x14ac:dyDescent="0.25">
      <c r="A36" s="17" t="s">
        <v>64</v>
      </c>
      <c r="B36" s="141" t="s">
        <v>79</v>
      </c>
      <c r="C36" s="141"/>
      <c r="D36" s="141"/>
      <c r="E36" s="141"/>
      <c r="F36" s="141"/>
      <c r="G36" s="141"/>
      <c r="H36" s="141"/>
      <c r="I36" s="141"/>
      <c r="J36" s="142"/>
      <c r="K36" s="141"/>
      <c r="L36" s="141"/>
      <c r="M36" s="141"/>
      <c r="N36" s="141"/>
      <c r="O36" s="141"/>
      <c r="P36" s="141"/>
      <c r="Q36" s="142"/>
      <c r="R36" s="141"/>
      <c r="S36" s="141"/>
      <c r="T36" s="141"/>
      <c r="U36" s="141"/>
      <c r="V36" s="141"/>
      <c r="W36" s="141"/>
      <c r="X36" s="141"/>
      <c r="Y36" s="141"/>
      <c r="Z36" s="142"/>
      <c r="AA36" s="141"/>
      <c r="AB36" s="141"/>
      <c r="AC36" s="141"/>
      <c r="AD36" s="141"/>
      <c r="AE36" s="141"/>
      <c r="AF36" s="141"/>
      <c r="AG36" s="141"/>
      <c r="AH36" s="141"/>
      <c r="AI36" s="142"/>
      <c r="AJ36" s="141"/>
      <c r="AK36" s="141"/>
      <c r="AL36" s="141"/>
      <c r="AM36" s="141"/>
      <c r="AN36" s="141"/>
      <c r="AO36" s="141"/>
      <c r="AP36" s="141"/>
      <c r="AQ36" s="141"/>
      <c r="AR36" s="142"/>
      <c r="AS36" s="141"/>
      <c r="AT36" s="141"/>
      <c r="AU36" s="141"/>
      <c r="AV36" s="141"/>
    </row>
    <row r="37" spans="1:48" ht="60" customHeight="1" x14ac:dyDescent="0.25">
      <c r="A37" s="17" t="s">
        <v>66</v>
      </c>
      <c r="B37" s="141" t="s">
        <v>80</v>
      </c>
      <c r="C37" s="141"/>
      <c r="D37" s="141"/>
      <c r="E37" s="141"/>
      <c r="F37" s="141"/>
      <c r="G37" s="141"/>
      <c r="H37" s="141"/>
      <c r="I37" s="141"/>
      <c r="J37" s="142"/>
    </row>
    <row r="38" spans="1:48" x14ac:dyDescent="0.25">
      <c r="A38" s="26" t="s">
        <v>61</v>
      </c>
      <c r="B38" s="165" t="s">
        <v>56</v>
      </c>
      <c r="C38" s="165"/>
      <c r="D38" s="165"/>
      <c r="E38" s="165"/>
      <c r="F38" s="165"/>
      <c r="G38" s="165"/>
      <c r="H38" s="165"/>
      <c r="I38" s="165"/>
      <c r="J38" s="166"/>
    </row>
    <row r="39" spans="1:48" ht="27" customHeight="1" x14ac:dyDescent="0.25">
      <c r="A39" s="17" t="s">
        <v>62</v>
      </c>
      <c r="B39" s="141" t="s">
        <v>68</v>
      </c>
      <c r="C39" s="141"/>
      <c r="D39" s="141"/>
      <c r="E39" s="141"/>
      <c r="F39" s="141"/>
      <c r="G39" s="141"/>
      <c r="H39" s="141"/>
      <c r="I39" s="141"/>
      <c r="J39" s="142"/>
    </row>
    <row r="40" spans="1:48" ht="27.6" customHeight="1" x14ac:dyDescent="0.25">
      <c r="A40" s="17" t="s">
        <v>64</v>
      </c>
      <c r="B40" s="141" t="s">
        <v>81</v>
      </c>
      <c r="C40" s="141"/>
      <c r="D40" s="141"/>
      <c r="E40" s="141"/>
      <c r="F40" s="141"/>
      <c r="G40" s="141"/>
      <c r="H40" s="141"/>
      <c r="I40" s="141"/>
      <c r="J40" s="142"/>
    </row>
    <row r="41" spans="1:48" ht="37.15" customHeight="1" x14ac:dyDescent="0.25">
      <c r="A41" s="17" t="s">
        <v>66</v>
      </c>
      <c r="B41" s="141" t="s">
        <v>82</v>
      </c>
      <c r="C41" s="141"/>
      <c r="D41" s="141"/>
      <c r="E41" s="141"/>
      <c r="F41" s="141"/>
      <c r="G41" s="141"/>
      <c r="H41" s="141"/>
      <c r="I41" s="141"/>
      <c r="J41" s="142"/>
    </row>
    <row r="42" spans="1:48" ht="15.75" x14ac:dyDescent="0.25">
      <c r="A42" s="125" t="s">
        <v>71</v>
      </c>
      <c r="B42" s="126"/>
      <c r="C42" s="126"/>
      <c r="D42" s="126"/>
      <c r="E42" s="126"/>
      <c r="F42" s="126"/>
      <c r="G42" s="126"/>
      <c r="H42" s="126"/>
      <c r="I42" s="126"/>
      <c r="J42" s="127"/>
    </row>
    <row r="43" spans="1:48" ht="15.75" x14ac:dyDescent="0.25">
      <c r="A43" s="179" t="s">
        <v>72</v>
      </c>
      <c r="B43" s="180"/>
      <c r="C43" s="180"/>
      <c r="D43" s="180"/>
      <c r="E43" s="180"/>
      <c r="F43" s="180"/>
      <c r="G43" s="180"/>
      <c r="H43" s="180"/>
      <c r="I43" s="180"/>
      <c r="J43" s="181"/>
    </row>
    <row r="44" spans="1:48" ht="89.45" customHeight="1" x14ac:dyDescent="0.25">
      <c r="A44" s="215" t="s">
        <v>83</v>
      </c>
      <c r="B44" s="216"/>
      <c r="C44" s="216"/>
      <c r="D44" s="216"/>
      <c r="E44" s="216"/>
      <c r="F44" s="216"/>
      <c r="G44" s="216"/>
      <c r="H44" s="216"/>
      <c r="I44" s="216"/>
      <c r="J44" s="217"/>
      <c r="K44" s="28"/>
      <c r="L44" s="28"/>
      <c r="M44" s="28"/>
      <c r="N44" s="28"/>
      <c r="O44" s="28"/>
      <c r="P44" s="29"/>
      <c r="Q44" s="141"/>
      <c r="R44" s="141"/>
      <c r="S44" s="141"/>
      <c r="T44" s="141"/>
      <c r="U44" s="141"/>
      <c r="V44" s="141"/>
      <c r="W44" s="141"/>
      <c r="X44" s="141"/>
      <c r="Y44" s="142"/>
      <c r="Z44" s="141"/>
      <c r="AA44" s="141"/>
      <c r="AB44" s="141"/>
      <c r="AC44" s="141"/>
      <c r="AD44" s="141"/>
      <c r="AE44" s="141"/>
      <c r="AF44" s="141"/>
      <c r="AG44" s="141"/>
      <c r="AH44" s="142"/>
      <c r="AI44" s="141"/>
      <c r="AJ44" s="141"/>
      <c r="AK44" s="141"/>
      <c r="AL44" s="141"/>
      <c r="AM44" s="141"/>
      <c r="AN44" s="141"/>
      <c r="AO44" s="141"/>
      <c r="AP44" s="141"/>
      <c r="AQ44" s="142"/>
    </row>
    <row r="45" spans="1:48" ht="27.75" customHeight="1" x14ac:dyDescent="0.25">
      <c r="A45" s="23"/>
      <c r="B45" s="23"/>
      <c r="C45" s="23"/>
      <c r="D45" s="23"/>
      <c r="E45" s="23"/>
      <c r="F45" s="23"/>
      <c r="G45" s="23"/>
      <c r="H45" s="23"/>
      <c r="I45" s="23"/>
      <c r="J45" s="23"/>
    </row>
    <row r="46" spans="1:48" ht="30.75" customHeight="1" x14ac:dyDescent="0.25">
      <c r="A46" s="212" t="s">
        <v>74</v>
      </c>
      <c r="B46" s="212"/>
      <c r="C46" s="212"/>
      <c r="D46" s="212"/>
      <c r="E46" s="212"/>
      <c r="F46" s="212"/>
      <c r="G46" s="212"/>
      <c r="H46" s="212"/>
      <c r="I46" s="212"/>
      <c r="J46" s="212"/>
    </row>
    <row r="47" spans="1:48" x14ac:dyDescent="0.25">
      <c r="A47" s="5" t="s">
        <v>84</v>
      </c>
    </row>
    <row r="50" spans="2:4" x14ac:dyDescent="0.25">
      <c r="B50" s="213" t="s">
        <v>76</v>
      </c>
      <c r="C50" s="213"/>
      <c r="D50" s="213"/>
    </row>
    <row r="51" spans="2:4" x14ac:dyDescent="0.25">
      <c r="B51" s="214" t="str">
        <f>+'Primer trimestre'!B51:D51</f>
        <v>Escania Navarro</v>
      </c>
      <c r="C51" s="214"/>
      <c r="D51" s="214"/>
    </row>
    <row r="52" spans="2:4" x14ac:dyDescent="0.25">
      <c r="B52" s="211" t="s">
        <v>78</v>
      </c>
      <c r="C52" s="211"/>
      <c r="D52" s="211"/>
    </row>
  </sheetData>
  <mergeCells count="73">
    <mergeCell ref="Q44:Y44"/>
    <mergeCell ref="Z44:AH44"/>
    <mergeCell ref="AI44:AQ44"/>
    <mergeCell ref="A42:J42"/>
    <mergeCell ref="A43:J43"/>
    <mergeCell ref="A44:J44"/>
    <mergeCell ref="B38:J38"/>
    <mergeCell ref="B39:J39"/>
    <mergeCell ref="B40:J40"/>
    <mergeCell ref="B41:J41"/>
    <mergeCell ref="K36:Q36"/>
    <mergeCell ref="R36:Z36"/>
    <mergeCell ref="AA36:AI36"/>
    <mergeCell ref="AJ36:AR36"/>
    <mergeCell ref="AS36:AV36"/>
    <mergeCell ref="K8:Q8"/>
    <mergeCell ref="R8:Z8"/>
    <mergeCell ref="AA8:AD8"/>
    <mergeCell ref="K9:Q9"/>
    <mergeCell ref="R9:Z9"/>
    <mergeCell ref="AA9:AD9"/>
    <mergeCell ref="K10:Q10"/>
    <mergeCell ref="R10:Z10"/>
    <mergeCell ref="AA10:AD1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C16:J16"/>
    <mergeCell ref="A17:J17"/>
    <mergeCell ref="B18:J18"/>
    <mergeCell ref="B19:J19"/>
    <mergeCell ref="B20:J20"/>
    <mergeCell ref="A22:J22"/>
    <mergeCell ref="A23:J23"/>
    <mergeCell ref="A24:B24"/>
    <mergeCell ref="I24:J24"/>
    <mergeCell ref="C24:E24"/>
    <mergeCell ref="F24:H24"/>
    <mergeCell ref="A32:J32"/>
    <mergeCell ref="C27:D27"/>
    <mergeCell ref="G27:H27"/>
    <mergeCell ref="I27:J27"/>
    <mergeCell ref="C25:E25"/>
    <mergeCell ref="F25:H25"/>
    <mergeCell ref="E27:F27"/>
    <mergeCell ref="B51:D51"/>
    <mergeCell ref="B52:D52"/>
    <mergeCell ref="B50:D50"/>
    <mergeCell ref="A46:J46"/>
    <mergeCell ref="B9:J9"/>
    <mergeCell ref="B10:J10"/>
    <mergeCell ref="B21:J21"/>
    <mergeCell ref="A31:J31"/>
    <mergeCell ref="A33:J33"/>
    <mergeCell ref="B34:J34"/>
    <mergeCell ref="B35:J35"/>
    <mergeCell ref="B36:J36"/>
    <mergeCell ref="B37:J37"/>
    <mergeCell ref="A25:B25"/>
    <mergeCell ref="I25:J25"/>
    <mergeCell ref="A26:J26"/>
  </mergeCells>
  <phoneticPr fontId="22" type="noConversion"/>
  <dataValidations xWindow="556" yWindow="890" count="16">
    <dataValidation allowBlank="1" showInputMessage="1" showErrorMessage="1" prompt="Monto ejecutado en el trimestre" sqref="H28:H29" xr:uid="{00000000-0002-0000-0100-000000000000}"/>
    <dataValidation allowBlank="1" showInputMessage="1" showErrorMessage="1" prompt="Meta alcanzada en el trimestre" sqref="G28" xr:uid="{00000000-0002-0000-0100-000001000000}"/>
    <dataValidation allowBlank="1" showInputMessage="1" showErrorMessage="1" prompt="Monto presupuestado para el producto" sqref="D28:D30 F28 E29:G30" xr:uid="{00000000-0002-0000-0100-000002000000}"/>
    <dataValidation allowBlank="1" showInputMessage="1" showErrorMessage="1" prompt="Meta anual del indicador" sqref="C28:C30 E28" xr:uid="{00000000-0002-0000-0100-000003000000}"/>
    <dataValidation allowBlank="1" showInputMessage="1" showErrorMessage="1" prompt="Nombre del indicador" sqref="B28:B30" xr:uid="{00000000-0002-0000-0100-000004000000}"/>
    <dataValidation allowBlank="1" showInputMessage="1" showErrorMessage="1" prompt="Nombre de cada producto" sqref="A28:A30" xr:uid="{00000000-0002-0000-0100-000005000000}"/>
    <dataValidation allowBlank="1" showInputMessage="1" showErrorMessage="1" prompt="¿En qué consiste el programa?" sqref="B19:J19" xr:uid="{00000000-0002-0000-0100-000006000000}"/>
    <dataValidation allowBlank="1" showInputMessage="1" showErrorMessage="1" prompt="Presupuesto del programa" sqref="A25:C25 F25" xr:uid="{00000000-0002-0000-0100-000007000000}"/>
    <dataValidation allowBlank="1" showInputMessage="1" showErrorMessage="1" prompt="Oportunidades de mejora identificadas" sqref="A44:A45 B45:J45" xr:uid="{00000000-0002-0000-0100-000008000000}"/>
    <dataValidation allowBlank="1" showInputMessage="1" showErrorMessage="1" prompt="De existir desvío, explicar razones." sqref="B37:J37 B41:J41" xr:uid="{00000000-0002-0000-0100-000009000000}"/>
    <dataValidation allowBlank="1" showInputMessage="1" showErrorMessage="1" prompt="1. Describir lo plasmado en el presupuesto_x000a_2. Describir lo alcanzado en términos financieros y de producción " sqref="B36:J36 B40:J40" xr:uid="{00000000-0002-0000-0100-00000A000000}"/>
    <dataValidation allowBlank="1" showInputMessage="1" showErrorMessage="1" prompt="¿En qué consiste el producto? su objetivo" sqref="B35:J35 B39:J39" xr:uid="{00000000-0002-0000-0100-00000B000000}"/>
    <dataValidation allowBlank="1" showInputMessage="1" showErrorMessage="1" prompt="Nombre del producto" sqref="B34:J34 B38:J38" xr:uid="{00000000-0002-0000-0100-00000C000000}"/>
    <dataValidation allowBlank="1" showInputMessage="1" showErrorMessage="1" prompt="¿A quién va dirigido el programa?, ¿qué característica tiene esta población que requiere ser beneficiada?" sqref="B20:J20" xr:uid="{00000000-0002-0000-0100-00000D000000}"/>
    <dataValidation allowBlank="1" showInputMessage="1" prompt="Nombre del capítulo" sqref="B8:J10" xr:uid="{00000000-0002-0000-0100-00000E000000}"/>
    <dataValidation allowBlank="1" sqref="A8" xr:uid="{00000000-0002-0000-0100-00000F000000}"/>
  </dataValidations>
  <pageMargins left="0.41" right="0.33" top="0.33" bottom="0.18" header="0.24" footer="0.21"/>
  <pageSetup scale="80"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V52"/>
  <sheetViews>
    <sheetView showGridLines="0" topLeftCell="A16" workbookViewId="0">
      <selection activeCell="E29" sqref="E29"/>
    </sheetView>
  </sheetViews>
  <sheetFormatPr baseColWidth="10" defaultColWidth="11.42578125" defaultRowHeight="15" x14ac:dyDescent="0.25"/>
  <cols>
    <col min="1" max="1" width="39.28515625" style="5" customWidth="1"/>
    <col min="2" max="3" width="12.7109375" style="5" customWidth="1"/>
    <col min="4" max="4" width="15.85546875" style="5" customWidth="1"/>
    <col min="5" max="7" width="12.7109375" style="5" customWidth="1"/>
    <col min="8" max="8" width="14.85546875" style="5" customWidth="1"/>
    <col min="9" max="10" width="12.7109375" style="5" customWidth="1"/>
  </cols>
  <sheetData>
    <row r="1" spans="1:30" ht="21.75" thickBot="1" x14ac:dyDescent="0.3">
      <c r="A1" s="18"/>
      <c r="B1" s="190" t="s">
        <v>0</v>
      </c>
      <c r="C1" s="191"/>
      <c r="D1" s="191"/>
      <c r="E1" s="191"/>
      <c r="F1" s="191"/>
      <c r="G1" s="191"/>
      <c r="H1" s="191"/>
      <c r="I1" s="191"/>
      <c r="J1" s="192"/>
    </row>
    <row r="2" spans="1:30" ht="21.75" thickBot="1" x14ac:dyDescent="0.3">
      <c r="A2" s="19"/>
      <c r="B2" s="114" t="s">
        <v>1</v>
      </c>
      <c r="C2" s="115"/>
      <c r="D2" s="114" t="s">
        <v>2</v>
      </c>
      <c r="E2" s="115"/>
      <c r="F2" s="115"/>
      <c r="G2" s="115"/>
      <c r="H2" s="116"/>
      <c r="I2" s="1" t="s">
        <v>3</v>
      </c>
      <c r="J2" s="2" t="s">
        <v>4</v>
      </c>
    </row>
    <row r="3" spans="1:30" ht="21.75" thickBot="1" x14ac:dyDescent="0.3">
      <c r="A3" s="20"/>
      <c r="B3" s="117"/>
      <c r="C3" s="118"/>
      <c r="D3" s="117"/>
      <c r="E3" s="118"/>
      <c r="F3" s="118"/>
      <c r="G3" s="118"/>
      <c r="H3" s="119"/>
      <c r="I3" s="24"/>
      <c r="J3" s="25"/>
    </row>
    <row r="4" spans="1:30" x14ac:dyDescent="0.25">
      <c r="A4" s="186"/>
      <c r="B4" s="187"/>
      <c r="C4" s="187"/>
      <c r="D4" s="188"/>
      <c r="E4" s="188"/>
      <c r="F4" s="188"/>
      <c r="G4" s="188"/>
      <c r="H4" s="188"/>
      <c r="I4" s="187"/>
      <c r="J4" s="189"/>
    </row>
    <row r="5" spans="1:30" ht="3" customHeight="1" x14ac:dyDescent="0.25">
      <c r="A5" s="193"/>
      <c r="B5" s="194"/>
      <c r="C5" s="194"/>
      <c r="D5" s="194"/>
      <c r="E5" s="194"/>
      <c r="F5" s="194"/>
      <c r="G5" s="194"/>
      <c r="H5" s="194"/>
      <c r="I5" s="194"/>
      <c r="J5" s="195"/>
    </row>
    <row r="6" spans="1:30" ht="15.75" x14ac:dyDescent="0.25">
      <c r="A6" s="125" t="s">
        <v>5</v>
      </c>
      <c r="B6" s="126"/>
      <c r="C6" s="126"/>
      <c r="D6" s="126"/>
      <c r="E6" s="126"/>
      <c r="F6" s="126"/>
      <c r="G6" s="126"/>
      <c r="H6" s="126"/>
      <c r="I6" s="126"/>
      <c r="J6" s="127"/>
    </row>
    <row r="7" spans="1:30" ht="15.75" x14ac:dyDescent="0.25">
      <c r="A7" s="128" t="s">
        <v>6</v>
      </c>
      <c r="B7" s="129"/>
      <c r="C7" s="129"/>
      <c r="D7" s="129"/>
      <c r="E7" s="129"/>
      <c r="F7" s="129"/>
      <c r="G7" s="129"/>
      <c r="H7" s="129"/>
      <c r="I7" s="129"/>
      <c r="J7" s="130"/>
    </row>
    <row r="8" spans="1:30" ht="14.45" customHeight="1" x14ac:dyDescent="0.25">
      <c r="A8" s="30" t="s">
        <v>7</v>
      </c>
      <c r="B8" s="120" t="s">
        <v>8</v>
      </c>
      <c r="C8" s="120"/>
      <c r="D8" s="120"/>
      <c r="E8" s="120"/>
      <c r="F8" s="120"/>
      <c r="G8" s="120"/>
      <c r="H8" s="120"/>
      <c r="I8" s="120"/>
      <c r="J8" s="120"/>
      <c r="K8" s="121"/>
      <c r="L8" s="121"/>
      <c r="M8" s="121"/>
      <c r="N8" s="121"/>
      <c r="O8" s="121"/>
      <c r="P8" s="121"/>
      <c r="Q8" s="121"/>
      <c r="R8" s="121"/>
      <c r="S8" s="121"/>
      <c r="T8" s="121"/>
      <c r="U8" s="121"/>
      <c r="V8" s="121"/>
      <c r="W8" s="121"/>
      <c r="X8" s="121"/>
      <c r="Y8" s="121"/>
      <c r="Z8" s="121"/>
      <c r="AA8" s="121"/>
      <c r="AB8" s="121"/>
      <c r="AC8" s="121"/>
      <c r="AD8" s="121"/>
    </row>
    <row r="9" spans="1:30" ht="15" customHeight="1" x14ac:dyDescent="0.25">
      <c r="A9" s="21" t="s">
        <v>9</v>
      </c>
      <c r="B9" s="120" t="s">
        <v>10</v>
      </c>
      <c r="C9" s="120"/>
      <c r="D9" s="120"/>
      <c r="E9" s="120"/>
      <c r="F9" s="120"/>
      <c r="G9" s="120"/>
      <c r="H9" s="120"/>
      <c r="I9" s="120"/>
      <c r="J9" s="120"/>
      <c r="K9" s="121"/>
      <c r="L9" s="121"/>
      <c r="M9" s="121"/>
      <c r="N9" s="121"/>
      <c r="O9" s="121"/>
      <c r="P9" s="121"/>
      <c r="Q9" s="121"/>
      <c r="R9" s="121"/>
      <c r="S9" s="121"/>
      <c r="T9" s="121"/>
      <c r="U9" s="121"/>
      <c r="V9" s="121"/>
      <c r="W9" s="121"/>
      <c r="X9" s="121"/>
      <c r="Y9" s="121"/>
      <c r="Z9" s="121"/>
      <c r="AA9" s="121"/>
      <c r="AB9" s="121"/>
      <c r="AC9" s="121"/>
      <c r="AD9" s="121"/>
    </row>
    <row r="10" spans="1:30" ht="14.45" customHeight="1" x14ac:dyDescent="0.25">
      <c r="A10" s="31" t="s">
        <v>11</v>
      </c>
      <c r="B10" s="120" t="s">
        <v>12</v>
      </c>
      <c r="C10" s="120"/>
      <c r="D10" s="120"/>
      <c r="E10" s="120"/>
      <c r="F10" s="120"/>
      <c r="G10" s="120"/>
      <c r="H10" s="120"/>
      <c r="I10" s="120"/>
      <c r="J10" s="120"/>
      <c r="K10" s="121"/>
      <c r="L10" s="121"/>
      <c r="M10" s="121"/>
      <c r="N10" s="121"/>
      <c r="O10" s="121"/>
      <c r="P10" s="121"/>
      <c r="Q10" s="121"/>
      <c r="R10" s="121"/>
      <c r="S10" s="121"/>
      <c r="T10" s="121"/>
      <c r="U10" s="121"/>
      <c r="V10" s="121"/>
      <c r="W10" s="121"/>
      <c r="X10" s="121"/>
      <c r="Y10" s="121"/>
      <c r="Z10" s="121"/>
      <c r="AA10" s="121"/>
      <c r="AB10" s="121"/>
      <c r="AC10" s="121"/>
      <c r="AD10" s="121"/>
    </row>
    <row r="11" spans="1:30" ht="48" customHeight="1" x14ac:dyDescent="0.25">
      <c r="A11" s="3" t="s">
        <v>13</v>
      </c>
      <c r="B11" s="131" t="s">
        <v>14</v>
      </c>
      <c r="C11" s="132"/>
      <c r="D11" s="132"/>
      <c r="E11" s="132"/>
      <c r="F11" s="132"/>
      <c r="G11" s="132"/>
      <c r="H11" s="132"/>
      <c r="I11" s="132"/>
      <c r="J11" s="133"/>
    </row>
    <row r="12" spans="1:30" ht="28.15" customHeight="1" x14ac:dyDescent="0.25">
      <c r="A12" s="3" t="s">
        <v>15</v>
      </c>
      <c r="B12" s="134" t="s">
        <v>16</v>
      </c>
      <c r="C12" s="135"/>
      <c r="D12" s="135"/>
      <c r="E12" s="135"/>
      <c r="F12" s="135"/>
      <c r="G12" s="135"/>
      <c r="H12" s="135"/>
      <c r="I12" s="135"/>
      <c r="J12" s="136"/>
    </row>
    <row r="13" spans="1:30" ht="15.75" x14ac:dyDescent="0.25">
      <c r="A13" s="125" t="s">
        <v>17</v>
      </c>
      <c r="B13" s="126"/>
      <c r="C13" s="126"/>
      <c r="D13" s="126"/>
      <c r="E13" s="126"/>
      <c r="F13" s="126"/>
      <c r="G13" s="126"/>
      <c r="H13" s="126"/>
      <c r="I13" s="126"/>
      <c r="J13" s="127"/>
    </row>
    <row r="14" spans="1:30" ht="27.75" customHeight="1" x14ac:dyDescent="0.25">
      <c r="A14" s="3" t="s">
        <v>18</v>
      </c>
      <c r="B14" s="22">
        <v>2</v>
      </c>
      <c r="C14" s="137" t="s">
        <v>19</v>
      </c>
      <c r="D14" s="138"/>
      <c r="E14" s="138"/>
      <c r="F14" s="138"/>
      <c r="G14" s="138"/>
      <c r="H14" s="138"/>
      <c r="I14" s="138"/>
      <c r="J14" s="139"/>
    </row>
    <row r="15" spans="1:30" ht="26.25" customHeight="1" x14ac:dyDescent="0.25">
      <c r="A15" s="3" t="s">
        <v>20</v>
      </c>
      <c r="B15" s="6">
        <v>2.2000000000000002</v>
      </c>
      <c r="C15" s="140" t="str">
        <f>IFERROR(VLOOKUP(B15,'[1]Validacion datos'!A8:B26,2,FALSE),"")</f>
        <v>Salud y seguridad social integral</v>
      </c>
      <c r="D15" s="140"/>
      <c r="E15" s="140"/>
      <c r="F15" s="140"/>
      <c r="G15" s="140"/>
      <c r="H15" s="140"/>
      <c r="I15" s="140"/>
      <c r="J15" s="140"/>
    </row>
    <row r="16" spans="1:30" ht="33.75" customHeight="1" x14ac:dyDescent="0.25">
      <c r="A16" s="3" t="s">
        <v>21</v>
      </c>
      <c r="B16" s="7" t="s">
        <v>22</v>
      </c>
      <c r="C16" s="140" t="s">
        <v>23</v>
      </c>
      <c r="D16" s="140"/>
      <c r="E16" s="140"/>
      <c r="F16" s="140"/>
      <c r="G16" s="140"/>
      <c r="H16" s="140"/>
      <c r="I16" s="140"/>
      <c r="J16" s="140"/>
    </row>
    <row r="17" spans="1:12" ht="15.75" x14ac:dyDescent="0.25">
      <c r="A17" s="125" t="s">
        <v>24</v>
      </c>
      <c r="B17" s="126"/>
      <c r="C17" s="126"/>
      <c r="D17" s="126"/>
      <c r="E17" s="126"/>
      <c r="F17" s="126"/>
      <c r="G17" s="126"/>
      <c r="H17" s="126"/>
      <c r="I17" s="126"/>
      <c r="J17" s="127"/>
    </row>
    <row r="18" spans="1:12" ht="29.25" customHeight="1" x14ac:dyDescent="0.25">
      <c r="A18" s="3" t="s">
        <v>25</v>
      </c>
      <c r="B18" s="141" t="s">
        <v>26</v>
      </c>
      <c r="C18" s="141"/>
      <c r="D18" s="141"/>
      <c r="E18" s="141"/>
      <c r="F18" s="141"/>
      <c r="G18" s="141"/>
      <c r="H18" s="141"/>
      <c r="I18" s="141"/>
      <c r="J18" s="142"/>
    </row>
    <row r="19" spans="1:12" ht="42.6" customHeight="1" x14ac:dyDescent="0.25">
      <c r="A19" s="8" t="s">
        <v>27</v>
      </c>
      <c r="B19" s="141" t="s">
        <v>28</v>
      </c>
      <c r="C19" s="141"/>
      <c r="D19" s="141"/>
      <c r="E19" s="141"/>
      <c r="F19" s="141"/>
      <c r="G19" s="141"/>
      <c r="H19" s="141"/>
      <c r="I19" s="141"/>
      <c r="J19" s="142"/>
    </row>
    <row r="20" spans="1:12" ht="34.5" customHeight="1" x14ac:dyDescent="0.25">
      <c r="A20" s="8" t="s">
        <v>29</v>
      </c>
      <c r="B20" s="141" t="s">
        <v>30</v>
      </c>
      <c r="C20" s="141"/>
      <c r="D20" s="141"/>
      <c r="E20" s="141"/>
      <c r="F20" s="141"/>
      <c r="G20" s="141"/>
      <c r="H20" s="141"/>
      <c r="I20" s="141"/>
      <c r="J20" s="142"/>
    </row>
    <row r="21" spans="1:12" ht="35.25" customHeight="1" x14ac:dyDescent="0.25">
      <c r="A21" s="8" t="s">
        <v>31</v>
      </c>
      <c r="B21" s="141" t="s">
        <v>32</v>
      </c>
      <c r="C21" s="141"/>
      <c r="D21" s="141"/>
      <c r="E21" s="141"/>
      <c r="F21" s="141"/>
      <c r="G21" s="141"/>
      <c r="H21" s="141"/>
      <c r="I21" s="141"/>
      <c r="J21" s="142"/>
    </row>
    <row r="22" spans="1:12" ht="15.75" x14ac:dyDescent="0.25">
      <c r="A22" s="125" t="s">
        <v>33</v>
      </c>
      <c r="B22" s="126"/>
      <c r="C22" s="126"/>
      <c r="D22" s="126"/>
      <c r="E22" s="126"/>
      <c r="F22" s="126"/>
      <c r="G22" s="126"/>
      <c r="H22" s="126"/>
      <c r="I22" s="126"/>
      <c r="J22" s="127"/>
    </row>
    <row r="23" spans="1:12" ht="15.75" x14ac:dyDescent="0.25">
      <c r="A23" s="128" t="s">
        <v>34</v>
      </c>
      <c r="B23" s="129"/>
      <c r="C23" s="129"/>
      <c r="D23" s="129"/>
      <c r="E23" s="129"/>
      <c r="F23" s="129"/>
      <c r="G23" s="129"/>
      <c r="H23" s="129"/>
      <c r="I23" s="129"/>
      <c r="J23" s="130"/>
    </row>
    <row r="24" spans="1:12" ht="15" customHeight="1" x14ac:dyDescent="0.25">
      <c r="A24" s="196" t="s">
        <v>35</v>
      </c>
      <c r="B24" s="197"/>
      <c r="C24" s="198" t="s">
        <v>36</v>
      </c>
      <c r="D24" s="199"/>
      <c r="E24" s="199"/>
      <c r="F24" s="199" t="s">
        <v>37</v>
      </c>
      <c r="G24" s="199"/>
      <c r="H24" s="197"/>
      <c r="I24" s="198" t="s">
        <v>38</v>
      </c>
      <c r="J24" s="200"/>
    </row>
    <row r="25" spans="1:12" x14ac:dyDescent="0.25">
      <c r="A25" s="218">
        <v>329000000</v>
      </c>
      <c r="B25" s="219"/>
      <c r="C25" s="222">
        <v>505610909.38999999</v>
      </c>
      <c r="D25" s="223"/>
      <c r="E25" s="224"/>
      <c r="F25" s="222">
        <v>120927408.48999999</v>
      </c>
      <c r="G25" s="223"/>
      <c r="H25" s="224"/>
      <c r="I25" s="220">
        <f>(+F25/A25)</f>
        <v>0.36756051212765956</v>
      </c>
      <c r="J25" s="221"/>
    </row>
    <row r="26" spans="1:12" ht="15.75" x14ac:dyDescent="0.25">
      <c r="A26" s="128" t="s">
        <v>39</v>
      </c>
      <c r="B26" s="129"/>
      <c r="C26" s="129"/>
      <c r="D26" s="129"/>
      <c r="E26" s="129"/>
      <c r="F26" s="129"/>
      <c r="G26" s="129"/>
      <c r="H26" s="129"/>
      <c r="I26" s="129"/>
      <c r="J26" s="130"/>
    </row>
    <row r="27" spans="1:12" ht="15" customHeight="1" x14ac:dyDescent="0.25">
      <c r="A27" s="4"/>
      <c r="B27"/>
      <c r="C27" s="208" t="s">
        <v>40</v>
      </c>
      <c r="D27" s="209"/>
      <c r="E27" s="208" t="s">
        <v>85</v>
      </c>
      <c r="F27" s="209"/>
      <c r="G27" s="208" t="s">
        <v>85</v>
      </c>
      <c r="H27" s="209"/>
      <c r="I27" s="208" t="s">
        <v>43</v>
      </c>
      <c r="J27" s="210"/>
    </row>
    <row r="28" spans="1:12" ht="38.25" x14ac:dyDescent="0.25">
      <c r="A28" s="9" t="s">
        <v>44</v>
      </c>
      <c r="B28" s="10" t="s">
        <v>45</v>
      </c>
      <c r="C28" s="10" t="s">
        <v>46</v>
      </c>
      <c r="D28" s="10" t="s">
        <v>47</v>
      </c>
      <c r="E28" s="10" t="s">
        <v>48</v>
      </c>
      <c r="F28" s="10" t="s">
        <v>49</v>
      </c>
      <c r="G28" s="10" t="s">
        <v>50</v>
      </c>
      <c r="H28" s="10" t="s">
        <v>51</v>
      </c>
      <c r="I28" s="10" t="s">
        <v>52</v>
      </c>
      <c r="J28" s="11" t="s">
        <v>53</v>
      </c>
    </row>
    <row r="29" spans="1:12" ht="37.9" customHeight="1" x14ac:dyDescent="0.25">
      <c r="A29" s="27" t="s">
        <v>54</v>
      </c>
      <c r="B29" s="12" t="s">
        <v>55</v>
      </c>
      <c r="C29" s="13">
        <v>85</v>
      </c>
      <c r="D29" s="14">
        <v>10000000</v>
      </c>
      <c r="E29" s="13">
        <f>+Tabla1[[#This Row],[Física
(C)]]+Tabla13[[#This Row],[Física
(C)]]</f>
        <v>45</v>
      </c>
      <c r="F29" s="14">
        <f>+Tabla13[[#This Row],[Financiera
(D)]]+Tabla1[[#This Row],[Financiera
(D)]]</f>
        <v>5000000</v>
      </c>
      <c r="G29" s="13">
        <f>+Tabla13[[#This Row],[Física 
(E)]]+Tabla1[[#This Row],[Física 
(E)]]</f>
        <v>40</v>
      </c>
      <c r="H29" s="14">
        <f>1844700</f>
        <v>1844700</v>
      </c>
      <c r="I29" s="15">
        <f>IF(G29&gt;0,G29/C29,0)</f>
        <v>0.47058823529411764</v>
      </c>
      <c r="J29" s="16">
        <f>IF(H29&gt;0,H29/D29,0)</f>
        <v>0.18447</v>
      </c>
      <c r="L29" s="55"/>
    </row>
    <row r="30" spans="1:12" ht="37.9" customHeight="1" x14ac:dyDescent="0.25">
      <c r="A30" s="27" t="s">
        <v>56</v>
      </c>
      <c r="B30" s="12" t="s">
        <v>57</v>
      </c>
      <c r="C30" s="13">
        <v>75</v>
      </c>
      <c r="D30" s="14">
        <v>18000000</v>
      </c>
      <c r="E30" s="13">
        <f>+Tabla1[[#This Row],[Física
(C)]]+Tabla13[[#This Row],[Física
(C)]]</f>
        <v>45</v>
      </c>
      <c r="F30" s="14">
        <f>+Tabla13[[#This Row],[Financiera
(D)]]+Tabla1[[#This Row],[Financiera
(D)]]</f>
        <v>9000000</v>
      </c>
      <c r="G30" s="13">
        <f>+Tabla13[[#This Row],[Física 
(E)]]+Tabla1[[#This Row],[Física 
(E)]]</f>
        <v>47</v>
      </c>
      <c r="H30" s="14">
        <f>6149800</f>
        <v>6149800</v>
      </c>
      <c r="I30" s="15">
        <f t="shared" ref="I30:J30" si="0">IF(G30&gt;0,G30/C30,0)</f>
        <v>0.62666666666666671</v>
      </c>
      <c r="J30" s="16">
        <f t="shared" si="0"/>
        <v>0.34165555555555555</v>
      </c>
      <c r="L30" s="55"/>
    </row>
    <row r="31" spans="1:12" ht="34.9" customHeight="1" x14ac:dyDescent="0.25">
      <c r="A31" s="143" t="s">
        <v>86</v>
      </c>
      <c r="B31" s="144"/>
      <c r="C31" s="144"/>
      <c r="D31" s="144"/>
      <c r="E31" s="144"/>
      <c r="F31" s="144"/>
      <c r="G31" s="144"/>
      <c r="H31" s="144"/>
      <c r="I31" s="144"/>
      <c r="J31" s="145"/>
    </row>
    <row r="32" spans="1:12" ht="15.75" x14ac:dyDescent="0.25">
      <c r="A32" s="125" t="s">
        <v>59</v>
      </c>
      <c r="B32" s="126"/>
      <c r="C32" s="126"/>
      <c r="D32" s="126"/>
      <c r="E32" s="126"/>
      <c r="F32" s="126"/>
      <c r="G32" s="126"/>
      <c r="H32" s="126"/>
      <c r="I32" s="126"/>
      <c r="J32" s="127"/>
    </row>
    <row r="33" spans="1:48" ht="15.75" x14ac:dyDescent="0.25">
      <c r="A33" s="128" t="s">
        <v>60</v>
      </c>
      <c r="B33" s="129"/>
      <c r="C33" s="129"/>
      <c r="D33" s="129"/>
      <c r="E33" s="129"/>
      <c r="F33" s="129"/>
      <c r="G33" s="129"/>
      <c r="H33" s="129"/>
      <c r="I33" s="129"/>
      <c r="J33" s="130"/>
    </row>
    <row r="34" spans="1:48" x14ac:dyDescent="0.25">
      <c r="A34" s="26" t="s">
        <v>61</v>
      </c>
      <c r="B34" s="165" t="s">
        <v>54</v>
      </c>
      <c r="C34" s="165"/>
      <c r="D34" s="165"/>
      <c r="E34" s="165"/>
      <c r="F34" s="165"/>
      <c r="G34" s="165"/>
      <c r="H34" s="165"/>
      <c r="I34" s="165"/>
      <c r="J34" s="166"/>
    </row>
    <row r="35" spans="1:48" ht="67.5" customHeight="1" x14ac:dyDescent="0.25">
      <c r="A35" s="17" t="s">
        <v>62</v>
      </c>
      <c r="B35" s="141" t="s">
        <v>63</v>
      </c>
      <c r="C35" s="141"/>
      <c r="D35" s="141"/>
      <c r="E35" s="141"/>
      <c r="F35" s="141"/>
      <c r="G35" s="141"/>
      <c r="H35" s="141"/>
      <c r="I35" s="141"/>
      <c r="J35" s="142"/>
    </row>
    <row r="36" spans="1:48" ht="59.25" customHeight="1" x14ac:dyDescent="0.25">
      <c r="A36" s="17" t="s">
        <v>64</v>
      </c>
      <c r="B36" s="141" t="s">
        <v>87</v>
      </c>
      <c r="C36" s="141"/>
      <c r="D36" s="141"/>
      <c r="E36" s="141"/>
      <c r="F36" s="141"/>
      <c r="G36" s="141"/>
      <c r="H36" s="141"/>
      <c r="I36" s="141"/>
      <c r="J36" s="142"/>
      <c r="K36" s="141"/>
      <c r="L36" s="141"/>
      <c r="M36" s="141"/>
      <c r="N36" s="141"/>
      <c r="O36" s="141"/>
      <c r="P36" s="141"/>
      <c r="Q36" s="142"/>
      <c r="R36" s="141"/>
      <c r="S36" s="141"/>
      <c r="T36" s="141"/>
      <c r="U36" s="141"/>
      <c r="V36" s="141"/>
      <c r="W36" s="141"/>
      <c r="X36" s="141"/>
      <c r="Y36" s="141"/>
      <c r="Z36" s="142"/>
      <c r="AA36" s="141"/>
      <c r="AB36" s="141"/>
      <c r="AC36" s="141"/>
      <c r="AD36" s="141"/>
      <c r="AE36" s="141"/>
      <c r="AF36" s="141"/>
      <c r="AG36" s="141"/>
      <c r="AH36" s="141"/>
      <c r="AI36" s="142"/>
      <c r="AJ36" s="141"/>
      <c r="AK36" s="141"/>
      <c r="AL36" s="141"/>
      <c r="AM36" s="141"/>
      <c r="AN36" s="141"/>
      <c r="AO36" s="141"/>
      <c r="AP36" s="141"/>
      <c r="AQ36" s="141"/>
      <c r="AR36" s="142"/>
      <c r="AS36" s="141"/>
      <c r="AT36" s="141"/>
      <c r="AU36" s="141"/>
      <c r="AV36" s="141"/>
    </row>
    <row r="37" spans="1:48" ht="60" customHeight="1" x14ac:dyDescent="0.25">
      <c r="A37" s="17" t="s">
        <v>66</v>
      </c>
      <c r="B37" s="141" t="s">
        <v>80</v>
      </c>
      <c r="C37" s="141"/>
      <c r="D37" s="141"/>
      <c r="E37" s="141"/>
      <c r="F37" s="141"/>
      <c r="G37" s="141"/>
      <c r="H37" s="141"/>
      <c r="I37" s="141"/>
      <c r="J37" s="142"/>
    </row>
    <row r="38" spans="1:48" x14ac:dyDescent="0.25">
      <c r="A38" s="26" t="s">
        <v>61</v>
      </c>
      <c r="B38" s="165" t="s">
        <v>56</v>
      </c>
      <c r="C38" s="165"/>
      <c r="D38" s="165"/>
      <c r="E38" s="165"/>
      <c r="F38" s="165"/>
      <c r="G38" s="165"/>
      <c r="H38" s="165"/>
      <c r="I38" s="165"/>
      <c r="J38" s="166"/>
    </row>
    <row r="39" spans="1:48" ht="27" customHeight="1" x14ac:dyDescent="0.25">
      <c r="A39" s="17" t="s">
        <v>62</v>
      </c>
      <c r="B39" s="141" t="s">
        <v>68</v>
      </c>
      <c r="C39" s="141"/>
      <c r="D39" s="141"/>
      <c r="E39" s="141"/>
      <c r="F39" s="141"/>
      <c r="G39" s="141"/>
      <c r="H39" s="141"/>
      <c r="I39" s="141"/>
      <c r="J39" s="142"/>
    </row>
    <row r="40" spans="1:48" ht="27.6" customHeight="1" x14ac:dyDescent="0.25">
      <c r="A40" s="17" t="s">
        <v>64</v>
      </c>
      <c r="B40" s="141" t="s">
        <v>81</v>
      </c>
      <c r="C40" s="141"/>
      <c r="D40" s="141"/>
      <c r="E40" s="141"/>
      <c r="F40" s="141"/>
      <c r="G40" s="141"/>
      <c r="H40" s="141"/>
      <c r="I40" s="141"/>
      <c r="J40" s="142"/>
    </row>
    <row r="41" spans="1:48" ht="37.15" customHeight="1" x14ac:dyDescent="0.25">
      <c r="A41" s="17" t="s">
        <v>66</v>
      </c>
      <c r="B41" s="141" t="s">
        <v>82</v>
      </c>
      <c r="C41" s="141"/>
      <c r="D41" s="141"/>
      <c r="E41" s="141"/>
      <c r="F41" s="141"/>
      <c r="G41" s="141"/>
      <c r="H41" s="141"/>
      <c r="I41" s="141"/>
      <c r="J41" s="142"/>
    </row>
    <row r="42" spans="1:48" ht="15.75" x14ac:dyDescent="0.25">
      <c r="A42" s="125" t="s">
        <v>71</v>
      </c>
      <c r="B42" s="126"/>
      <c r="C42" s="126"/>
      <c r="D42" s="126"/>
      <c r="E42" s="126"/>
      <c r="F42" s="126"/>
      <c r="G42" s="126"/>
      <c r="H42" s="126"/>
      <c r="I42" s="126"/>
      <c r="J42" s="127"/>
    </row>
    <row r="43" spans="1:48" ht="15.75" x14ac:dyDescent="0.25">
      <c r="A43" s="179" t="s">
        <v>72</v>
      </c>
      <c r="B43" s="180"/>
      <c r="C43" s="180"/>
      <c r="D43" s="180"/>
      <c r="E43" s="180"/>
      <c r="F43" s="180"/>
      <c r="G43" s="180"/>
      <c r="H43" s="180"/>
      <c r="I43" s="180"/>
      <c r="J43" s="181"/>
    </row>
    <row r="44" spans="1:48" ht="89.45" customHeight="1" x14ac:dyDescent="0.25">
      <c r="A44" s="215" t="s">
        <v>83</v>
      </c>
      <c r="B44" s="216"/>
      <c r="C44" s="216"/>
      <c r="D44" s="216"/>
      <c r="E44" s="216"/>
      <c r="F44" s="216"/>
      <c r="G44" s="216"/>
      <c r="H44" s="216"/>
      <c r="I44" s="216"/>
      <c r="J44" s="217"/>
      <c r="K44" s="28"/>
      <c r="L44" s="28"/>
      <c r="M44" s="28"/>
      <c r="N44" s="28"/>
      <c r="O44" s="28"/>
      <c r="P44" s="29"/>
      <c r="Q44" s="141"/>
      <c r="R44" s="141"/>
      <c r="S44" s="141"/>
      <c r="T44" s="141"/>
      <c r="U44" s="141"/>
      <c r="V44" s="141"/>
      <c r="W44" s="141"/>
      <c r="X44" s="141"/>
      <c r="Y44" s="142"/>
      <c r="Z44" s="141"/>
      <c r="AA44" s="141"/>
      <c r="AB44" s="141"/>
      <c r="AC44" s="141"/>
      <c r="AD44" s="141"/>
      <c r="AE44" s="141"/>
      <c r="AF44" s="141"/>
      <c r="AG44" s="141"/>
      <c r="AH44" s="142"/>
      <c r="AI44" s="141"/>
      <c r="AJ44" s="141"/>
      <c r="AK44" s="141"/>
      <c r="AL44" s="141"/>
      <c r="AM44" s="141"/>
      <c r="AN44" s="141"/>
      <c r="AO44" s="141"/>
      <c r="AP44" s="141"/>
      <c r="AQ44" s="142"/>
    </row>
    <row r="45" spans="1:48" ht="27.75" customHeight="1" x14ac:dyDescent="0.25">
      <c r="A45" s="23"/>
      <c r="B45" s="23"/>
      <c r="C45" s="23"/>
      <c r="D45" s="23"/>
      <c r="E45" s="23"/>
      <c r="F45" s="23"/>
      <c r="G45" s="23"/>
      <c r="H45" s="23"/>
      <c r="I45" s="23"/>
      <c r="J45" s="23"/>
    </row>
    <row r="46" spans="1:48" ht="30.75" customHeight="1" x14ac:dyDescent="0.25">
      <c r="A46" s="212" t="s">
        <v>74</v>
      </c>
      <c r="B46" s="212"/>
      <c r="C46" s="212"/>
      <c r="D46" s="212"/>
      <c r="E46" s="212"/>
      <c r="F46" s="212"/>
      <c r="G46" s="212"/>
      <c r="H46" s="212"/>
      <c r="I46" s="212"/>
      <c r="J46" s="212"/>
    </row>
    <row r="47" spans="1:48" x14ac:dyDescent="0.25">
      <c r="A47" s="5" t="s">
        <v>88</v>
      </c>
    </row>
    <row r="50" spans="2:4" x14ac:dyDescent="0.25">
      <c r="B50" s="213" t="s">
        <v>76</v>
      </c>
      <c r="C50" s="213"/>
      <c r="D50" s="213"/>
    </row>
    <row r="51" spans="2:4" x14ac:dyDescent="0.25">
      <c r="B51" s="214" t="str">
        <f>+'Primer trimestre'!B51:D51</f>
        <v>Escania Navarro</v>
      </c>
      <c r="C51" s="214"/>
      <c r="D51" s="214"/>
    </row>
    <row r="52" spans="2:4" x14ac:dyDescent="0.25">
      <c r="B52" s="211" t="s">
        <v>78</v>
      </c>
      <c r="C52" s="211"/>
      <c r="D52" s="211"/>
    </row>
  </sheetData>
  <mergeCells count="73">
    <mergeCell ref="A4:J4"/>
    <mergeCell ref="B1:J1"/>
    <mergeCell ref="B2:C2"/>
    <mergeCell ref="D2:H2"/>
    <mergeCell ref="B3:C3"/>
    <mergeCell ref="D3:H3"/>
    <mergeCell ref="B10:J10"/>
    <mergeCell ref="K10:Q10"/>
    <mergeCell ref="R10:Z10"/>
    <mergeCell ref="AA10:AD10"/>
    <mergeCell ref="A5:J5"/>
    <mergeCell ref="A6:J6"/>
    <mergeCell ref="A7:J7"/>
    <mergeCell ref="B8:J8"/>
    <mergeCell ref="K8:Q8"/>
    <mergeCell ref="R8:Z8"/>
    <mergeCell ref="AA8:AD8"/>
    <mergeCell ref="B9:J9"/>
    <mergeCell ref="K9:Q9"/>
    <mergeCell ref="R9:Z9"/>
    <mergeCell ref="AA9:AD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B38:J38"/>
    <mergeCell ref="A32:J32"/>
    <mergeCell ref="A33:J33"/>
    <mergeCell ref="B34:J34"/>
    <mergeCell ref="B35:J35"/>
    <mergeCell ref="B36:J36"/>
    <mergeCell ref="R36:Z36"/>
    <mergeCell ref="AA36:AI36"/>
    <mergeCell ref="AJ36:AR36"/>
    <mergeCell ref="AS36:AV36"/>
    <mergeCell ref="B37:J37"/>
    <mergeCell ref="K36:Q36"/>
    <mergeCell ref="B39:J39"/>
    <mergeCell ref="B40:J40"/>
    <mergeCell ref="B41:J41"/>
    <mergeCell ref="A42:J42"/>
    <mergeCell ref="A43:J43"/>
    <mergeCell ref="B52:D52"/>
    <mergeCell ref="Q44:Y44"/>
    <mergeCell ref="Z44:AH44"/>
    <mergeCell ref="AI44:AQ44"/>
    <mergeCell ref="A46:J46"/>
    <mergeCell ref="B50:D50"/>
    <mergeCell ref="B51:D51"/>
    <mergeCell ref="A44:J44"/>
  </mergeCells>
  <dataValidations count="16">
    <dataValidation allowBlank="1" sqref="A8" xr:uid="{00000000-0002-0000-0200-000000000000}"/>
    <dataValidation allowBlank="1" showInputMessage="1" prompt="Nombre del capítulo" sqref="B8:J10" xr:uid="{00000000-0002-0000-0200-000001000000}"/>
    <dataValidation allowBlank="1" showInputMessage="1" showErrorMessage="1" prompt="¿A quién va dirigido el programa?, ¿qué característica tiene esta población que requiere ser beneficiada?" sqref="B20:J20" xr:uid="{00000000-0002-0000-0200-000002000000}"/>
    <dataValidation allowBlank="1" showInputMessage="1" showErrorMessage="1" prompt="Nombre del producto" sqref="B34:J34 B38:J38" xr:uid="{00000000-0002-0000-0200-000003000000}"/>
    <dataValidation allowBlank="1" showInputMessage="1" showErrorMessage="1" prompt="¿En qué consiste el producto? su objetivo" sqref="B35:J35 B39:J39" xr:uid="{00000000-0002-0000-0200-000004000000}"/>
    <dataValidation allowBlank="1" showInputMessage="1" showErrorMessage="1" prompt="1. Describir lo plasmado en el presupuesto_x000a_2. Describir lo alcanzado en términos financieros y de producción " sqref="B36:J36 B40:J40" xr:uid="{00000000-0002-0000-0200-000005000000}"/>
    <dataValidation allowBlank="1" showInputMessage="1" showErrorMessage="1" prompt="De existir desvío, explicar razones." sqref="B37:J37 B41:J41" xr:uid="{00000000-0002-0000-0200-000006000000}"/>
    <dataValidation allowBlank="1" showInputMessage="1" showErrorMessage="1" prompt="Oportunidades de mejora identificadas" sqref="A44:A45 B45:J45" xr:uid="{00000000-0002-0000-0200-000007000000}"/>
    <dataValidation allowBlank="1" showInputMessage="1" showErrorMessage="1" prompt="Presupuesto del programa" sqref="A25:C25 F25" xr:uid="{00000000-0002-0000-0200-000008000000}"/>
    <dataValidation allowBlank="1" showInputMessage="1" showErrorMessage="1" prompt="¿En qué consiste el programa?" sqref="B19:J19" xr:uid="{00000000-0002-0000-0200-000009000000}"/>
    <dataValidation allowBlank="1" showInputMessage="1" showErrorMessage="1" prompt="Nombre de cada producto" sqref="A28:A30" xr:uid="{00000000-0002-0000-0200-00000A000000}"/>
    <dataValidation allowBlank="1" showInputMessage="1" showErrorMessage="1" prompt="Nombre del indicador" sqref="B28:B30" xr:uid="{00000000-0002-0000-0200-00000B000000}"/>
    <dataValidation allowBlank="1" showInputMessage="1" showErrorMessage="1" prompt="Meta anual del indicador" sqref="C28:C30 E28" xr:uid="{00000000-0002-0000-0200-00000C000000}"/>
    <dataValidation allowBlank="1" showInputMessage="1" showErrorMessage="1" prompt="Monto presupuestado para el producto" sqref="D28:D30 F28 E29:G30" xr:uid="{00000000-0002-0000-0200-00000D000000}"/>
    <dataValidation allowBlank="1" showInputMessage="1" showErrorMessage="1" prompt="Meta alcanzada en el trimestre" sqref="G28" xr:uid="{00000000-0002-0000-0200-00000E000000}"/>
    <dataValidation allowBlank="1" showInputMessage="1" showErrorMessage="1" prompt="Monto ejecutado en el trimestre" sqref="H28:H29" xr:uid="{00000000-0002-0000-0200-00000F000000}"/>
  </dataValidations>
  <pageMargins left="0.41" right="0.33" top="0.33" bottom="0.18" header="0.24" footer="0.21"/>
  <pageSetup scale="80"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50"/>
  <sheetViews>
    <sheetView showGridLines="0" tabSelected="1" zoomScale="115" zoomScaleNormal="115" zoomScaleSheetLayoutView="40" workbookViewId="0">
      <selection activeCell="A4" sqref="A4:J4"/>
    </sheetView>
  </sheetViews>
  <sheetFormatPr baseColWidth="10" defaultColWidth="11.42578125" defaultRowHeight="15" x14ac:dyDescent="0.25"/>
  <cols>
    <col min="1" max="1" width="45" style="84" customWidth="1"/>
    <col min="2" max="2" width="15.140625" style="84" customWidth="1"/>
    <col min="3" max="3" width="12.7109375" style="84" customWidth="1"/>
    <col min="4" max="4" width="15.85546875" style="84" customWidth="1"/>
    <col min="5" max="6" width="12.7109375" style="84" customWidth="1"/>
    <col min="7" max="7" width="11.5703125" style="84" customWidth="1"/>
    <col min="8" max="8" width="12.5703125" style="84" customWidth="1"/>
    <col min="9" max="9" width="11.28515625" style="84" customWidth="1"/>
    <col min="10" max="10" width="11.140625" style="94" customWidth="1"/>
    <col min="11" max="11" width="11.42578125" style="75" customWidth="1"/>
    <col min="12" max="12" width="28.7109375" style="75" customWidth="1"/>
    <col min="13" max="13" width="14.28515625" style="75" bestFit="1" customWidth="1"/>
    <col min="14" max="14" width="12.42578125" style="75" bestFit="1" customWidth="1"/>
    <col min="15" max="16" width="11.42578125" style="75"/>
    <col min="17" max="17" width="40" style="75" customWidth="1"/>
    <col min="18" max="16384" width="11.42578125" style="75"/>
  </cols>
  <sheetData>
    <row r="1" spans="1:15" ht="21" x14ac:dyDescent="0.25">
      <c r="A1" s="86"/>
      <c r="B1" s="111" t="s">
        <v>0</v>
      </c>
      <c r="C1" s="112"/>
      <c r="D1" s="112"/>
      <c r="E1" s="112"/>
      <c r="F1" s="112"/>
      <c r="G1" s="112"/>
      <c r="H1" s="112"/>
      <c r="I1" s="112"/>
      <c r="J1" s="113"/>
    </row>
    <row r="2" spans="1:15" ht="21" x14ac:dyDescent="0.25">
      <c r="A2" s="87"/>
      <c r="B2" s="114" t="s">
        <v>1</v>
      </c>
      <c r="C2" s="115"/>
      <c r="D2" s="114" t="s">
        <v>2</v>
      </c>
      <c r="E2" s="115"/>
      <c r="F2" s="115"/>
      <c r="G2" s="115"/>
      <c r="H2" s="116"/>
      <c r="I2" s="1" t="s">
        <v>3</v>
      </c>
      <c r="J2" s="88" t="s">
        <v>4</v>
      </c>
    </row>
    <row r="3" spans="1:15" ht="21" x14ac:dyDescent="0.25">
      <c r="A3" s="89"/>
      <c r="B3" s="117">
        <v>6658</v>
      </c>
      <c r="C3" s="118"/>
      <c r="D3" s="117" t="s">
        <v>89</v>
      </c>
      <c r="E3" s="118"/>
      <c r="F3" s="118"/>
      <c r="G3" s="118"/>
      <c r="H3" s="119"/>
      <c r="I3" s="24">
        <v>45053</v>
      </c>
      <c r="J3" s="90" t="s">
        <v>90</v>
      </c>
    </row>
    <row r="4" spans="1:15" x14ac:dyDescent="0.25">
      <c r="A4" s="107"/>
      <c r="B4" s="108"/>
      <c r="C4" s="108"/>
      <c r="D4" s="109"/>
      <c r="E4" s="109"/>
      <c r="F4" s="109"/>
      <c r="G4" s="109"/>
      <c r="H4" s="109"/>
      <c r="I4" s="108"/>
      <c r="J4" s="110"/>
    </row>
    <row r="5" spans="1:15" ht="3" customHeight="1" x14ac:dyDescent="0.25">
      <c r="A5" s="122"/>
      <c r="B5" s="123"/>
      <c r="C5" s="123"/>
      <c r="D5" s="123"/>
      <c r="E5" s="123"/>
      <c r="F5" s="123"/>
      <c r="G5" s="123"/>
      <c r="H5" s="123"/>
      <c r="I5" s="123"/>
      <c r="J5" s="124"/>
    </row>
    <row r="6" spans="1:15" ht="15.75" x14ac:dyDescent="0.25">
      <c r="A6" s="125" t="s">
        <v>5</v>
      </c>
      <c r="B6" s="126"/>
      <c r="C6" s="126"/>
      <c r="D6" s="126"/>
      <c r="E6" s="126"/>
      <c r="F6" s="126"/>
      <c r="G6" s="126"/>
      <c r="H6" s="126"/>
      <c r="I6" s="126"/>
      <c r="J6" s="127"/>
    </row>
    <row r="7" spans="1:15" ht="15.75" x14ac:dyDescent="0.25">
      <c r="A7" s="128" t="s">
        <v>6</v>
      </c>
      <c r="B7" s="129"/>
      <c r="C7" s="129"/>
      <c r="D7" s="129"/>
      <c r="E7" s="129"/>
      <c r="F7" s="129"/>
      <c r="G7" s="129"/>
      <c r="H7" s="129"/>
      <c r="I7" s="129"/>
      <c r="J7" s="130"/>
    </row>
    <row r="8" spans="1:15" ht="14.45" customHeight="1" x14ac:dyDescent="0.25">
      <c r="A8" s="30" t="s">
        <v>7</v>
      </c>
      <c r="B8" s="120" t="s">
        <v>8</v>
      </c>
      <c r="C8" s="120"/>
      <c r="D8" s="120"/>
      <c r="E8" s="120"/>
      <c r="F8" s="120"/>
      <c r="G8" s="120"/>
      <c r="H8" s="120"/>
      <c r="I8" s="120"/>
      <c r="J8" s="120"/>
      <c r="K8" s="121"/>
      <c r="L8" s="121"/>
      <c r="M8" s="121"/>
      <c r="N8" s="121"/>
      <c r="O8" s="121"/>
    </row>
    <row r="9" spans="1:15" ht="15" customHeight="1" x14ac:dyDescent="0.25">
      <c r="A9" s="76" t="s">
        <v>9</v>
      </c>
      <c r="B9" s="120" t="s">
        <v>10</v>
      </c>
      <c r="C9" s="120"/>
      <c r="D9" s="120"/>
      <c r="E9" s="120"/>
      <c r="F9" s="120"/>
      <c r="G9" s="120"/>
      <c r="H9" s="120"/>
      <c r="I9" s="120"/>
      <c r="J9" s="120"/>
      <c r="K9" s="121"/>
      <c r="L9" s="121"/>
      <c r="M9" s="121"/>
      <c r="N9" s="121"/>
      <c r="O9" s="121"/>
    </row>
    <row r="10" spans="1:15" ht="14.45" customHeight="1" x14ac:dyDescent="0.25">
      <c r="A10" s="77" t="s">
        <v>11</v>
      </c>
      <c r="B10" s="120" t="s">
        <v>12</v>
      </c>
      <c r="C10" s="120"/>
      <c r="D10" s="120"/>
      <c r="E10" s="120"/>
      <c r="F10" s="120"/>
      <c r="G10" s="120"/>
      <c r="H10" s="120"/>
      <c r="I10" s="120"/>
      <c r="J10" s="120"/>
      <c r="K10" s="121"/>
      <c r="L10" s="121"/>
      <c r="M10" s="121"/>
      <c r="N10" s="121"/>
      <c r="O10" s="121"/>
    </row>
    <row r="11" spans="1:15" ht="48" customHeight="1" x14ac:dyDescent="0.25">
      <c r="A11" s="3" t="s">
        <v>13</v>
      </c>
      <c r="B11" s="131" t="s">
        <v>14</v>
      </c>
      <c r="C11" s="132"/>
      <c r="D11" s="132"/>
      <c r="E11" s="132"/>
      <c r="F11" s="132"/>
      <c r="G11" s="132"/>
      <c r="H11" s="132"/>
      <c r="I11" s="132"/>
      <c r="J11" s="133"/>
    </row>
    <row r="12" spans="1:15" ht="28.15" customHeight="1" x14ac:dyDescent="0.25">
      <c r="A12" s="3" t="s">
        <v>15</v>
      </c>
      <c r="B12" s="134" t="s">
        <v>16</v>
      </c>
      <c r="C12" s="135"/>
      <c r="D12" s="135"/>
      <c r="E12" s="135"/>
      <c r="F12" s="135"/>
      <c r="G12" s="135"/>
      <c r="H12" s="135"/>
      <c r="I12" s="135"/>
      <c r="J12" s="136"/>
    </row>
    <row r="13" spans="1:15" ht="15.75" x14ac:dyDescent="0.25">
      <c r="A13" s="125" t="s">
        <v>17</v>
      </c>
      <c r="B13" s="126"/>
      <c r="C13" s="126"/>
      <c r="D13" s="126"/>
      <c r="E13" s="126"/>
      <c r="F13" s="126"/>
      <c r="G13" s="126"/>
      <c r="H13" s="126"/>
      <c r="I13" s="126"/>
      <c r="J13" s="127"/>
    </row>
    <row r="14" spans="1:15" ht="27.75" customHeight="1" x14ac:dyDescent="0.25">
      <c r="A14" s="3" t="s">
        <v>18</v>
      </c>
      <c r="B14" s="22">
        <v>2</v>
      </c>
      <c r="C14" s="137" t="s">
        <v>19</v>
      </c>
      <c r="D14" s="138"/>
      <c r="E14" s="138"/>
      <c r="F14" s="138"/>
      <c r="G14" s="138"/>
      <c r="H14" s="138"/>
      <c r="I14" s="138"/>
      <c r="J14" s="139"/>
    </row>
    <row r="15" spans="1:15" ht="26.25" customHeight="1" x14ac:dyDescent="0.25">
      <c r="A15" s="3" t="s">
        <v>20</v>
      </c>
      <c r="B15" s="6">
        <v>2.2000000000000002</v>
      </c>
      <c r="C15" s="140" t="str">
        <f>IFERROR(VLOOKUP(B15,'[1]Validacion datos'!A8:B26,2,FALSE),"")</f>
        <v>Salud y seguridad social integral</v>
      </c>
      <c r="D15" s="140"/>
      <c r="E15" s="140"/>
      <c r="F15" s="140"/>
      <c r="G15" s="140"/>
      <c r="H15" s="140"/>
      <c r="I15" s="140"/>
      <c r="J15" s="140"/>
    </row>
    <row r="16" spans="1:15" ht="33.75" customHeight="1" x14ac:dyDescent="0.25">
      <c r="A16" s="3" t="s">
        <v>21</v>
      </c>
      <c r="B16" s="7" t="s">
        <v>22</v>
      </c>
      <c r="C16" s="140" t="s">
        <v>23</v>
      </c>
      <c r="D16" s="140"/>
      <c r="E16" s="140"/>
      <c r="F16" s="140"/>
      <c r="G16" s="140"/>
      <c r="H16" s="140"/>
      <c r="I16" s="140"/>
      <c r="J16" s="140"/>
    </row>
    <row r="17" spans="1:14" ht="15.75" x14ac:dyDescent="0.25">
      <c r="A17" s="125" t="s">
        <v>24</v>
      </c>
      <c r="B17" s="126"/>
      <c r="C17" s="126"/>
      <c r="D17" s="126"/>
      <c r="E17" s="126"/>
      <c r="F17" s="126"/>
      <c r="G17" s="126"/>
      <c r="H17" s="126"/>
      <c r="I17" s="126"/>
      <c r="J17" s="127"/>
    </row>
    <row r="18" spans="1:14" ht="15" customHeight="1" x14ac:dyDescent="0.25">
      <c r="A18" s="3" t="s">
        <v>25</v>
      </c>
      <c r="B18" s="141" t="s">
        <v>26</v>
      </c>
      <c r="C18" s="141"/>
      <c r="D18" s="141"/>
      <c r="E18" s="141"/>
      <c r="F18" s="141"/>
      <c r="G18" s="141"/>
      <c r="H18" s="141"/>
      <c r="I18" s="141"/>
      <c r="J18" s="142"/>
    </row>
    <row r="19" spans="1:14" ht="42.6" customHeight="1" x14ac:dyDescent="0.25">
      <c r="A19" s="8" t="s">
        <v>27</v>
      </c>
      <c r="B19" s="141" t="s">
        <v>28</v>
      </c>
      <c r="C19" s="141"/>
      <c r="D19" s="141"/>
      <c r="E19" s="141"/>
      <c r="F19" s="141"/>
      <c r="G19" s="141"/>
      <c r="H19" s="141"/>
      <c r="I19" s="141"/>
      <c r="J19" s="142"/>
    </row>
    <row r="20" spans="1:14" ht="19.5" customHeight="1" x14ac:dyDescent="0.25">
      <c r="A20" s="8" t="s">
        <v>29</v>
      </c>
      <c r="B20" s="141" t="s">
        <v>30</v>
      </c>
      <c r="C20" s="141"/>
      <c r="D20" s="141"/>
      <c r="E20" s="141"/>
      <c r="F20" s="141"/>
      <c r="G20" s="141"/>
      <c r="H20" s="141"/>
      <c r="I20" s="141"/>
      <c r="J20" s="142"/>
    </row>
    <row r="21" spans="1:14" ht="35.25" customHeight="1" x14ac:dyDescent="0.25">
      <c r="A21" s="8" t="s">
        <v>31</v>
      </c>
      <c r="B21" s="141" t="s">
        <v>32</v>
      </c>
      <c r="C21" s="141"/>
      <c r="D21" s="141"/>
      <c r="E21" s="141"/>
      <c r="F21" s="141"/>
      <c r="G21" s="141"/>
      <c r="H21" s="141"/>
      <c r="I21" s="141"/>
      <c r="J21" s="142"/>
    </row>
    <row r="22" spans="1:14" ht="15.75" x14ac:dyDescent="0.25">
      <c r="A22" s="125" t="s">
        <v>33</v>
      </c>
      <c r="B22" s="126"/>
      <c r="C22" s="126"/>
      <c r="D22" s="126"/>
      <c r="E22" s="126"/>
      <c r="F22" s="126"/>
      <c r="G22" s="126"/>
      <c r="H22" s="126"/>
      <c r="I22" s="126"/>
      <c r="J22" s="127"/>
    </row>
    <row r="23" spans="1:14" ht="15.75" x14ac:dyDescent="0.25">
      <c r="A23" s="128" t="s">
        <v>34</v>
      </c>
      <c r="B23" s="129"/>
      <c r="C23" s="129"/>
      <c r="D23" s="129"/>
      <c r="E23" s="129"/>
      <c r="F23" s="129"/>
      <c r="G23" s="129"/>
      <c r="H23" s="129"/>
      <c r="I23" s="129"/>
      <c r="J23" s="130"/>
    </row>
    <row r="24" spans="1:14" ht="32.25" customHeight="1" x14ac:dyDescent="0.25">
      <c r="A24" s="146" t="s">
        <v>35</v>
      </c>
      <c r="B24" s="147"/>
      <c r="C24" s="148" t="s">
        <v>36</v>
      </c>
      <c r="D24" s="149"/>
      <c r="E24" s="149"/>
      <c r="F24" s="149" t="s">
        <v>37</v>
      </c>
      <c r="G24" s="149"/>
      <c r="H24" s="147"/>
      <c r="I24" s="150" t="s">
        <v>38</v>
      </c>
      <c r="J24" s="151"/>
    </row>
    <row r="25" spans="1:14" ht="15.75" customHeight="1" x14ac:dyDescent="0.25">
      <c r="A25" s="152">
        <v>345288000</v>
      </c>
      <c r="B25" s="153"/>
      <c r="C25" s="154">
        <v>420921951.58999997</v>
      </c>
      <c r="D25" s="155"/>
      <c r="E25" s="156"/>
      <c r="F25" s="157">
        <v>83388471.870000005</v>
      </c>
      <c r="G25" s="158"/>
      <c r="H25" s="159"/>
      <c r="I25" s="160">
        <f>+F25/C25</f>
        <v>0.19810910681898752</v>
      </c>
      <c r="J25" s="161"/>
      <c r="L25" s="100"/>
    </row>
    <row r="26" spans="1:14" ht="15.75" x14ac:dyDescent="0.25">
      <c r="A26" s="128" t="s">
        <v>39</v>
      </c>
      <c r="B26" s="129"/>
      <c r="C26" s="129"/>
      <c r="D26" s="129"/>
      <c r="E26" s="129"/>
      <c r="F26" s="129"/>
      <c r="G26" s="129"/>
      <c r="H26" s="129"/>
      <c r="I26" s="129"/>
      <c r="J26" s="130"/>
    </row>
    <row r="27" spans="1:14" x14ac:dyDescent="0.25">
      <c r="A27" s="78"/>
      <c r="B27" s="75"/>
      <c r="C27" s="162" t="s">
        <v>40</v>
      </c>
      <c r="D27" s="163"/>
      <c r="E27" s="162" t="s">
        <v>41</v>
      </c>
      <c r="F27" s="163"/>
      <c r="G27" s="162" t="s">
        <v>42</v>
      </c>
      <c r="H27" s="162"/>
      <c r="I27" s="162" t="s">
        <v>43</v>
      </c>
      <c r="J27" s="164"/>
    </row>
    <row r="28" spans="1:14" ht="38.25" x14ac:dyDescent="0.4">
      <c r="A28" s="91" t="s">
        <v>44</v>
      </c>
      <c r="B28" s="79" t="s">
        <v>45</v>
      </c>
      <c r="C28" s="79" t="s">
        <v>46</v>
      </c>
      <c r="D28" s="79" t="s">
        <v>47</v>
      </c>
      <c r="E28" s="79" t="s">
        <v>48</v>
      </c>
      <c r="F28" s="79" t="s">
        <v>49</v>
      </c>
      <c r="G28" s="79" t="s">
        <v>50</v>
      </c>
      <c r="H28" s="79" t="s">
        <v>51</v>
      </c>
      <c r="I28" s="79" t="s">
        <v>52</v>
      </c>
      <c r="J28" s="92" t="s">
        <v>53</v>
      </c>
      <c r="L28" s="101"/>
    </row>
    <row r="29" spans="1:14" ht="70.5" customHeight="1" x14ac:dyDescent="0.25">
      <c r="A29" s="93" t="s">
        <v>54</v>
      </c>
      <c r="B29" s="80" t="s">
        <v>55</v>
      </c>
      <c r="C29" s="81">
        <v>100</v>
      </c>
      <c r="D29" s="82">
        <v>15000000</v>
      </c>
      <c r="E29" s="81">
        <v>27</v>
      </c>
      <c r="F29" s="104">
        <v>3300000</v>
      </c>
      <c r="G29" s="81">
        <v>51</v>
      </c>
      <c r="H29" s="104">
        <v>4058438.67</v>
      </c>
      <c r="I29" s="98">
        <f>+Tabla18[[#This Row],[Física 
(E)]]/Tabla18[[#This Row],[Física
(C)]]</f>
        <v>1.8888888888888888</v>
      </c>
      <c r="J29" s="103">
        <f>+Tabla18[[#This Row],[Financiera 
 (F)]]/Tabla18[[#This Row],[Financiera
(D)]]</f>
        <v>1.2298298999999999</v>
      </c>
      <c r="K29" s="83"/>
      <c r="L29" s="83"/>
    </row>
    <row r="30" spans="1:14" ht="54.75" customHeight="1" x14ac:dyDescent="0.25">
      <c r="A30" s="93" t="s">
        <v>56</v>
      </c>
      <c r="B30" s="80" t="s">
        <v>57</v>
      </c>
      <c r="C30" s="81">
        <v>100</v>
      </c>
      <c r="D30" s="82">
        <v>26640000</v>
      </c>
      <c r="E30" s="81">
        <v>24</v>
      </c>
      <c r="F30" s="104">
        <v>6393600</v>
      </c>
      <c r="G30" s="81">
        <v>25</v>
      </c>
      <c r="H30" s="104">
        <v>6412375</v>
      </c>
      <c r="I30" s="98">
        <f>+Tabla18[[#This Row],[Física 
(E)]]/Tabla18[[#This Row],[Física
(C)]]</f>
        <v>1.0416666666666667</v>
      </c>
      <c r="J30" s="103">
        <f>+Tabla18[[#This Row],[Financiera 
 (F)]]/Tabla18[[#This Row],[Financiera
(D)]]</f>
        <v>1.0029365302802802</v>
      </c>
      <c r="K30" s="83"/>
      <c r="L30" s="83"/>
      <c r="M30" s="83"/>
      <c r="N30" s="105"/>
    </row>
    <row r="31" spans="1:14" ht="34.9" customHeight="1" x14ac:dyDescent="0.25">
      <c r="A31" s="143" t="s">
        <v>58</v>
      </c>
      <c r="B31" s="144"/>
      <c r="C31" s="144"/>
      <c r="D31" s="144"/>
      <c r="E31" s="144"/>
      <c r="F31" s="144"/>
      <c r="G31" s="144"/>
      <c r="H31" s="144"/>
      <c r="I31" s="144"/>
      <c r="J31" s="145"/>
      <c r="N31" s="106"/>
    </row>
    <row r="32" spans="1:14" ht="15.75" x14ac:dyDescent="0.25">
      <c r="A32" s="125" t="s">
        <v>59</v>
      </c>
      <c r="B32" s="126"/>
      <c r="C32" s="126"/>
      <c r="D32" s="126"/>
      <c r="E32" s="126"/>
      <c r="F32" s="126"/>
      <c r="G32" s="126"/>
      <c r="H32" s="126"/>
      <c r="I32" s="126"/>
      <c r="J32" s="127"/>
    </row>
    <row r="33" spans="1:33" ht="15.75" x14ac:dyDescent="0.25">
      <c r="A33" s="128" t="s">
        <v>60</v>
      </c>
      <c r="B33" s="129"/>
      <c r="C33" s="129"/>
      <c r="D33" s="129"/>
      <c r="E33" s="129"/>
      <c r="F33" s="129"/>
      <c r="G33" s="129"/>
      <c r="H33" s="129"/>
      <c r="I33" s="129"/>
      <c r="J33" s="130"/>
    </row>
    <row r="34" spans="1:33" x14ac:dyDescent="0.25">
      <c r="A34" s="26" t="s">
        <v>61</v>
      </c>
      <c r="B34" s="165" t="s">
        <v>54</v>
      </c>
      <c r="C34" s="165"/>
      <c r="D34" s="165"/>
      <c r="E34" s="165"/>
      <c r="F34" s="165"/>
      <c r="G34" s="165"/>
      <c r="H34" s="165"/>
      <c r="I34" s="165"/>
      <c r="J34" s="166"/>
    </row>
    <row r="35" spans="1:33" ht="90.75" customHeight="1" x14ac:dyDescent="0.25">
      <c r="A35" s="17" t="s">
        <v>62</v>
      </c>
      <c r="B35" s="141" t="s">
        <v>183</v>
      </c>
      <c r="C35" s="141"/>
      <c r="D35" s="141"/>
      <c r="E35" s="141"/>
      <c r="F35" s="141"/>
      <c r="G35" s="141"/>
      <c r="H35" s="141"/>
      <c r="I35" s="141"/>
      <c r="J35" s="141"/>
    </row>
    <row r="36" spans="1:33" ht="296.25" customHeight="1" x14ac:dyDescent="0.25">
      <c r="A36" s="17" t="s">
        <v>64</v>
      </c>
      <c r="B36" s="167" t="s">
        <v>177</v>
      </c>
      <c r="C36" s="141"/>
      <c r="D36" s="141"/>
      <c r="E36" s="141"/>
      <c r="F36" s="141"/>
      <c r="G36" s="141"/>
      <c r="H36" s="141"/>
      <c r="I36" s="141"/>
      <c r="J36" s="141"/>
      <c r="K36" s="28"/>
      <c r="L36" s="170"/>
      <c r="M36" s="171"/>
      <c r="N36" s="171"/>
      <c r="O36" s="171"/>
      <c r="P36" s="171"/>
      <c r="Q36" s="171"/>
      <c r="R36" s="28"/>
      <c r="S36" s="28"/>
      <c r="T36" s="29"/>
      <c r="U36" s="168"/>
      <c r="V36" s="141"/>
      <c r="W36" s="141"/>
      <c r="X36" s="141"/>
      <c r="Y36" s="141"/>
      <c r="Z36" s="141"/>
      <c r="AA36" s="141"/>
      <c r="AB36" s="141"/>
      <c r="AC36" s="142"/>
      <c r="AD36" s="168"/>
      <c r="AE36" s="141"/>
      <c r="AF36" s="141"/>
      <c r="AG36" s="141"/>
    </row>
    <row r="37" spans="1:33" ht="380.25" customHeight="1" x14ac:dyDescent="0.25">
      <c r="A37" s="17" t="s">
        <v>66</v>
      </c>
      <c r="B37" s="167" t="s">
        <v>180</v>
      </c>
      <c r="C37" s="141"/>
      <c r="D37" s="141"/>
      <c r="E37" s="141"/>
      <c r="F37" s="141"/>
      <c r="G37" s="141"/>
      <c r="H37" s="141"/>
      <c r="I37" s="141"/>
      <c r="J37" s="141"/>
      <c r="K37" s="99"/>
      <c r="L37" s="172"/>
      <c r="M37" s="109"/>
      <c r="N37" s="109"/>
      <c r="O37" s="109"/>
      <c r="P37" s="109"/>
      <c r="Q37" s="109"/>
    </row>
    <row r="38" spans="1:33" ht="15" customHeight="1" x14ac:dyDescent="0.25">
      <c r="A38" s="85" t="s">
        <v>61</v>
      </c>
      <c r="B38" s="169" t="s">
        <v>56</v>
      </c>
      <c r="C38" s="169"/>
      <c r="D38" s="169"/>
      <c r="E38" s="169"/>
      <c r="F38" s="169"/>
      <c r="G38" s="169"/>
      <c r="H38" s="169"/>
      <c r="I38" s="169"/>
      <c r="J38" s="169"/>
    </row>
    <row r="39" spans="1:33" ht="49.5" customHeight="1" x14ac:dyDescent="0.25">
      <c r="A39" s="17" t="s">
        <v>62</v>
      </c>
      <c r="B39" s="141" t="s">
        <v>68</v>
      </c>
      <c r="C39" s="141"/>
      <c r="D39" s="141"/>
      <c r="E39" s="141"/>
      <c r="F39" s="141"/>
      <c r="G39" s="141"/>
      <c r="H39" s="141"/>
      <c r="I39" s="141"/>
      <c r="J39" s="141"/>
    </row>
    <row r="40" spans="1:33" ht="310.5" customHeight="1" x14ac:dyDescent="0.25">
      <c r="A40" s="17" t="s">
        <v>64</v>
      </c>
      <c r="B40" s="167" t="s">
        <v>178</v>
      </c>
      <c r="C40" s="141"/>
      <c r="D40" s="141"/>
      <c r="E40" s="141"/>
      <c r="F40" s="141"/>
      <c r="G40" s="141"/>
      <c r="H40" s="141"/>
      <c r="I40" s="141"/>
      <c r="J40" s="141"/>
    </row>
    <row r="41" spans="1:33" ht="209.25" customHeight="1" x14ac:dyDescent="0.25">
      <c r="A41" s="74" t="s">
        <v>66</v>
      </c>
      <c r="B41" s="167" t="s">
        <v>182</v>
      </c>
      <c r="C41" s="141"/>
      <c r="D41" s="141"/>
      <c r="E41" s="141"/>
      <c r="F41" s="141"/>
      <c r="G41" s="141"/>
      <c r="H41" s="141"/>
      <c r="I41" s="141"/>
      <c r="J41" s="141"/>
      <c r="L41" s="182"/>
      <c r="M41" s="109"/>
      <c r="N41" s="109"/>
      <c r="O41" s="109"/>
      <c r="P41" s="109"/>
      <c r="Q41" s="109"/>
    </row>
    <row r="42" spans="1:33" ht="15.75" x14ac:dyDescent="0.25">
      <c r="A42" s="125">
        <v>9</v>
      </c>
      <c r="B42" s="126"/>
      <c r="C42" s="126"/>
      <c r="D42" s="126"/>
      <c r="E42" s="126"/>
      <c r="F42" s="126"/>
      <c r="G42" s="126"/>
      <c r="H42" s="126"/>
      <c r="I42" s="126"/>
      <c r="J42" s="127"/>
    </row>
    <row r="43" spans="1:33" ht="15.75" x14ac:dyDescent="0.25">
      <c r="A43" s="179" t="s">
        <v>72</v>
      </c>
      <c r="B43" s="180"/>
      <c r="C43" s="180"/>
      <c r="D43" s="180"/>
      <c r="E43" s="180"/>
      <c r="F43" s="180"/>
      <c r="G43" s="180"/>
      <c r="H43" s="180"/>
      <c r="I43" s="180"/>
      <c r="J43" s="181"/>
    </row>
    <row r="44" spans="1:33" ht="66" customHeight="1" x14ac:dyDescent="0.25">
      <c r="A44" s="141" t="s">
        <v>181</v>
      </c>
      <c r="B44" s="141"/>
      <c r="C44" s="141"/>
      <c r="D44" s="141"/>
      <c r="E44" s="141"/>
      <c r="F44" s="141"/>
      <c r="G44" s="141"/>
      <c r="H44" s="141"/>
      <c r="I44" s="141"/>
      <c r="J44" s="141"/>
      <c r="K44" s="28"/>
      <c r="L44" s="28"/>
      <c r="M44" s="141"/>
      <c r="N44" s="141"/>
      <c r="O44" s="141"/>
      <c r="P44" s="141"/>
      <c r="Q44" s="141"/>
      <c r="R44" s="141"/>
      <c r="S44" s="142"/>
      <c r="T44" s="141"/>
      <c r="U44" s="141"/>
      <c r="V44" s="141"/>
      <c r="W44" s="141"/>
      <c r="X44" s="141"/>
      <c r="Y44" s="141"/>
      <c r="Z44" s="141"/>
      <c r="AA44" s="141"/>
      <c r="AB44" s="142"/>
    </row>
    <row r="45" spans="1:33" x14ac:dyDescent="0.25">
      <c r="A45" s="102" t="s">
        <v>179</v>
      </c>
    </row>
    <row r="46" spans="1:33" ht="17.25" customHeight="1" x14ac:dyDescent="0.25">
      <c r="A46" s="183"/>
      <c r="B46" s="184"/>
      <c r="C46" s="184"/>
      <c r="D46" s="184"/>
      <c r="E46" s="184"/>
      <c r="F46" s="184"/>
      <c r="G46" s="184"/>
      <c r="H46" s="184"/>
      <c r="I46" s="184"/>
      <c r="J46" s="185"/>
    </row>
    <row r="47" spans="1:33" ht="45" customHeight="1" x14ac:dyDescent="0.25">
      <c r="A47" s="173"/>
      <c r="B47" s="174"/>
      <c r="C47" s="174"/>
      <c r="D47" s="174"/>
      <c r="E47" s="174"/>
      <c r="F47" s="174"/>
      <c r="G47" s="174"/>
      <c r="H47" s="174"/>
      <c r="I47" s="174"/>
      <c r="J47" s="175"/>
    </row>
    <row r="48" spans="1:33" x14ac:dyDescent="0.25">
      <c r="A48" s="176" t="s">
        <v>91</v>
      </c>
      <c r="B48" s="177"/>
      <c r="C48" s="177"/>
      <c r="D48" s="177"/>
      <c r="E48" s="177"/>
      <c r="F48" s="177"/>
      <c r="G48" s="177"/>
      <c r="H48" s="177"/>
      <c r="I48" s="177"/>
      <c r="J48" s="178"/>
    </row>
    <row r="49" spans="1:10" x14ac:dyDescent="0.25">
      <c r="A49" s="176" t="s">
        <v>92</v>
      </c>
      <c r="B49" s="177"/>
      <c r="C49" s="177"/>
      <c r="D49" s="177"/>
      <c r="E49" s="177"/>
      <c r="F49" s="177"/>
      <c r="G49" s="177"/>
      <c r="H49" s="177"/>
      <c r="I49" s="177"/>
      <c r="J49" s="178"/>
    </row>
    <row r="50" spans="1:10" x14ac:dyDescent="0.25">
      <c r="A50" s="95"/>
      <c r="B50" s="96"/>
      <c r="C50" s="96"/>
      <c r="D50" s="96"/>
      <c r="E50" s="96"/>
      <c r="F50" s="96"/>
      <c r="G50" s="96"/>
      <c r="H50" s="96"/>
      <c r="I50" s="96"/>
      <c r="J50" s="97"/>
    </row>
  </sheetData>
  <mergeCells count="69">
    <mergeCell ref="L41:Q41"/>
    <mergeCell ref="M44:S44"/>
    <mergeCell ref="T44:AB44"/>
    <mergeCell ref="A44:J44"/>
    <mergeCell ref="A46:J46"/>
    <mergeCell ref="A47:J47"/>
    <mergeCell ref="A49:J49"/>
    <mergeCell ref="A48:J48"/>
    <mergeCell ref="B39:J39"/>
    <mergeCell ref="B40:J40"/>
    <mergeCell ref="A42:J42"/>
    <mergeCell ref="A43:J43"/>
    <mergeCell ref="B41:J41"/>
    <mergeCell ref="U36:AC36"/>
    <mergeCell ref="AD36:AG36"/>
    <mergeCell ref="B38:J38"/>
    <mergeCell ref="B37:J37"/>
    <mergeCell ref="L36:Q36"/>
    <mergeCell ref="L37:Q37"/>
    <mergeCell ref="A32:J32"/>
    <mergeCell ref="A33:J33"/>
    <mergeCell ref="B34:J34"/>
    <mergeCell ref="B35:J35"/>
    <mergeCell ref="B36:J36"/>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K10:L10"/>
    <mergeCell ref="M10:O10"/>
    <mergeCell ref="A5:J5"/>
    <mergeCell ref="A6:J6"/>
    <mergeCell ref="A7:J7"/>
    <mergeCell ref="B8:J8"/>
    <mergeCell ref="K8:L8"/>
    <mergeCell ref="M8:O8"/>
    <mergeCell ref="B9:J9"/>
    <mergeCell ref="K9:L9"/>
    <mergeCell ref="M9:O9"/>
    <mergeCell ref="A4:J4"/>
    <mergeCell ref="B1:J1"/>
    <mergeCell ref="B2:C2"/>
    <mergeCell ref="D2:H2"/>
    <mergeCell ref="B3:C3"/>
    <mergeCell ref="D3:H3"/>
  </mergeCells>
  <dataValidations xWindow="1699" yWindow="980" count="16">
    <dataValidation allowBlank="1" sqref="A8" xr:uid="{00000000-0002-0000-0300-000000000000}"/>
    <dataValidation allowBlank="1" showInputMessage="1" prompt="Nombre del capítulo" sqref="B8:J10" xr:uid="{00000000-0002-0000-0300-000001000000}"/>
    <dataValidation allowBlank="1" showInputMessage="1" showErrorMessage="1" prompt="¿A quién va dirigido el programa?, ¿qué característica tiene esta población que requiere ser beneficiada?" sqref="B20:J20" xr:uid="{00000000-0002-0000-0300-000002000000}"/>
    <dataValidation allowBlank="1" showInputMessage="1" showErrorMessage="1" prompt="Nombre del producto" sqref="B34:J34 B38:J38" xr:uid="{00000000-0002-0000-0300-000003000000}"/>
    <dataValidation allowBlank="1" showInputMessage="1" showErrorMessage="1" prompt="¿En qué consiste el producto? su objetivo" sqref="B35:J35 B39:J39" xr:uid="{00000000-0002-0000-0300-000004000000}"/>
    <dataValidation allowBlank="1" showInputMessage="1" showErrorMessage="1" prompt="1. Describir lo plasmado en el presupuesto_x000a_2. Describir lo alcanzado en términos financieros y de producción " sqref="B36:J36 B40:J40" xr:uid="{00000000-0002-0000-0300-000005000000}"/>
    <dataValidation allowBlank="1" showInputMessage="1" showErrorMessage="1" prompt="De existir desvío, explicar razones." sqref="B41 K37" xr:uid="{00000000-0002-0000-0300-000006000000}"/>
    <dataValidation allowBlank="1" showInputMessage="1" showErrorMessage="1" prompt="Presupuesto del programa" sqref="A25:C25 F25" xr:uid="{00000000-0002-0000-0300-000007000000}"/>
    <dataValidation allowBlank="1" showInputMessage="1" showErrorMessage="1" prompt="¿En qué consiste el programa?" sqref="B19:J19" xr:uid="{00000000-0002-0000-0300-000008000000}"/>
    <dataValidation allowBlank="1" showInputMessage="1" showErrorMessage="1" prompt="Nombre de cada producto" sqref="A28:A30" xr:uid="{00000000-0002-0000-0300-000009000000}"/>
    <dataValidation allowBlank="1" showInputMessage="1" showErrorMessage="1" prompt="Nombre del indicador" sqref="B28:B30" xr:uid="{00000000-0002-0000-0300-00000A000000}"/>
    <dataValidation allowBlank="1" showInputMessage="1" showErrorMessage="1" prompt="Meta anual del indicador" sqref="C28:C30 E28" xr:uid="{00000000-0002-0000-0300-00000B000000}"/>
    <dataValidation allowBlank="1" showInputMessage="1" showErrorMessage="1" prompt="Monto presupuestado para el producto" sqref="D28:D30 F28 E29:F30 H29" xr:uid="{00000000-0002-0000-0300-00000C000000}"/>
    <dataValidation allowBlank="1" showInputMessage="1" showErrorMessage="1" prompt="Meta alcanzada en el trimestre" sqref="G28" xr:uid="{00000000-0002-0000-0300-00000D000000}"/>
    <dataValidation allowBlank="1" showInputMessage="1" showErrorMessage="1" prompt="Monto ejecutado en el trimestre" sqref="H28" xr:uid="{00000000-0002-0000-0300-00000E000000}"/>
    <dataValidation allowBlank="1" showInputMessage="1" showErrorMessage="1" prompt="Oportunidades de mejora identificadas" sqref="A44" xr:uid="{00000000-0002-0000-0300-00000F000000}"/>
  </dataValidations>
  <pageMargins left="0.39370078740157499" right="0.31496062992126" top="0.31496062992126" bottom="0.196850393700787" header="0.23622047244094499" footer="0.196850393700787"/>
  <pageSetup scale="59" orientation="portrait" r:id="rId1"/>
  <rowBreaks count="3" manualBreakCount="3">
    <brk id="31" max="9" man="1"/>
    <brk id="37" max="9" man="1"/>
    <brk id="50" max="9" man="1"/>
  </rowBreaks>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20"/>
  <sheetViews>
    <sheetView showGridLines="0" workbookViewId="0">
      <selection activeCell="G27" sqref="G27"/>
    </sheetView>
  </sheetViews>
  <sheetFormatPr baseColWidth="10" defaultColWidth="11.42578125" defaultRowHeight="15" x14ac:dyDescent="0.25"/>
  <cols>
    <col min="1" max="1" width="11.42578125" style="45"/>
    <col min="2" max="2" width="40.7109375" style="45" customWidth="1"/>
    <col min="3" max="3" width="35.42578125" style="45" customWidth="1"/>
    <col min="4" max="4" width="13.7109375" style="45" hidden="1" customWidth="1"/>
    <col min="5" max="5" width="17.140625" style="45" hidden="1" customWidth="1"/>
    <col min="6" max="6" width="17.42578125" style="45" bestFit="1" customWidth="1"/>
    <col min="7" max="7" width="14.5703125" style="45" bestFit="1" customWidth="1"/>
    <col min="8" max="8" width="15.28515625" style="45" customWidth="1"/>
    <col min="9" max="9" width="7.140625" style="62" bestFit="1" customWidth="1"/>
    <col min="10" max="10" width="13.7109375" style="45" customWidth="1"/>
    <col min="11" max="11" width="23.85546875" style="45" customWidth="1"/>
    <col min="12" max="16384" width="11.42578125" style="45"/>
  </cols>
  <sheetData>
    <row r="2" spans="2:9" ht="15.75" thickBot="1" x14ac:dyDescent="0.3"/>
    <row r="3" spans="2:9" x14ac:dyDescent="0.25">
      <c r="B3" s="45" t="s">
        <v>93</v>
      </c>
      <c r="C3" s="45" t="s">
        <v>44</v>
      </c>
      <c r="D3" s="45" t="s">
        <v>94</v>
      </c>
      <c r="E3" s="45" t="s">
        <v>95</v>
      </c>
      <c r="F3" s="63" t="s">
        <v>96</v>
      </c>
      <c r="G3" s="63" t="s">
        <v>97</v>
      </c>
      <c r="H3" s="63" t="s">
        <v>98</v>
      </c>
      <c r="I3" s="64" t="s">
        <v>99</v>
      </c>
    </row>
    <row r="4" spans="2:9" x14ac:dyDescent="0.25">
      <c r="B4" s="45" t="s">
        <v>100</v>
      </c>
      <c r="C4" s="49" t="s">
        <v>101</v>
      </c>
      <c r="D4" s="65">
        <v>2100000</v>
      </c>
      <c r="E4" s="65">
        <v>1526127.77</v>
      </c>
      <c r="F4" s="65">
        <f>+(D4/4)*3</f>
        <v>1575000</v>
      </c>
      <c r="G4" s="65">
        <f>+E4</f>
        <v>1526127.77</v>
      </c>
      <c r="H4" s="65">
        <f>+F4-G4</f>
        <v>48872.229999999981</v>
      </c>
      <c r="I4" s="66">
        <f>+G4/F4</f>
        <v>0.96897001269841276</v>
      </c>
    </row>
    <row r="5" spans="2:9" x14ac:dyDescent="0.25">
      <c r="B5" s="45" t="s">
        <v>102</v>
      </c>
      <c r="C5" s="49" t="s">
        <v>103</v>
      </c>
      <c r="D5" s="65">
        <v>475910909.39000005</v>
      </c>
      <c r="E5" s="65">
        <v>210131845.01000002</v>
      </c>
      <c r="F5" s="65">
        <f t="shared" ref="F5:F7" si="0">+(D5/4)*3</f>
        <v>356933182.04250002</v>
      </c>
      <c r="G5" s="65">
        <f t="shared" ref="G5:G8" si="1">+E5</f>
        <v>210131845.01000002</v>
      </c>
      <c r="H5" s="65">
        <f t="shared" ref="H5:H7" si="2">+F5-G5</f>
        <v>146801337.0325</v>
      </c>
      <c r="I5" s="66">
        <f>+G5/F5</f>
        <v>0.58871479476228583</v>
      </c>
    </row>
    <row r="6" spans="2:9" ht="45" x14ac:dyDescent="0.25">
      <c r="B6" s="45" t="s">
        <v>104</v>
      </c>
      <c r="C6" s="49" t="s">
        <v>105</v>
      </c>
      <c r="D6" s="65">
        <v>10000000</v>
      </c>
      <c r="E6" s="65">
        <v>5319600</v>
      </c>
      <c r="F6" s="65">
        <f t="shared" si="0"/>
        <v>7500000</v>
      </c>
      <c r="G6" s="65">
        <f t="shared" si="1"/>
        <v>5319600</v>
      </c>
      <c r="H6" s="65">
        <f t="shared" si="2"/>
        <v>2180400</v>
      </c>
      <c r="I6" s="66">
        <f>+G6/F6</f>
        <v>0.70928000000000002</v>
      </c>
    </row>
    <row r="7" spans="2:9" ht="60" x14ac:dyDescent="0.25">
      <c r="B7" s="45" t="s">
        <v>106</v>
      </c>
      <c r="C7" s="49" t="s">
        <v>107</v>
      </c>
      <c r="D7" s="65">
        <v>18000000</v>
      </c>
      <c r="E7" s="65">
        <v>12042550</v>
      </c>
      <c r="F7" s="65">
        <f t="shared" si="0"/>
        <v>13500000</v>
      </c>
      <c r="G7" s="65">
        <f t="shared" si="1"/>
        <v>12042550</v>
      </c>
      <c r="H7" s="65">
        <f t="shared" si="2"/>
        <v>1457450</v>
      </c>
      <c r="I7" s="66">
        <f>+G7/F7</f>
        <v>0.89204074074074069</v>
      </c>
    </row>
    <row r="8" spans="2:9" ht="15.75" thickBot="1" x14ac:dyDescent="0.3">
      <c r="B8" s="49" t="s">
        <v>108</v>
      </c>
      <c r="C8" s="49"/>
      <c r="D8" s="65">
        <v>506010909.39000005</v>
      </c>
      <c r="E8" s="65">
        <v>229020122.78000003</v>
      </c>
      <c r="F8" s="67">
        <f>SUM(F4:F7)</f>
        <v>379508182.04250002</v>
      </c>
      <c r="G8" s="67">
        <f t="shared" si="1"/>
        <v>229020122.78000003</v>
      </c>
      <c r="H8" s="67">
        <f>SUM(H4:H7)</f>
        <v>150488059.26249999</v>
      </c>
      <c r="I8" s="68">
        <f>+G8/F8</f>
        <v>0.60346557364698061</v>
      </c>
    </row>
    <row r="9" spans="2:9" x14ac:dyDescent="0.25">
      <c r="F9" s="65"/>
    </row>
    <row r="10" spans="2:9" x14ac:dyDescent="0.25">
      <c r="F10" s="65"/>
    </row>
    <row r="13" spans="2:9" ht="45" x14ac:dyDescent="0.25">
      <c r="B13" s="45" t="s">
        <v>109</v>
      </c>
      <c r="C13" s="45" t="s">
        <v>110</v>
      </c>
      <c r="D13" s="49" t="s">
        <v>94</v>
      </c>
      <c r="E13" s="49" t="s">
        <v>95</v>
      </c>
      <c r="F13" s="69" t="s">
        <v>111</v>
      </c>
      <c r="G13" s="69" t="s">
        <v>111</v>
      </c>
      <c r="H13" s="69" t="s">
        <v>98</v>
      </c>
      <c r="I13" s="70" t="s">
        <v>99</v>
      </c>
    </row>
    <row r="14" spans="2:9" x14ac:dyDescent="0.25">
      <c r="B14" s="45" t="s">
        <v>112</v>
      </c>
      <c r="C14" s="45" t="s">
        <v>113</v>
      </c>
      <c r="D14" s="65">
        <v>215168271</v>
      </c>
      <c r="E14" s="65">
        <v>126862163.8</v>
      </c>
      <c r="F14" s="65">
        <f>+(D14/4)*3</f>
        <v>161376203.25</v>
      </c>
      <c r="G14" s="65">
        <f>+E14</f>
        <v>126862163.8</v>
      </c>
      <c r="H14" s="65">
        <f>+F14-G14</f>
        <v>34514039.450000003</v>
      </c>
      <c r="I14" s="71">
        <f t="shared" ref="I14:I20" si="3">+G14/F14</f>
        <v>0.78612683434786412</v>
      </c>
    </row>
    <row r="15" spans="2:9" x14ac:dyDescent="0.25">
      <c r="B15" s="45" t="s">
        <v>114</v>
      </c>
      <c r="C15" s="45" t="s">
        <v>115</v>
      </c>
      <c r="D15" s="65">
        <v>156904689</v>
      </c>
      <c r="E15" s="65">
        <v>55076313.250000007</v>
      </c>
      <c r="F15" s="65">
        <f t="shared" ref="F15:F19" si="4">+(D15/4)*3</f>
        <v>117678516.75</v>
      </c>
      <c r="G15" s="65">
        <f t="shared" ref="G15:G20" si="5">+E15</f>
        <v>55076313.250000007</v>
      </c>
      <c r="H15" s="65">
        <f t="shared" ref="H15:H20" si="6">+F15-G15</f>
        <v>62602203.499999993</v>
      </c>
      <c r="I15" s="71">
        <f t="shared" si="3"/>
        <v>0.46802351670531239</v>
      </c>
    </row>
    <row r="16" spans="2:9" x14ac:dyDescent="0.25">
      <c r="B16" s="45" t="s">
        <v>116</v>
      </c>
      <c r="C16" s="45" t="s">
        <v>117</v>
      </c>
      <c r="D16" s="65">
        <v>25192000</v>
      </c>
      <c r="E16" s="65">
        <v>10803113.620000001</v>
      </c>
      <c r="F16" s="65">
        <f t="shared" si="4"/>
        <v>18894000</v>
      </c>
      <c r="G16" s="65">
        <f t="shared" si="5"/>
        <v>10803113.620000001</v>
      </c>
      <c r="H16" s="65">
        <f t="shared" si="6"/>
        <v>8090886.379999999</v>
      </c>
      <c r="I16" s="71">
        <f t="shared" si="3"/>
        <v>0.57177482904625809</v>
      </c>
    </row>
    <row r="17" spans="2:9" x14ac:dyDescent="0.25">
      <c r="B17" s="45" t="s">
        <v>118</v>
      </c>
      <c r="C17" s="45" t="s">
        <v>119</v>
      </c>
      <c r="D17" s="65">
        <v>2100000</v>
      </c>
      <c r="E17" s="65">
        <v>1526127.77</v>
      </c>
      <c r="F17" s="65">
        <f t="shared" si="4"/>
        <v>1575000</v>
      </c>
      <c r="G17" s="65">
        <f t="shared" si="5"/>
        <v>1526127.77</v>
      </c>
      <c r="H17" s="65">
        <f t="shared" si="6"/>
        <v>48872.229999999981</v>
      </c>
      <c r="I17" s="71">
        <f t="shared" si="3"/>
        <v>0.96897001269841276</v>
      </c>
    </row>
    <row r="18" spans="2:9" x14ac:dyDescent="0.25">
      <c r="B18" s="45" t="s">
        <v>120</v>
      </c>
      <c r="C18" s="45" t="s">
        <v>121</v>
      </c>
      <c r="D18" s="65">
        <v>99845949.390000001</v>
      </c>
      <c r="E18" s="65">
        <v>28158771.839999996</v>
      </c>
      <c r="F18" s="65">
        <f t="shared" si="4"/>
        <v>74884462.042500004</v>
      </c>
      <c r="G18" s="65">
        <f t="shared" si="5"/>
        <v>28158771.839999996</v>
      </c>
      <c r="H18" s="65">
        <f t="shared" si="6"/>
        <v>46725690.202500008</v>
      </c>
      <c r="I18" s="71">
        <f t="shared" si="3"/>
        <v>0.37602956704180818</v>
      </c>
    </row>
    <row r="19" spans="2:9" x14ac:dyDescent="0.25">
      <c r="B19" s="45" t="s">
        <v>122</v>
      </c>
      <c r="C19" s="45" t="s">
        <v>123</v>
      </c>
      <c r="D19" s="65">
        <v>6800000</v>
      </c>
      <c r="E19" s="65">
        <v>6593632.5</v>
      </c>
      <c r="F19" s="65">
        <f t="shared" si="4"/>
        <v>5100000</v>
      </c>
      <c r="G19" s="65">
        <f t="shared" si="5"/>
        <v>6593632.5</v>
      </c>
      <c r="H19" s="65">
        <f t="shared" si="6"/>
        <v>-1493632.5</v>
      </c>
      <c r="I19" s="71">
        <f t="shared" si="3"/>
        <v>1.2928691176470588</v>
      </c>
    </row>
    <row r="20" spans="2:9" x14ac:dyDescent="0.25">
      <c r="B20" s="49" t="s">
        <v>108</v>
      </c>
      <c r="C20" s="49"/>
      <c r="D20" s="65">
        <v>506010909.38999999</v>
      </c>
      <c r="E20" s="65">
        <v>229020122.78000003</v>
      </c>
      <c r="F20" s="72">
        <f>SUM(F14:F19)</f>
        <v>379508182.04250002</v>
      </c>
      <c r="G20" s="72">
        <f t="shared" si="5"/>
        <v>229020122.78000003</v>
      </c>
      <c r="H20" s="72">
        <f t="shared" si="6"/>
        <v>150488059.26249999</v>
      </c>
      <c r="I20" s="73">
        <f t="shared" si="3"/>
        <v>0.60346557364698061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19"/>
  <sheetViews>
    <sheetView showGridLines="0" workbookViewId="0">
      <selection activeCell="Q18" sqref="Q18:Q19"/>
    </sheetView>
  </sheetViews>
  <sheetFormatPr baseColWidth="10" defaultColWidth="11.42578125" defaultRowHeight="15" x14ac:dyDescent="0.25"/>
  <cols>
    <col min="2" max="2" width="12" customWidth="1"/>
    <col min="3" max="6" width="14.140625" bestFit="1" customWidth="1"/>
    <col min="7" max="7" width="15.140625" bestFit="1" customWidth="1"/>
  </cols>
  <sheetData>
    <row r="2" spans="2:9" x14ac:dyDescent="0.25">
      <c r="B2" s="34" t="s">
        <v>124</v>
      </c>
    </row>
    <row r="3" spans="2:9" x14ac:dyDescent="0.25">
      <c r="B3" t="s">
        <v>125</v>
      </c>
      <c r="C3" s="32" t="s">
        <v>126</v>
      </c>
      <c r="D3" s="32" t="s">
        <v>127</v>
      </c>
      <c r="E3" s="32" t="s">
        <v>128</v>
      </c>
      <c r="F3" s="32" t="s">
        <v>129</v>
      </c>
      <c r="G3" s="32" t="s">
        <v>130</v>
      </c>
    </row>
    <row r="4" spans="2:9" x14ac:dyDescent="0.25">
      <c r="B4" t="s">
        <v>131</v>
      </c>
      <c r="C4" s="32">
        <v>15</v>
      </c>
      <c r="D4" s="32">
        <v>30</v>
      </c>
      <c r="E4" s="32">
        <v>20</v>
      </c>
      <c r="F4" s="32">
        <v>10</v>
      </c>
      <c r="G4" s="32">
        <f>SUM(C4:F4)</f>
        <v>75</v>
      </c>
    </row>
    <row r="5" spans="2:9" x14ac:dyDescent="0.25">
      <c r="B5" t="s">
        <v>132</v>
      </c>
      <c r="C5" s="32">
        <v>240000</v>
      </c>
      <c r="D5" s="32">
        <v>480000</v>
      </c>
      <c r="E5" s="32">
        <v>320000</v>
      </c>
      <c r="F5" s="32">
        <v>160000</v>
      </c>
      <c r="G5" s="32">
        <f>SUM(C5:F5)</f>
        <v>1200000</v>
      </c>
    </row>
    <row r="6" spans="2:9" x14ac:dyDescent="0.25">
      <c r="B6" t="s">
        <v>133</v>
      </c>
      <c r="C6" s="33">
        <f>+C5/C4</f>
        <v>16000</v>
      </c>
      <c r="D6" s="33">
        <f t="shared" ref="D6:G6" si="0">+D5/D4</f>
        <v>16000</v>
      </c>
      <c r="E6" s="33">
        <f t="shared" si="0"/>
        <v>16000</v>
      </c>
      <c r="F6" s="33">
        <f t="shared" si="0"/>
        <v>16000</v>
      </c>
      <c r="G6" s="33">
        <f t="shared" si="0"/>
        <v>16000</v>
      </c>
    </row>
    <row r="8" spans="2:9" x14ac:dyDescent="0.25">
      <c r="B8" s="35" t="s">
        <v>134</v>
      </c>
    </row>
    <row r="9" spans="2:9" x14ac:dyDescent="0.25">
      <c r="B9" t="s">
        <v>125</v>
      </c>
      <c r="C9" s="32" t="s">
        <v>126</v>
      </c>
      <c r="D9" s="32" t="s">
        <v>127</v>
      </c>
      <c r="E9" s="32" t="s">
        <v>128</v>
      </c>
      <c r="F9" s="32" t="s">
        <v>129</v>
      </c>
      <c r="G9" s="32" t="s">
        <v>130</v>
      </c>
    </row>
    <row r="10" spans="2:9" x14ac:dyDescent="0.25">
      <c r="B10" t="s">
        <v>131</v>
      </c>
      <c r="C10" s="32">
        <v>15</v>
      </c>
      <c r="D10" s="32">
        <v>30</v>
      </c>
      <c r="E10" s="32">
        <v>30</v>
      </c>
      <c r="F10" s="32">
        <v>10</v>
      </c>
      <c r="G10" s="32">
        <f>SUM(C10:F10)</f>
        <v>85</v>
      </c>
    </row>
    <row r="11" spans="2:9" x14ac:dyDescent="0.25">
      <c r="B11" t="s">
        <v>132</v>
      </c>
      <c r="C11" s="32">
        <v>18056665</v>
      </c>
      <c r="D11" s="32">
        <v>36113331</v>
      </c>
      <c r="E11" s="32">
        <f>+Tabla46[[#This Row],[T2]]</f>
        <v>36113331</v>
      </c>
      <c r="F11" s="32">
        <v>12037777</v>
      </c>
      <c r="G11" s="32">
        <f>SUM(C11:F11)</f>
        <v>102321104</v>
      </c>
    </row>
    <row r="12" spans="2:9" x14ac:dyDescent="0.25">
      <c r="B12" t="s">
        <v>133</v>
      </c>
      <c r="C12" s="33">
        <f>+C11/C10</f>
        <v>1203777.6666666667</v>
      </c>
      <c r="D12" s="33">
        <f t="shared" ref="D12" si="1">+D11/D10</f>
        <v>1203777.7</v>
      </c>
      <c r="E12" s="33">
        <f t="shared" ref="E12" si="2">+E11/E10</f>
        <v>1203777.7</v>
      </c>
      <c r="F12" s="33">
        <f t="shared" ref="F12" si="3">+F11/F10</f>
        <v>1203777.7</v>
      </c>
      <c r="G12" s="33">
        <f t="shared" ref="G12" si="4">+G11/G10</f>
        <v>1203777.6941176471</v>
      </c>
    </row>
    <row r="16" spans="2:9" x14ac:dyDescent="0.25">
      <c r="I16" s="39"/>
    </row>
    <row r="17" spans="7:9" x14ac:dyDescent="0.25">
      <c r="G17" s="40"/>
    </row>
    <row r="19" spans="7:9" x14ac:dyDescent="0.25">
      <c r="I19" s="39"/>
    </row>
  </sheetData>
  <pageMargins left="0.7" right="0.7" top="0.75" bottom="0.75" header="0.3" footer="0.3"/>
  <pageSetup orientation="portrait"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2"/>
  <sheetViews>
    <sheetView showGridLines="0" workbookViewId="0">
      <pane ySplit="3" topLeftCell="A4" activePane="bottomLeft" state="frozenSplit"/>
      <selection pane="bottomLeft" activeCell="Q21" sqref="Q21"/>
    </sheetView>
  </sheetViews>
  <sheetFormatPr baseColWidth="10" defaultColWidth="9.140625" defaultRowHeight="12.75" x14ac:dyDescent="0.2"/>
  <cols>
    <col min="1" max="1" width="3" style="36" customWidth="1"/>
    <col min="2" max="2" width="13.42578125" style="36" customWidth="1"/>
    <col min="3" max="3" width="23" style="36" customWidth="1"/>
    <col min="4" max="11" width="13.140625" style="36" customWidth="1"/>
    <col min="12" max="12" width="0.42578125" style="36" customWidth="1"/>
    <col min="13" max="13" width="12.5703125" style="36" customWidth="1"/>
    <col min="14" max="16" width="13.140625" style="36" customWidth="1"/>
    <col min="17" max="17" width="9.140625" style="36" customWidth="1"/>
    <col min="18" max="18" width="0" style="36" hidden="1" customWidth="1"/>
    <col min="19" max="19" width="83.7109375" style="36" customWidth="1"/>
    <col min="20" max="16384" width="9.140625" style="36"/>
  </cols>
  <sheetData>
    <row r="1" spans="1:17" ht="66.95" customHeight="1" x14ac:dyDescent="0.2">
      <c r="A1" s="225"/>
      <c r="B1" s="225"/>
      <c r="C1" s="226" t="s">
        <v>135</v>
      </c>
      <c r="D1" s="227"/>
      <c r="E1" s="227"/>
      <c r="F1" s="227"/>
      <c r="G1" s="227"/>
      <c r="H1" s="227"/>
      <c r="I1" s="227"/>
      <c r="J1" s="227"/>
      <c r="K1" s="227"/>
      <c r="L1" s="227"/>
    </row>
    <row r="2" spans="1:17" ht="5.0999999999999996" customHeight="1" x14ac:dyDescent="0.2"/>
    <row r="3" spans="1:17" ht="5.25" customHeight="1" x14ac:dyDescent="0.2">
      <c r="A3" s="228"/>
      <c r="B3" s="225"/>
      <c r="C3" s="225"/>
      <c r="D3" s="225"/>
      <c r="E3" s="225"/>
      <c r="F3" s="225"/>
      <c r="G3" s="225"/>
      <c r="H3" s="225"/>
      <c r="I3" s="225"/>
      <c r="J3" s="225"/>
      <c r="K3" s="225"/>
      <c r="L3" s="225"/>
    </row>
    <row r="4" spans="1:17" ht="24" x14ac:dyDescent="0.2">
      <c r="B4" s="229" t="s">
        <v>136</v>
      </c>
      <c r="C4" s="230"/>
      <c r="D4" s="61" t="s">
        <v>137</v>
      </c>
      <c r="E4" s="61" t="s">
        <v>138</v>
      </c>
      <c r="F4" s="61" t="s">
        <v>139</v>
      </c>
      <c r="G4" s="61" t="s">
        <v>140</v>
      </c>
      <c r="H4" s="61" t="s">
        <v>141</v>
      </c>
      <c r="I4" s="61" t="s">
        <v>142</v>
      </c>
      <c r="J4" s="61" t="s">
        <v>143</v>
      </c>
      <c r="K4" s="61" t="s">
        <v>144</v>
      </c>
      <c r="L4" s="231" t="s">
        <v>145</v>
      </c>
      <c r="M4" s="230"/>
      <c r="N4" s="61" t="s">
        <v>146</v>
      </c>
      <c r="O4" s="61" t="s">
        <v>147</v>
      </c>
      <c r="P4" s="61" t="s">
        <v>148</v>
      </c>
      <c r="Q4" s="60" t="s">
        <v>133</v>
      </c>
    </row>
    <row r="5" spans="1:17" x14ac:dyDescent="0.2">
      <c r="B5" s="232" t="s">
        <v>149</v>
      </c>
      <c r="C5" s="233"/>
      <c r="D5" s="41"/>
      <c r="E5" s="41"/>
      <c r="F5" s="41"/>
      <c r="G5" s="43">
        <v>1</v>
      </c>
      <c r="H5" s="41"/>
      <c r="I5" s="41"/>
      <c r="J5" s="41"/>
      <c r="K5" s="41"/>
      <c r="L5" s="234"/>
      <c r="M5" s="233"/>
      <c r="N5" s="41"/>
      <c r="O5" s="41"/>
      <c r="P5" s="41"/>
      <c r="Q5" s="37">
        <v>1</v>
      </c>
    </row>
    <row r="6" spans="1:17" x14ac:dyDescent="0.2">
      <c r="B6" s="232" t="s">
        <v>150</v>
      </c>
      <c r="C6" s="233"/>
      <c r="D6" s="41"/>
      <c r="E6" s="43">
        <v>2</v>
      </c>
      <c r="F6" s="43">
        <v>1</v>
      </c>
      <c r="G6" s="41"/>
      <c r="H6" s="41"/>
      <c r="I6" s="43">
        <v>2</v>
      </c>
      <c r="J6" s="43">
        <v>6</v>
      </c>
      <c r="K6" s="41"/>
      <c r="L6" s="234"/>
      <c r="M6" s="233"/>
      <c r="N6" s="41"/>
      <c r="O6" s="41"/>
      <c r="P6" s="41"/>
      <c r="Q6" s="37">
        <v>11</v>
      </c>
    </row>
    <row r="7" spans="1:17" x14ac:dyDescent="0.2">
      <c r="B7" s="232" t="s">
        <v>151</v>
      </c>
      <c r="C7" s="233"/>
      <c r="D7" s="41"/>
      <c r="E7" s="43">
        <v>1</v>
      </c>
      <c r="F7" s="43">
        <v>2</v>
      </c>
      <c r="G7" s="43">
        <v>1</v>
      </c>
      <c r="H7" s="41"/>
      <c r="I7" s="43">
        <v>1</v>
      </c>
      <c r="J7" s="41"/>
      <c r="K7" s="43">
        <v>1</v>
      </c>
      <c r="L7" s="234"/>
      <c r="M7" s="233"/>
      <c r="N7" s="41"/>
      <c r="O7" s="41"/>
      <c r="P7" s="41"/>
      <c r="Q7" s="37">
        <v>6</v>
      </c>
    </row>
    <row r="8" spans="1:17" x14ac:dyDescent="0.2">
      <c r="B8" s="232" t="s">
        <v>152</v>
      </c>
      <c r="C8" s="233"/>
      <c r="D8" s="41"/>
      <c r="E8" s="43">
        <v>28</v>
      </c>
      <c r="F8" s="43">
        <v>39</v>
      </c>
      <c r="G8" s="43">
        <v>69</v>
      </c>
      <c r="H8" s="41"/>
      <c r="I8" s="43">
        <v>22</v>
      </c>
      <c r="J8" s="43">
        <v>96</v>
      </c>
      <c r="K8" s="43">
        <v>4</v>
      </c>
      <c r="L8" s="234"/>
      <c r="M8" s="233"/>
      <c r="N8" s="43">
        <v>1</v>
      </c>
      <c r="O8" s="43">
        <v>10</v>
      </c>
      <c r="P8" s="41"/>
      <c r="Q8" s="37">
        <v>269</v>
      </c>
    </row>
    <row r="9" spans="1:17" x14ac:dyDescent="0.2">
      <c r="B9" s="232" t="s">
        <v>153</v>
      </c>
      <c r="C9" s="233"/>
      <c r="D9" s="41"/>
      <c r="E9" s="43">
        <v>5</v>
      </c>
      <c r="F9" s="43">
        <v>1</v>
      </c>
      <c r="G9" s="43">
        <v>5</v>
      </c>
      <c r="H9" s="41"/>
      <c r="I9" s="43">
        <v>2</v>
      </c>
      <c r="J9" s="43">
        <v>18</v>
      </c>
      <c r="K9" s="43">
        <v>1</v>
      </c>
      <c r="L9" s="234"/>
      <c r="M9" s="233"/>
      <c r="N9" s="41"/>
      <c r="O9" s="41"/>
      <c r="P9" s="43">
        <v>1</v>
      </c>
      <c r="Q9" s="37">
        <v>33</v>
      </c>
    </row>
    <row r="10" spans="1:17" x14ac:dyDescent="0.2">
      <c r="B10" s="232" t="s">
        <v>154</v>
      </c>
      <c r="C10" s="233"/>
      <c r="D10" s="41"/>
      <c r="E10" s="43">
        <v>13</v>
      </c>
      <c r="F10" s="43">
        <v>7</v>
      </c>
      <c r="G10" s="43">
        <v>13</v>
      </c>
      <c r="H10" s="43">
        <v>1</v>
      </c>
      <c r="I10" s="43">
        <v>7</v>
      </c>
      <c r="J10" s="43">
        <v>21</v>
      </c>
      <c r="K10" s="41"/>
      <c r="L10" s="234"/>
      <c r="M10" s="233"/>
      <c r="N10" s="41"/>
      <c r="O10" s="43">
        <v>4</v>
      </c>
      <c r="P10" s="41"/>
      <c r="Q10" s="37">
        <v>66</v>
      </c>
    </row>
    <row r="11" spans="1:17" x14ac:dyDescent="0.2">
      <c r="B11" s="232" t="s">
        <v>155</v>
      </c>
      <c r="C11" s="233"/>
      <c r="D11" s="41"/>
      <c r="E11" s="43">
        <v>1</v>
      </c>
      <c r="F11" s="43">
        <v>1</v>
      </c>
      <c r="G11" s="41"/>
      <c r="H11" s="41"/>
      <c r="I11" s="43">
        <v>1</v>
      </c>
      <c r="J11" s="43">
        <v>1</v>
      </c>
      <c r="K11" s="41"/>
      <c r="L11" s="234"/>
      <c r="M11" s="233"/>
      <c r="N11" s="41"/>
      <c r="O11" s="43">
        <v>2</v>
      </c>
      <c r="P11" s="41"/>
      <c r="Q11" s="37">
        <v>6</v>
      </c>
    </row>
    <row r="12" spans="1:17" x14ac:dyDescent="0.2">
      <c r="B12" s="232" t="s">
        <v>156</v>
      </c>
      <c r="C12" s="233"/>
      <c r="D12" s="41"/>
      <c r="E12" s="43">
        <v>2</v>
      </c>
      <c r="F12" s="43">
        <v>1</v>
      </c>
      <c r="G12" s="43">
        <v>4</v>
      </c>
      <c r="H12" s="41"/>
      <c r="I12" s="43">
        <v>1</v>
      </c>
      <c r="J12" s="43">
        <v>39</v>
      </c>
      <c r="K12" s="41"/>
      <c r="L12" s="234"/>
      <c r="M12" s="233"/>
      <c r="N12" s="41"/>
      <c r="O12" s="41"/>
      <c r="P12" s="41"/>
      <c r="Q12" s="37">
        <v>47</v>
      </c>
    </row>
    <row r="13" spans="1:17" x14ac:dyDescent="0.2">
      <c r="B13" s="232" t="s">
        <v>157</v>
      </c>
      <c r="C13" s="233"/>
      <c r="D13" s="41"/>
      <c r="E13" s="43">
        <v>1</v>
      </c>
      <c r="F13" s="41"/>
      <c r="G13" s="41"/>
      <c r="H13" s="41"/>
      <c r="I13" s="43">
        <v>1</v>
      </c>
      <c r="J13" s="43">
        <v>1</v>
      </c>
      <c r="K13" s="41"/>
      <c r="L13" s="235">
        <v>1</v>
      </c>
      <c r="M13" s="233"/>
      <c r="N13" s="41"/>
      <c r="O13" s="41"/>
      <c r="P13" s="41"/>
      <c r="Q13" s="37">
        <v>4</v>
      </c>
    </row>
    <row r="14" spans="1:17" x14ac:dyDescent="0.2">
      <c r="B14" s="232" t="s">
        <v>158</v>
      </c>
      <c r="C14" s="233"/>
      <c r="D14" s="43">
        <v>2</v>
      </c>
      <c r="E14" s="43">
        <v>8</v>
      </c>
      <c r="F14" s="43">
        <v>6</v>
      </c>
      <c r="G14" s="43">
        <v>6</v>
      </c>
      <c r="H14" s="41"/>
      <c r="I14" s="43">
        <v>4</v>
      </c>
      <c r="J14" s="43">
        <v>13</v>
      </c>
      <c r="K14" s="41"/>
      <c r="L14" s="234"/>
      <c r="M14" s="233"/>
      <c r="N14" s="41"/>
      <c r="O14" s="43">
        <v>1</v>
      </c>
      <c r="P14" s="41"/>
      <c r="Q14" s="37">
        <v>40</v>
      </c>
    </row>
    <row r="15" spans="1:17" x14ac:dyDescent="0.2">
      <c r="B15" s="232" t="s">
        <v>159</v>
      </c>
      <c r="C15" s="233"/>
      <c r="D15" s="41"/>
      <c r="E15" s="43">
        <v>22</v>
      </c>
      <c r="F15" s="43">
        <v>24</v>
      </c>
      <c r="G15" s="43">
        <v>28</v>
      </c>
      <c r="H15" s="41"/>
      <c r="I15" s="43">
        <v>11</v>
      </c>
      <c r="J15" s="43">
        <v>13</v>
      </c>
      <c r="K15" s="43">
        <v>4</v>
      </c>
      <c r="L15" s="234"/>
      <c r="M15" s="233"/>
      <c r="N15" s="41"/>
      <c r="O15" s="43">
        <v>6</v>
      </c>
      <c r="P15" s="43">
        <v>1</v>
      </c>
      <c r="Q15" s="37">
        <v>109</v>
      </c>
    </row>
    <row r="16" spans="1:17" x14ac:dyDescent="0.2">
      <c r="B16" s="232" t="s">
        <v>160</v>
      </c>
      <c r="C16" s="233"/>
      <c r="D16" s="41"/>
      <c r="E16" s="43">
        <v>2</v>
      </c>
      <c r="F16" s="43">
        <v>2</v>
      </c>
      <c r="G16" s="41"/>
      <c r="H16" s="41"/>
      <c r="I16" s="43">
        <v>1</v>
      </c>
      <c r="J16" s="41"/>
      <c r="K16" s="41"/>
      <c r="L16" s="234"/>
      <c r="M16" s="233"/>
      <c r="N16" s="41"/>
      <c r="O16" s="41"/>
      <c r="P16" s="41"/>
      <c r="Q16" s="37">
        <v>5</v>
      </c>
    </row>
    <row r="17" spans="2:17" x14ac:dyDescent="0.2">
      <c r="B17" s="232" t="s">
        <v>161</v>
      </c>
      <c r="C17" s="233"/>
      <c r="D17" s="41"/>
      <c r="E17" s="43">
        <v>1</v>
      </c>
      <c r="F17" s="41"/>
      <c r="G17" s="43">
        <v>3</v>
      </c>
      <c r="H17" s="43">
        <v>1</v>
      </c>
      <c r="I17" s="43">
        <v>4</v>
      </c>
      <c r="J17" s="43">
        <v>1</v>
      </c>
      <c r="K17" s="41"/>
      <c r="L17" s="234"/>
      <c r="M17" s="233"/>
      <c r="N17" s="41"/>
      <c r="O17" s="41"/>
      <c r="P17" s="41"/>
      <c r="Q17" s="37">
        <v>10</v>
      </c>
    </row>
    <row r="18" spans="2:17" x14ac:dyDescent="0.2">
      <c r="B18" s="232" t="s">
        <v>162</v>
      </c>
      <c r="C18" s="233"/>
      <c r="D18" s="41"/>
      <c r="E18" s="43">
        <v>13</v>
      </c>
      <c r="F18" s="43">
        <v>14</v>
      </c>
      <c r="G18" s="43">
        <v>15</v>
      </c>
      <c r="H18" s="41"/>
      <c r="I18" s="43">
        <v>7</v>
      </c>
      <c r="J18" s="43">
        <v>9</v>
      </c>
      <c r="K18" s="43">
        <v>2</v>
      </c>
      <c r="L18" s="234"/>
      <c r="M18" s="233"/>
      <c r="N18" s="41"/>
      <c r="O18" s="43">
        <v>3</v>
      </c>
      <c r="P18" s="41"/>
      <c r="Q18" s="37">
        <v>63</v>
      </c>
    </row>
    <row r="19" spans="2:17" x14ac:dyDescent="0.2">
      <c r="B19" s="232" t="s">
        <v>163</v>
      </c>
      <c r="C19" s="233"/>
      <c r="D19" s="41"/>
      <c r="E19" s="41"/>
      <c r="F19" s="41"/>
      <c r="G19" s="41"/>
      <c r="H19" s="41"/>
      <c r="I19" s="41"/>
      <c r="J19" s="41"/>
      <c r="K19" s="41"/>
      <c r="L19" s="234"/>
      <c r="M19" s="233"/>
      <c r="N19" s="41"/>
      <c r="O19" s="43">
        <v>1</v>
      </c>
      <c r="P19" s="41"/>
      <c r="Q19" s="37">
        <v>1</v>
      </c>
    </row>
    <row r="20" spans="2:17" x14ac:dyDescent="0.2">
      <c r="B20" s="232" t="s">
        <v>164</v>
      </c>
      <c r="C20" s="233"/>
      <c r="D20" s="41"/>
      <c r="E20" s="41"/>
      <c r="F20" s="41"/>
      <c r="G20" s="43">
        <v>1</v>
      </c>
      <c r="H20" s="41"/>
      <c r="I20" s="41"/>
      <c r="J20" s="43">
        <v>1</v>
      </c>
      <c r="K20" s="41"/>
      <c r="L20" s="234"/>
      <c r="M20" s="233"/>
      <c r="N20" s="41"/>
      <c r="O20" s="43">
        <v>2</v>
      </c>
      <c r="P20" s="41"/>
      <c r="Q20" s="37">
        <v>4</v>
      </c>
    </row>
    <row r="21" spans="2:17" x14ac:dyDescent="0.2">
      <c r="B21" s="236" t="s">
        <v>130</v>
      </c>
      <c r="C21" s="233"/>
      <c r="D21" s="42">
        <v>2</v>
      </c>
      <c r="E21" s="42">
        <v>99</v>
      </c>
      <c r="F21" s="42">
        <v>98</v>
      </c>
      <c r="G21" s="42">
        <v>146</v>
      </c>
      <c r="H21" s="42">
        <v>2</v>
      </c>
      <c r="I21" s="42">
        <v>64</v>
      </c>
      <c r="J21" s="42">
        <v>219</v>
      </c>
      <c r="K21" s="42">
        <v>12</v>
      </c>
      <c r="L21" s="237">
        <v>1</v>
      </c>
      <c r="M21" s="233"/>
      <c r="N21" s="42">
        <v>1</v>
      </c>
      <c r="O21" s="42">
        <v>29</v>
      </c>
      <c r="P21" s="42">
        <v>2</v>
      </c>
      <c r="Q21" s="37">
        <v>675</v>
      </c>
    </row>
    <row r="22" spans="2:17" ht="409.6" hidden="1" customHeight="1" x14ac:dyDescent="0.2"/>
  </sheetData>
  <mergeCells count="39">
    <mergeCell ref="B17:C17"/>
    <mergeCell ref="L17:M17"/>
    <mergeCell ref="B21:C21"/>
    <mergeCell ref="L21:M21"/>
    <mergeCell ref="B18:C18"/>
    <mergeCell ref="L18:M18"/>
    <mergeCell ref="B19:C19"/>
    <mergeCell ref="L19:M19"/>
    <mergeCell ref="B20:C20"/>
    <mergeCell ref="L20:M20"/>
    <mergeCell ref="B14:C14"/>
    <mergeCell ref="L14:M14"/>
    <mergeCell ref="B15:C15"/>
    <mergeCell ref="L15:M15"/>
    <mergeCell ref="B16:C16"/>
    <mergeCell ref="L16:M16"/>
    <mergeCell ref="B11:C11"/>
    <mergeCell ref="L11:M11"/>
    <mergeCell ref="B12:C12"/>
    <mergeCell ref="L12:M12"/>
    <mergeCell ref="B13:C13"/>
    <mergeCell ref="L13:M13"/>
    <mergeCell ref="B8:C8"/>
    <mergeCell ref="L8:M8"/>
    <mergeCell ref="B9:C9"/>
    <mergeCell ref="L9:M9"/>
    <mergeCell ref="B10:C10"/>
    <mergeCell ref="L10:M10"/>
    <mergeCell ref="B5:C5"/>
    <mergeCell ref="L5:M5"/>
    <mergeCell ref="B6:C6"/>
    <mergeCell ref="L6:M6"/>
    <mergeCell ref="B7:C7"/>
    <mergeCell ref="L7:M7"/>
    <mergeCell ref="A1:B1"/>
    <mergeCell ref="C1:L1"/>
    <mergeCell ref="A3:L3"/>
    <mergeCell ref="B4:C4"/>
    <mergeCell ref="L4:M4"/>
  </mergeCells>
  <pageMargins left="0" right="0" top="0" bottom="0" header="0" footer="0"/>
  <pageSetup paperSize="9" orientation="landscape" r:id="rId1"/>
  <headerFooter alignWithMargins="0">
    <oddFooter>&amp;L&amp;C&amp;R</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36"/>
  <sheetViews>
    <sheetView showGridLines="0" workbookViewId="0">
      <pane ySplit="3" topLeftCell="A4" activePane="bottomLeft" state="frozenSplit"/>
      <selection pane="bottomLeft" activeCell="J34" sqref="J34"/>
    </sheetView>
  </sheetViews>
  <sheetFormatPr baseColWidth="10" defaultColWidth="9.140625" defaultRowHeight="12.75" x14ac:dyDescent="0.2"/>
  <cols>
    <col min="1" max="1" width="3" style="36" customWidth="1"/>
    <col min="2" max="2" width="13.42578125" style="36" customWidth="1"/>
    <col min="3" max="3" width="23" style="36" customWidth="1"/>
    <col min="4" max="11" width="13.140625" style="36" customWidth="1"/>
    <col min="12" max="12" width="0.42578125" style="36" customWidth="1"/>
    <col min="13" max="13" width="12.5703125" style="36" customWidth="1"/>
    <col min="14" max="15" width="13.140625" style="36" customWidth="1"/>
    <col min="16" max="16" width="9.140625" style="36" customWidth="1"/>
    <col min="17" max="17" width="0" style="36" hidden="1" customWidth="1"/>
    <col min="18" max="18" width="83.7109375" style="36" customWidth="1"/>
    <col min="19" max="16384" width="9.140625" style="36"/>
  </cols>
  <sheetData>
    <row r="1" spans="1:16" ht="66.95" customHeight="1" x14ac:dyDescent="0.2">
      <c r="A1" s="238"/>
      <c r="B1" s="239"/>
      <c r="C1" s="226" t="s">
        <v>165</v>
      </c>
      <c r="D1" s="240"/>
      <c r="E1" s="240"/>
      <c r="F1" s="240"/>
      <c r="G1" s="240"/>
      <c r="H1" s="240"/>
      <c r="I1" s="240"/>
      <c r="J1" s="240"/>
      <c r="K1" s="240"/>
      <c r="L1" s="240"/>
    </row>
    <row r="2" spans="1:16" ht="5.0999999999999996" customHeight="1" x14ac:dyDescent="0.2"/>
    <row r="3" spans="1:16" ht="5.25" customHeight="1" x14ac:dyDescent="0.2">
      <c r="A3" s="241"/>
      <c r="B3" s="242"/>
      <c r="C3" s="242"/>
      <c r="D3" s="242"/>
      <c r="E3" s="242"/>
      <c r="F3" s="242"/>
      <c r="G3" s="242"/>
      <c r="H3" s="242"/>
      <c r="I3" s="242"/>
      <c r="J3" s="242"/>
      <c r="K3" s="242"/>
      <c r="L3" s="242"/>
    </row>
    <row r="4" spans="1:16" ht="24" x14ac:dyDescent="0.2">
      <c r="B4" s="243" t="s">
        <v>136</v>
      </c>
      <c r="C4" s="244"/>
      <c r="D4" s="44" t="s">
        <v>137</v>
      </c>
      <c r="E4" s="44" t="s">
        <v>138</v>
      </c>
      <c r="F4" s="44" t="s">
        <v>139</v>
      </c>
      <c r="G4" s="44" t="s">
        <v>140</v>
      </c>
      <c r="H4" s="44" t="s">
        <v>141</v>
      </c>
      <c r="I4" s="44" t="s">
        <v>142</v>
      </c>
      <c r="J4" s="44" t="s">
        <v>143</v>
      </c>
      <c r="K4" s="44" t="s">
        <v>144</v>
      </c>
      <c r="L4" s="245" t="s">
        <v>145</v>
      </c>
      <c r="M4" s="244"/>
      <c r="N4" s="44" t="s">
        <v>146</v>
      </c>
      <c r="O4" s="44" t="s">
        <v>147</v>
      </c>
      <c r="P4" s="38" t="s">
        <v>133</v>
      </c>
    </row>
    <row r="5" spans="1:16" x14ac:dyDescent="0.2">
      <c r="B5" s="232" t="s">
        <v>151</v>
      </c>
      <c r="C5" s="233"/>
      <c r="D5" s="41"/>
      <c r="E5" s="43">
        <v>3</v>
      </c>
      <c r="F5" s="43">
        <v>2</v>
      </c>
      <c r="G5" s="43">
        <v>1</v>
      </c>
      <c r="H5" s="41"/>
      <c r="I5" s="43">
        <v>2</v>
      </c>
      <c r="J5" s="41"/>
      <c r="K5" s="41"/>
      <c r="L5" s="234"/>
      <c r="M5" s="233"/>
      <c r="N5" s="41"/>
      <c r="O5" s="43">
        <v>2</v>
      </c>
      <c r="P5" s="37">
        <v>10</v>
      </c>
    </row>
    <row r="6" spans="1:16" x14ac:dyDescent="0.2">
      <c r="B6" s="232" t="s">
        <v>152</v>
      </c>
      <c r="C6" s="233"/>
      <c r="D6" s="43">
        <v>2</v>
      </c>
      <c r="E6" s="43">
        <v>10</v>
      </c>
      <c r="F6" s="43">
        <v>17</v>
      </c>
      <c r="G6" s="43">
        <v>14</v>
      </c>
      <c r="H6" s="43">
        <v>1</v>
      </c>
      <c r="I6" s="43">
        <v>11</v>
      </c>
      <c r="J6" s="43">
        <v>33</v>
      </c>
      <c r="K6" s="41"/>
      <c r="L6" s="234"/>
      <c r="M6" s="233"/>
      <c r="N6" s="41"/>
      <c r="O6" s="43">
        <v>5</v>
      </c>
      <c r="P6" s="37">
        <v>93</v>
      </c>
    </row>
    <row r="7" spans="1:16" x14ac:dyDescent="0.2">
      <c r="B7" s="232" t="s">
        <v>153</v>
      </c>
      <c r="C7" s="233"/>
      <c r="D7" s="41"/>
      <c r="E7" s="43">
        <v>3</v>
      </c>
      <c r="F7" s="43">
        <v>3</v>
      </c>
      <c r="G7" s="43">
        <v>14</v>
      </c>
      <c r="H7" s="41"/>
      <c r="I7" s="41"/>
      <c r="J7" s="43">
        <v>1</v>
      </c>
      <c r="K7" s="43">
        <v>2</v>
      </c>
      <c r="L7" s="234"/>
      <c r="M7" s="233"/>
      <c r="N7" s="41"/>
      <c r="O7" s="41"/>
      <c r="P7" s="37">
        <v>23</v>
      </c>
    </row>
    <row r="8" spans="1:16" x14ac:dyDescent="0.2">
      <c r="B8" s="232" t="s">
        <v>154</v>
      </c>
      <c r="C8" s="233"/>
      <c r="D8" s="41"/>
      <c r="E8" s="43">
        <v>17</v>
      </c>
      <c r="F8" s="43">
        <v>16</v>
      </c>
      <c r="G8" s="43">
        <v>32</v>
      </c>
      <c r="H8" s="43">
        <v>1</v>
      </c>
      <c r="I8" s="43">
        <v>8</v>
      </c>
      <c r="J8" s="43">
        <v>56</v>
      </c>
      <c r="K8" s="43">
        <v>4</v>
      </c>
      <c r="L8" s="234"/>
      <c r="M8" s="233"/>
      <c r="N8" s="43">
        <v>2</v>
      </c>
      <c r="O8" s="43">
        <v>4</v>
      </c>
      <c r="P8" s="37">
        <v>140</v>
      </c>
    </row>
    <row r="9" spans="1:16" x14ac:dyDescent="0.2">
      <c r="B9" s="232" t="s">
        <v>155</v>
      </c>
      <c r="C9" s="233"/>
      <c r="D9" s="41"/>
      <c r="E9" s="43">
        <v>1</v>
      </c>
      <c r="F9" s="43">
        <v>1</v>
      </c>
      <c r="G9" s="41"/>
      <c r="H9" s="41"/>
      <c r="I9" s="41"/>
      <c r="J9" s="43">
        <v>2</v>
      </c>
      <c r="K9" s="41"/>
      <c r="L9" s="234"/>
      <c r="M9" s="233"/>
      <c r="N9" s="41"/>
      <c r="O9" s="43">
        <v>1</v>
      </c>
      <c r="P9" s="37">
        <v>5</v>
      </c>
    </row>
    <row r="10" spans="1:16" x14ac:dyDescent="0.2">
      <c r="B10" s="232" t="s">
        <v>156</v>
      </c>
      <c r="C10" s="233"/>
      <c r="D10" s="41"/>
      <c r="E10" s="43">
        <v>5</v>
      </c>
      <c r="F10" s="43">
        <v>7</v>
      </c>
      <c r="G10" s="43">
        <v>7</v>
      </c>
      <c r="H10" s="41"/>
      <c r="I10" s="43">
        <v>3</v>
      </c>
      <c r="J10" s="43">
        <v>68</v>
      </c>
      <c r="K10" s="43">
        <v>2</v>
      </c>
      <c r="L10" s="234"/>
      <c r="M10" s="233"/>
      <c r="N10" s="41"/>
      <c r="O10" s="41"/>
      <c r="P10" s="37">
        <v>92</v>
      </c>
    </row>
    <row r="11" spans="1:16" x14ac:dyDescent="0.2">
      <c r="B11" s="232" t="s">
        <v>157</v>
      </c>
      <c r="C11" s="233"/>
      <c r="D11" s="41"/>
      <c r="E11" s="43">
        <v>1</v>
      </c>
      <c r="F11" s="41"/>
      <c r="G11" s="43">
        <v>1</v>
      </c>
      <c r="H11" s="41"/>
      <c r="I11" s="41"/>
      <c r="J11" s="43">
        <v>2</v>
      </c>
      <c r="K11" s="41"/>
      <c r="L11" s="234"/>
      <c r="M11" s="233"/>
      <c r="N11" s="41"/>
      <c r="O11" s="41"/>
      <c r="P11" s="37">
        <v>4</v>
      </c>
    </row>
    <row r="12" spans="1:16" x14ac:dyDescent="0.2">
      <c r="B12" s="232" t="s">
        <v>158</v>
      </c>
      <c r="C12" s="233"/>
      <c r="D12" s="43">
        <v>1</v>
      </c>
      <c r="E12" s="43">
        <v>11</v>
      </c>
      <c r="F12" s="43">
        <v>6</v>
      </c>
      <c r="G12" s="43">
        <v>6</v>
      </c>
      <c r="H12" s="41"/>
      <c r="I12" s="43">
        <v>3</v>
      </c>
      <c r="J12" s="43">
        <v>7</v>
      </c>
      <c r="K12" s="41"/>
      <c r="L12" s="234"/>
      <c r="M12" s="233"/>
      <c r="N12" s="41"/>
      <c r="O12" s="41"/>
      <c r="P12" s="37">
        <v>34</v>
      </c>
    </row>
    <row r="13" spans="1:16" x14ac:dyDescent="0.2">
      <c r="B13" s="232" t="s">
        <v>166</v>
      </c>
      <c r="C13" s="233"/>
      <c r="D13" s="41"/>
      <c r="E13" s="43">
        <v>2</v>
      </c>
      <c r="F13" s="41"/>
      <c r="G13" s="41"/>
      <c r="H13" s="41"/>
      <c r="I13" s="41"/>
      <c r="J13" s="41"/>
      <c r="K13" s="41"/>
      <c r="L13" s="234"/>
      <c r="M13" s="233"/>
      <c r="N13" s="41"/>
      <c r="O13" s="41"/>
      <c r="P13" s="37">
        <v>2</v>
      </c>
    </row>
    <row r="14" spans="1:16" x14ac:dyDescent="0.2">
      <c r="B14" s="232" t="s">
        <v>159</v>
      </c>
      <c r="C14" s="233"/>
      <c r="D14" s="43">
        <v>1</v>
      </c>
      <c r="E14" s="43">
        <v>21</v>
      </c>
      <c r="F14" s="43">
        <v>16</v>
      </c>
      <c r="G14" s="43">
        <v>32</v>
      </c>
      <c r="H14" s="41"/>
      <c r="I14" s="43">
        <v>14</v>
      </c>
      <c r="J14" s="43">
        <v>18</v>
      </c>
      <c r="K14" s="43">
        <v>3</v>
      </c>
      <c r="L14" s="234"/>
      <c r="M14" s="233"/>
      <c r="N14" s="43">
        <v>1</v>
      </c>
      <c r="O14" s="43">
        <v>5</v>
      </c>
      <c r="P14" s="37">
        <v>111</v>
      </c>
    </row>
    <row r="15" spans="1:16" x14ac:dyDescent="0.2">
      <c r="B15" s="232" t="s">
        <v>160</v>
      </c>
      <c r="C15" s="233"/>
      <c r="D15" s="41"/>
      <c r="E15" s="41"/>
      <c r="F15" s="41"/>
      <c r="G15" s="43">
        <v>3</v>
      </c>
      <c r="H15" s="43">
        <v>1</v>
      </c>
      <c r="I15" s="41"/>
      <c r="J15" s="41"/>
      <c r="K15" s="41"/>
      <c r="L15" s="234"/>
      <c r="M15" s="233"/>
      <c r="N15" s="41"/>
      <c r="O15" s="41"/>
      <c r="P15" s="37">
        <v>4</v>
      </c>
    </row>
    <row r="16" spans="1:16" x14ac:dyDescent="0.2">
      <c r="B16" s="232" t="s">
        <v>161</v>
      </c>
      <c r="C16" s="233"/>
      <c r="D16" s="41"/>
      <c r="E16" s="43">
        <v>12</v>
      </c>
      <c r="F16" s="43">
        <v>7</v>
      </c>
      <c r="G16" s="43">
        <v>7</v>
      </c>
      <c r="H16" s="41"/>
      <c r="I16" s="43">
        <v>1</v>
      </c>
      <c r="J16" s="43">
        <v>13</v>
      </c>
      <c r="K16" s="43">
        <v>1</v>
      </c>
      <c r="L16" s="234"/>
      <c r="M16" s="233"/>
      <c r="N16" s="41"/>
      <c r="O16" s="43">
        <v>3</v>
      </c>
      <c r="P16" s="37">
        <v>44</v>
      </c>
    </row>
    <row r="17" spans="2:18" x14ac:dyDescent="0.2">
      <c r="B17" s="232" t="s">
        <v>167</v>
      </c>
      <c r="C17" s="233"/>
      <c r="D17" s="41"/>
      <c r="E17" s="43">
        <v>1</v>
      </c>
      <c r="F17" s="41"/>
      <c r="G17" s="41"/>
      <c r="H17" s="41"/>
      <c r="I17" s="41"/>
      <c r="J17" s="41"/>
      <c r="K17" s="41"/>
      <c r="L17" s="234"/>
      <c r="M17" s="233"/>
      <c r="N17" s="41"/>
      <c r="O17" s="41"/>
      <c r="P17" s="37">
        <v>1</v>
      </c>
    </row>
    <row r="18" spans="2:18" x14ac:dyDescent="0.2">
      <c r="B18" s="232" t="s">
        <v>168</v>
      </c>
      <c r="C18" s="233"/>
      <c r="D18" s="41"/>
      <c r="E18" s="41"/>
      <c r="F18" s="41"/>
      <c r="G18" s="43">
        <v>1</v>
      </c>
      <c r="H18" s="41"/>
      <c r="I18" s="41"/>
      <c r="J18" s="41"/>
      <c r="K18" s="41"/>
      <c r="L18" s="234"/>
      <c r="M18" s="233"/>
      <c r="N18" s="43">
        <v>1</v>
      </c>
      <c r="O18" s="41"/>
      <c r="P18" s="37">
        <v>2</v>
      </c>
    </row>
    <row r="19" spans="2:18" x14ac:dyDescent="0.2">
      <c r="B19" s="232" t="s">
        <v>169</v>
      </c>
      <c r="C19" s="233"/>
      <c r="D19" s="41"/>
      <c r="E19" s="41"/>
      <c r="F19" s="43">
        <v>1</v>
      </c>
      <c r="G19" s="41"/>
      <c r="H19" s="41"/>
      <c r="I19" s="41"/>
      <c r="J19" s="41"/>
      <c r="K19" s="41"/>
      <c r="L19" s="234"/>
      <c r="M19" s="233"/>
      <c r="N19" s="41"/>
      <c r="O19" s="41"/>
      <c r="P19" s="37">
        <v>1</v>
      </c>
    </row>
    <row r="20" spans="2:18" x14ac:dyDescent="0.2">
      <c r="B20" s="232" t="s">
        <v>162</v>
      </c>
      <c r="C20" s="233"/>
      <c r="D20" s="43">
        <v>1</v>
      </c>
      <c r="E20" s="43">
        <v>23</v>
      </c>
      <c r="F20" s="43">
        <v>23</v>
      </c>
      <c r="G20" s="43">
        <v>39</v>
      </c>
      <c r="H20" s="43">
        <v>1</v>
      </c>
      <c r="I20" s="43">
        <v>9</v>
      </c>
      <c r="J20" s="43">
        <v>7</v>
      </c>
      <c r="K20" s="43">
        <v>2</v>
      </c>
      <c r="L20" s="235">
        <v>1</v>
      </c>
      <c r="M20" s="233"/>
      <c r="N20" s="41"/>
      <c r="O20" s="43">
        <v>6</v>
      </c>
      <c r="P20" s="37">
        <v>112</v>
      </c>
    </row>
    <row r="21" spans="2:18" x14ac:dyDescent="0.2">
      <c r="B21" s="232" t="s">
        <v>163</v>
      </c>
      <c r="C21" s="233"/>
      <c r="D21" s="41"/>
      <c r="E21" s="43">
        <v>2</v>
      </c>
      <c r="F21" s="43">
        <v>2</v>
      </c>
      <c r="G21" s="41"/>
      <c r="H21" s="41"/>
      <c r="I21" s="43">
        <v>1</v>
      </c>
      <c r="J21" s="41"/>
      <c r="K21" s="41"/>
      <c r="L21" s="234"/>
      <c r="M21" s="233"/>
      <c r="N21" s="41"/>
      <c r="O21" s="41"/>
      <c r="P21" s="37">
        <v>5</v>
      </c>
    </row>
    <row r="22" spans="2:18" x14ac:dyDescent="0.2">
      <c r="B22" s="232" t="s">
        <v>164</v>
      </c>
      <c r="C22" s="233"/>
      <c r="D22" s="41"/>
      <c r="E22" s="41"/>
      <c r="F22" s="41"/>
      <c r="G22" s="41"/>
      <c r="H22" s="41"/>
      <c r="I22" s="41"/>
      <c r="J22" s="43">
        <v>11</v>
      </c>
      <c r="K22" s="41"/>
      <c r="L22" s="234"/>
      <c r="M22" s="233"/>
      <c r="N22" s="41"/>
      <c r="O22" s="41"/>
      <c r="P22" s="37">
        <v>11</v>
      </c>
    </row>
    <row r="23" spans="2:18" x14ac:dyDescent="0.2">
      <c r="B23" s="236" t="s">
        <v>130</v>
      </c>
      <c r="C23" s="233"/>
      <c r="D23" s="42">
        <v>5</v>
      </c>
      <c r="E23" s="42">
        <v>112</v>
      </c>
      <c r="F23" s="42">
        <v>101</v>
      </c>
      <c r="G23" s="42">
        <v>157</v>
      </c>
      <c r="H23" s="42">
        <v>4</v>
      </c>
      <c r="I23" s="42">
        <v>52</v>
      </c>
      <c r="J23" s="42">
        <v>218</v>
      </c>
      <c r="K23" s="42">
        <v>14</v>
      </c>
      <c r="L23" s="237">
        <v>1</v>
      </c>
      <c r="M23" s="233"/>
      <c r="N23" s="42">
        <v>4</v>
      </c>
      <c r="O23" s="42">
        <v>26</v>
      </c>
      <c r="P23" s="37">
        <v>694</v>
      </c>
    </row>
    <row r="25" spans="2:18" x14ac:dyDescent="0.2">
      <c r="P25" s="36">
        <v>654</v>
      </c>
      <c r="R25" s="56">
        <f>+P23+P25</f>
        <v>1348</v>
      </c>
    </row>
    <row r="26" spans="2:18" x14ac:dyDescent="0.2">
      <c r="P26" s="56">
        <f>+P25+P23</f>
        <v>1348</v>
      </c>
      <c r="R26" s="36">
        <f>+R25/2</f>
        <v>674</v>
      </c>
    </row>
    <row r="27" spans="2:18" x14ac:dyDescent="0.2">
      <c r="P27" s="36">
        <v>1800</v>
      </c>
      <c r="R27" s="36">
        <f>+R26*4</f>
        <v>2696</v>
      </c>
    </row>
    <row r="28" spans="2:18" x14ac:dyDescent="0.2">
      <c r="P28" s="58">
        <f>+P27/P26</f>
        <v>1.3353115727002967</v>
      </c>
    </row>
    <row r="29" spans="2:18" x14ac:dyDescent="0.2">
      <c r="F29" s="36">
        <v>1800</v>
      </c>
    </row>
    <row r="30" spans="2:18" x14ac:dyDescent="0.2">
      <c r="F30" s="36">
        <f>+F29-F32</f>
        <v>828</v>
      </c>
    </row>
    <row r="32" spans="2:18" x14ac:dyDescent="0.2">
      <c r="E32" s="36">
        <v>15</v>
      </c>
      <c r="F32" s="36">
        <v>972</v>
      </c>
      <c r="G32" s="36">
        <v>847</v>
      </c>
      <c r="H32" s="36">
        <f>+G32/F32</f>
        <v>0.87139917695473246</v>
      </c>
      <c r="I32" s="57">
        <f>+H32*E32</f>
        <v>13.070987654320987</v>
      </c>
      <c r="M32" s="36">
        <v>675</v>
      </c>
      <c r="N32" s="36">
        <f>+M32/H32</f>
        <v>774.61629279811098</v>
      </c>
    </row>
    <row r="33" spans="5:14" x14ac:dyDescent="0.2">
      <c r="E33" s="36">
        <v>30</v>
      </c>
      <c r="F33" s="36">
        <f>+F30/3</f>
        <v>276</v>
      </c>
      <c r="G33" s="36">
        <v>694</v>
      </c>
      <c r="H33" s="36">
        <f>+G33/F33</f>
        <v>2.5144927536231885</v>
      </c>
      <c r="I33" s="57">
        <f>IF((+H33*E33)&gt;E33,E33,H33*E33)</f>
        <v>30</v>
      </c>
      <c r="J33" s="36">
        <f>+G33/F33</f>
        <v>2.5144927536231885</v>
      </c>
      <c r="M33" s="36">
        <f>+G33/N32</f>
        <v>0.89592745008382868</v>
      </c>
      <c r="N33" s="36">
        <f>1800-N32</f>
        <v>1025.3837072018891</v>
      </c>
    </row>
    <row r="34" spans="5:14" x14ac:dyDescent="0.2">
      <c r="E34" s="36">
        <v>20</v>
      </c>
      <c r="F34" s="36">
        <f>+F33</f>
        <v>276</v>
      </c>
      <c r="J34" s="36">
        <f>+E33</f>
        <v>30</v>
      </c>
      <c r="M34" s="36">
        <f>+M33*E33</f>
        <v>26.877823502514861</v>
      </c>
    </row>
    <row r="35" spans="5:14" x14ac:dyDescent="0.2">
      <c r="E35" s="36">
        <v>10</v>
      </c>
      <c r="F35" s="36">
        <f>+F34</f>
        <v>276</v>
      </c>
    </row>
    <row r="36" spans="5:14" x14ac:dyDescent="0.2">
      <c r="F36" s="36">
        <f>SUM(F32:F35)</f>
        <v>1800</v>
      </c>
    </row>
  </sheetData>
  <mergeCells count="43">
    <mergeCell ref="B21:C21"/>
    <mergeCell ref="L21:M21"/>
    <mergeCell ref="B22:C22"/>
    <mergeCell ref="L22:M22"/>
    <mergeCell ref="B23:C23"/>
    <mergeCell ref="L23:M23"/>
    <mergeCell ref="B18:C18"/>
    <mergeCell ref="L18:M18"/>
    <mergeCell ref="B19:C19"/>
    <mergeCell ref="L19:M19"/>
    <mergeCell ref="B20:C20"/>
    <mergeCell ref="L20:M20"/>
    <mergeCell ref="B15:C15"/>
    <mergeCell ref="L15:M15"/>
    <mergeCell ref="B16:C16"/>
    <mergeCell ref="L16:M16"/>
    <mergeCell ref="B17:C17"/>
    <mergeCell ref="L17:M17"/>
    <mergeCell ref="B12:C12"/>
    <mergeCell ref="L12:M12"/>
    <mergeCell ref="B13:C13"/>
    <mergeCell ref="L13:M13"/>
    <mergeCell ref="B14:C14"/>
    <mergeCell ref="L14:M14"/>
    <mergeCell ref="B9:C9"/>
    <mergeCell ref="L9:M9"/>
    <mergeCell ref="B10:C10"/>
    <mergeCell ref="L10:M10"/>
    <mergeCell ref="B11:C11"/>
    <mergeCell ref="L11:M11"/>
    <mergeCell ref="B6:C6"/>
    <mergeCell ref="L6:M6"/>
    <mergeCell ref="B7:C7"/>
    <mergeCell ref="L7:M7"/>
    <mergeCell ref="B8:C8"/>
    <mergeCell ref="L8:M8"/>
    <mergeCell ref="B5:C5"/>
    <mergeCell ref="L5:M5"/>
    <mergeCell ref="A1:B1"/>
    <mergeCell ref="C1:L1"/>
    <mergeCell ref="A3:L3"/>
    <mergeCell ref="B4:C4"/>
    <mergeCell ref="L4:M4"/>
  </mergeCells>
  <pageMargins left="0" right="0" top="0" bottom="0" header="0" footer="0"/>
  <pageSetup paperSize="9" orientation="landscape" r:id="rId1"/>
  <headerFooter alignWithMargins="0">
    <oddFooter>&amp;L&amp;C&amp;R</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D11:I31"/>
  <sheetViews>
    <sheetView showGridLines="0" workbookViewId="0">
      <selection activeCell="D1" sqref="D1:H1048576"/>
    </sheetView>
  </sheetViews>
  <sheetFormatPr baseColWidth="10" defaultColWidth="11.42578125" defaultRowHeight="15" x14ac:dyDescent="0.25"/>
  <cols>
    <col min="1" max="3" width="11.42578125" style="45"/>
    <col min="4" max="4" width="67.85546875" style="45" hidden="1" customWidth="1"/>
    <col min="5" max="5" width="14.7109375" style="45" hidden="1" customWidth="1"/>
    <col min="6" max="6" width="13.7109375" style="45" hidden="1" customWidth="1"/>
    <col min="7" max="7" width="15.140625" style="45" hidden="1" customWidth="1"/>
    <col min="8" max="8" width="0" style="45" hidden="1" customWidth="1"/>
    <col min="9" max="16384" width="11.42578125" style="45"/>
  </cols>
  <sheetData>
    <row r="11" spans="4:5" ht="45" x14ac:dyDescent="0.25">
      <c r="D11" s="45" t="s">
        <v>170</v>
      </c>
      <c r="E11" s="49" t="s">
        <v>171</v>
      </c>
    </row>
    <row r="12" spans="4:5" x14ac:dyDescent="0.25">
      <c r="D12" s="45" t="s">
        <v>103</v>
      </c>
      <c r="E12" s="48">
        <v>111606780.72</v>
      </c>
    </row>
    <row r="13" spans="4:5" x14ac:dyDescent="0.25">
      <c r="D13" s="45" t="s">
        <v>172</v>
      </c>
      <c r="E13" s="48">
        <v>1844700</v>
      </c>
    </row>
    <row r="14" spans="4:5" x14ac:dyDescent="0.25">
      <c r="D14" s="45" t="s">
        <v>173</v>
      </c>
      <c r="E14" s="48">
        <v>6149800</v>
      </c>
    </row>
    <row r="15" spans="4:5" x14ac:dyDescent="0.25">
      <c r="D15" s="45" t="s">
        <v>101</v>
      </c>
      <c r="E15" s="48">
        <v>1326127.77</v>
      </c>
    </row>
    <row r="16" spans="4:5" x14ac:dyDescent="0.25">
      <c r="D16" s="47" t="s">
        <v>174</v>
      </c>
      <c r="E16" s="46">
        <f>SUM(E12:E15)</f>
        <v>120927408.48999999</v>
      </c>
    </row>
    <row r="20" spans="4:9" x14ac:dyDescent="0.25">
      <c r="D20" s="45" t="s">
        <v>175</v>
      </c>
      <c r="E20" s="50">
        <v>329000000</v>
      </c>
      <c r="F20" s="50"/>
      <c r="G20" s="50">
        <f>+E20/2</f>
        <v>164500000</v>
      </c>
    </row>
    <row r="21" spans="4:9" x14ac:dyDescent="0.25">
      <c r="E21" s="50"/>
      <c r="F21" s="50"/>
      <c r="G21" s="50"/>
    </row>
    <row r="22" spans="4:9" x14ac:dyDescent="0.25">
      <c r="D22" s="45" t="s">
        <v>37</v>
      </c>
      <c r="E22" s="50">
        <f>+E16</f>
        <v>120927408.48999999</v>
      </c>
      <c r="F22" s="50"/>
      <c r="G22" s="50">
        <f>+E22</f>
        <v>120927408.48999999</v>
      </c>
    </row>
    <row r="23" spans="4:9" x14ac:dyDescent="0.25">
      <c r="E23" s="50"/>
      <c r="F23" s="50"/>
      <c r="G23" s="50"/>
    </row>
    <row r="24" spans="4:9" x14ac:dyDescent="0.25">
      <c r="D24" s="47" t="s">
        <v>98</v>
      </c>
      <c r="E24" s="51">
        <f>+E20-E22</f>
        <v>208072591.50999999</v>
      </c>
      <c r="F24" s="50"/>
      <c r="G24" s="54">
        <f>+G20-G22</f>
        <v>43572591.510000005</v>
      </c>
    </row>
    <row r="25" spans="4:9" x14ac:dyDescent="0.25">
      <c r="E25" s="50"/>
      <c r="F25" s="50"/>
      <c r="G25" s="50"/>
    </row>
    <row r="26" spans="4:9" x14ac:dyDescent="0.25">
      <c r="D26" s="47" t="s">
        <v>176</v>
      </c>
      <c r="E26" s="52">
        <f>+E22/E20</f>
        <v>0.36756051212765956</v>
      </c>
      <c r="F26" s="53"/>
      <c r="G26" s="52">
        <f>+G22/G20</f>
        <v>0.73512102425531911</v>
      </c>
    </row>
    <row r="31" spans="4:9" x14ac:dyDescent="0.25">
      <c r="I31" s="59"/>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704E2B479DFD448AE0C9C92805B4070" ma:contentTypeVersion="16" ma:contentTypeDescription="Create a new document." ma:contentTypeScope="" ma:versionID="330f43501bd61535200d2ed38741d931">
  <xsd:schema xmlns:xsd="http://www.w3.org/2001/XMLSchema" xmlns:xs="http://www.w3.org/2001/XMLSchema" xmlns:p="http://schemas.microsoft.com/office/2006/metadata/properties" xmlns:ns2="da0356f3-83b3-42db-a4ea-d0e11b8bbdec" xmlns:ns3="8dedfef6-c5ba-4a3e-af87-6a55fe944720" targetNamespace="http://schemas.microsoft.com/office/2006/metadata/properties" ma:root="true" ma:fieldsID="a4d835dcd2fe1646abc4933dae6834fb" ns2:_="" ns3:_="">
    <xsd:import namespace="da0356f3-83b3-42db-a4ea-d0e11b8bbdec"/>
    <xsd:import namespace="8dedfef6-c5ba-4a3e-af87-6a55fe9447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0356f3-83b3-42db-a4ea-d0e11b8bbd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e2eaa90-8f7f-4846-8504-93fa31a835b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edfef6-c5ba-4a3e-af87-6a55fe94472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e3d91f7-f264-4f8b-96b6-77ddf324552e}" ma:internalName="TaxCatchAll" ma:showField="CatchAllData" ma:web="8dedfef6-c5ba-4a3e-af87-6a55fe94472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0356f3-83b3-42db-a4ea-d0e11b8bbdec">
      <Terms xmlns="http://schemas.microsoft.com/office/infopath/2007/PartnerControls"/>
    </lcf76f155ced4ddcb4097134ff3c332f>
    <TaxCatchAll xmlns="8dedfef6-c5ba-4a3e-af87-6a55fe944720" xsi:nil="true"/>
  </documentManagement>
</p:properties>
</file>

<file path=customXml/itemProps1.xml><?xml version="1.0" encoding="utf-8"?>
<ds:datastoreItem xmlns:ds="http://schemas.openxmlformats.org/officeDocument/2006/customXml" ds:itemID="{D815E8D9-4D25-481D-A325-6C6DD7BA75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0356f3-83b3-42db-a4ea-d0e11b8bbdec"/>
    <ds:schemaRef ds:uri="8dedfef6-c5ba-4a3e-af87-6a55fe944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5A1185-EF22-485B-8464-F83FAB5DE5B5}">
  <ds:schemaRefs>
    <ds:schemaRef ds:uri="http://schemas.microsoft.com/sharepoint/v3/contenttype/forms"/>
  </ds:schemaRefs>
</ds:datastoreItem>
</file>

<file path=customXml/itemProps3.xml><?xml version="1.0" encoding="utf-8"?>
<ds:datastoreItem xmlns:ds="http://schemas.openxmlformats.org/officeDocument/2006/customXml" ds:itemID="{337F57AA-F572-4727-B3AC-8CC111D1B3BC}">
  <ds:schemaRefs>
    <ds:schemaRef ds:uri="http://schemas.microsoft.com/office/infopath/2007/PartnerControls"/>
    <ds:schemaRef ds:uri="http://schemas.microsoft.com/office/2006/documentManagement/types"/>
    <ds:schemaRef ds:uri="http://purl.org/dc/dcmitype/"/>
    <ds:schemaRef ds:uri="http://purl.org/dc/elements/1.1/"/>
    <ds:schemaRef ds:uri="http://www.w3.org/XML/1998/namespace"/>
    <ds:schemaRef ds:uri="http://schemas.openxmlformats.org/package/2006/metadata/core-properties"/>
    <ds:schemaRef ds:uri="http://purl.org/dc/terms/"/>
    <ds:schemaRef ds:uri="8dedfef6-c5ba-4a3e-af87-6a55fe944720"/>
    <ds:schemaRef ds:uri="da0356f3-83b3-42db-a4ea-d0e11b8bbde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Primer trimestre</vt:lpstr>
      <vt:lpstr>segundo trimestre</vt:lpstr>
      <vt:lpstr> Semestral</vt:lpstr>
      <vt:lpstr>1er. trimestre</vt:lpstr>
      <vt:lpstr>Resumen de 3 trimestre</vt:lpstr>
      <vt:lpstr>Hoja3</vt:lpstr>
      <vt:lpstr>primer </vt:lpstr>
      <vt:lpstr>2 do</vt:lpstr>
      <vt:lpstr>Hoja1</vt:lpstr>
      <vt:lpstr>' Semestral'!Área_de_impresión</vt:lpstr>
      <vt:lpstr>'1er. trimestre'!Área_de_impresión</vt:lpstr>
      <vt:lpstr>'Primer trimestre'!Área_de_impresión</vt:lpstr>
      <vt:lpstr>'segundo trimestre'!Área_de_impresión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Daniel Durán</cp:lastModifiedBy>
  <cp:revision/>
  <cp:lastPrinted>2026-04-16T15:15:34Z</cp:lastPrinted>
  <dcterms:created xsi:type="dcterms:W3CDTF">2021-03-22T15:50:10Z</dcterms:created>
  <dcterms:modified xsi:type="dcterms:W3CDTF">2026-04-16T15:16:55Z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0x010100C704E2B479DFD448AE0C9C92805B4070</vt:lpwstr>
  </property>
  <property fmtid="{D5CDD505-2E9C-101B-9397-08002B2CF9AE}" pid="3" name="Order">
    <vt:r8>4682400</vt:r8>
  </property>
  <property fmtid="{D5CDD505-2E9C-101B-9397-08002B2CF9AE}" pid="4" name="MediaServiceImageTags">
    <vt:lpwstr/>
  </property>
</Properties>
</file>