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nssgobdo.sharepoint.com/sites/Dir_RRHH/Shared Documents/01 Recursos Humanos/División de Nomina/2026/Victor Arias/Portal/05 Mayo/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Hoja1!$A$5:$Z$75</definedName>
    <definedName name="_xlnm.Print_Area" localSheetId="0">Hoja1!$A$1:$Z$87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5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8" i="1"/>
  <c r="K75" i="1" l="1"/>
  <c r="V75" i="1"/>
  <c r="W74" i="1"/>
  <c r="M74" i="1"/>
  <c r="L74" i="1"/>
  <c r="J74" i="1"/>
  <c r="I74" i="1"/>
  <c r="I11" i="1"/>
  <c r="J11" i="1"/>
  <c r="L11" i="1"/>
  <c r="M11" i="1"/>
  <c r="W11" i="1"/>
  <c r="X74" i="1" l="1"/>
  <c r="Z74" i="1" s="1"/>
  <c r="X11" i="1"/>
  <c r="Z11" i="1" s="1"/>
  <c r="Y11" i="1"/>
  <c r="H74" i="1"/>
  <c r="Y74" i="1"/>
  <c r="O74" i="1"/>
  <c r="H11" i="1"/>
  <c r="O11" i="1"/>
  <c r="W12" i="1" l="1"/>
  <c r="M12" i="1"/>
  <c r="L12" i="1"/>
  <c r="J12" i="1"/>
  <c r="I12" i="1"/>
  <c r="G75" i="1"/>
  <c r="H12" i="1" l="1"/>
  <c r="Y12" i="1"/>
  <c r="O12" i="1"/>
  <c r="X12" i="1"/>
  <c r="Z12" i="1" s="1"/>
  <c r="W73" i="1" l="1"/>
  <c r="M73" i="1"/>
  <c r="L73" i="1"/>
  <c r="J73" i="1"/>
  <c r="I73" i="1"/>
  <c r="W72" i="1"/>
  <c r="M72" i="1"/>
  <c r="L72" i="1"/>
  <c r="J72" i="1"/>
  <c r="I72" i="1"/>
  <c r="T75" i="1"/>
  <c r="Y72" i="1" l="1"/>
  <c r="H73" i="1"/>
  <c r="X72" i="1"/>
  <c r="Z72" i="1" s="1"/>
  <c r="O73" i="1"/>
  <c r="Y73" i="1"/>
  <c r="X73" i="1"/>
  <c r="Z73" i="1" s="1"/>
  <c r="H72" i="1"/>
  <c r="O72" i="1"/>
  <c r="I34" i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N41" i="1"/>
  <c r="W41" i="1"/>
  <c r="I42" i="1"/>
  <c r="J42" i="1"/>
  <c r="L42" i="1"/>
  <c r="M42" i="1"/>
  <c r="N42" i="1"/>
  <c r="W42" i="1"/>
  <c r="I43" i="1"/>
  <c r="J43" i="1"/>
  <c r="L43" i="1"/>
  <c r="M43" i="1"/>
  <c r="W43" i="1"/>
  <c r="I44" i="1"/>
  <c r="J44" i="1"/>
  <c r="L44" i="1"/>
  <c r="M44" i="1"/>
  <c r="W44" i="1"/>
  <c r="I45" i="1"/>
  <c r="J45" i="1"/>
  <c r="L45" i="1"/>
  <c r="M45" i="1"/>
  <c r="W45" i="1"/>
  <c r="I46" i="1"/>
  <c r="J46" i="1"/>
  <c r="L46" i="1"/>
  <c r="M46" i="1"/>
  <c r="W46" i="1"/>
  <c r="I47" i="1"/>
  <c r="J47" i="1"/>
  <c r="L47" i="1"/>
  <c r="M47" i="1"/>
  <c r="W47" i="1"/>
  <c r="I48" i="1"/>
  <c r="J48" i="1"/>
  <c r="L48" i="1"/>
  <c r="M48" i="1"/>
  <c r="N48" i="1"/>
  <c r="W48" i="1"/>
  <c r="I49" i="1"/>
  <c r="J49" i="1"/>
  <c r="L49" i="1"/>
  <c r="M49" i="1"/>
  <c r="W49" i="1"/>
  <c r="I50" i="1"/>
  <c r="J50" i="1"/>
  <c r="L50" i="1"/>
  <c r="M50" i="1"/>
  <c r="W50" i="1"/>
  <c r="I51" i="1"/>
  <c r="J51" i="1"/>
  <c r="L51" i="1"/>
  <c r="M51" i="1"/>
  <c r="N51" i="1"/>
  <c r="W51" i="1"/>
  <c r="I52" i="1"/>
  <c r="J52" i="1"/>
  <c r="L52" i="1"/>
  <c r="M52" i="1"/>
  <c r="W52" i="1"/>
  <c r="I53" i="1"/>
  <c r="J53" i="1"/>
  <c r="L53" i="1"/>
  <c r="M53" i="1"/>
  <c r="W53" i="1"/>
  <c r="I54" i="1"/>
  <c r="J54" i="1"/>
  <c r="L54" i="1"/>
  <c r="M54" i="1"/>
  <c r="W54" i="1"/>
  <c r="I55" i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X51" i="1" l="1"/>
  <c r="H49" i="1"/>
  <c r="H34" i="1"/>
  <c r="H47" i="1"/>
  <c r="O36" i="1"/>
  <c r="X35" i="1"/>
  <c r="X53" i="1"/>
  <c r="X46" i="1"/>
  <c r="H39" i="1"/>
  <c r="Y47" i="1"/>
  <c r="X42" i="1"/>
  <c r="Y40" i="1"/>
  <c r="H40" i="1"/>
  <c r="H54" i="1"/>
  <c r="Y55" i="1"/>
  <c r="O39" i="1"/>
  <c r="Y45" i="1"/>
  <c r="H36" i="1"/>
  <c r="O45" i="1"/>
  <c r="Y52" i="1"/>
  <c r="H48" i="1"/>
  <c r="Y44" i="1"/>
  <c r="Y42" i="1"/>
  <c r="H42" i="1"/>
  <c r="O52" i="1"/>
  <c r="Y61" i="1"/>
  <c r="Y59" i="1"/>
  <c r="O61" i="1"/>
  <c r="X59" i="1"/>
  <c r="H55" i="1"/>
  <c r="O38" i="1"/>
  <c r="X44" i="1"/>
  <c r="O55" i="1"/>
  <c r="X49" i="1"/>
  <c r="H43" i="1"/>
  <c r="X43" i="1"/>
  <c r="X41" i="1"/>
  <c r="H50" i="1"/>
  <c r="Y46" i="1"/>
  <c r="O44" i="1"/>
  <c r="O41" i="1"/>
  <c r="Y37" i="1"/>
  <c r="Y35" i="1"/>
  <c r="Y48" i="1"/>
  <c r="H41" i="1"/>
  <c r="Y39" i="1"/>
  <c r="X37" i="1"/>
  <c r="O35" i="1"/>
  <c r="Y60" i="1"/>
  <c r="Y58" i="1"/>
  <c r="O53" i="1"/>
  <c r="O49" i="1"/>
  <c r="H46" i="1"/>
  <c r="X39" i="1"/>
  <c r="Y57" i="1"/>
  <c r="H45" i="1"/>
  <c r="O57" i="1"/>
  <c r="H57" i="1"/>
  <c r="X60" i="1"/>
  <c r="H53" i="1"/>
  <c r="X48" i="1"/>
  <c r="X45" i="1"/>
  <c r="X40" i="1"/>
  <c r="Y53" i="1"/>
  <c r="X61" i="1"/>
  <c r="H60" i="1"/>
  <c r="H58" i="1"/>
  <c r="O54" i="1"/>
  <c r="Y51" i="1"/>
  <c r="Y36" i="1"/>
  <c r="X57" i="1"/>
  <c r="Y56" i="1"/>
  <c r="X54" i="1"/>
  <c r="O51" i="1"/>
  <c r="O47" i="1"/>
  <c r="H44" i="1"/>
  <c r="O42" i="1"/>
  <c r="Y38" i="1"/>
  <c r="X36" i="1"/>
  <c r="Y34" i="1"/>
  <c r="Y50" i="1"/>
  <c r="X55" i="1"/>
  <c r="O56" i="1"/>
  <c r="X50" i="1"/>
  <c r="Y49" i="1"/>
  <c r="H38" i="1"/>
  <c r="O43" i="1"/>
  <c r="Y41" i="1"/>
  <c r="H61" i="1"/>
  <c r="X58" i="1"/>
  <c r="H52" i="1"/>
  <c r="H51" i="1"/>
  <c r="X38" i="1"/>
  <c r="O37" i="1"/>
  <c r="O58" i="1"/>
  <c r="X47" i="1"/>
  <c r="O46" i="1"/>
  <c r="H35" i="1"/>
  <c r="O59" i="1"/>
  <c r="O48" i="1"/>
  <c r="X34" i="1"/>
  <c r="H56" i="1"/>
  <c r="X52" i="1"/>
  <c r="O50" i="1"/>
  <c r="H37" i="1"/>
  <c r="Y54" i="1"/>
  <c r="Y43" i="1"/>
  <c r="O40" i="1"/>
  <c r="O34" i="1"/>
  <c r="H59" i="1"/>
  <c r="X56" i="1"/>
  <c r="W71" i="1"/>
  <c r="N71" i="1"/>
  <c r="M71" i="1"/>
  <c r="J71" i="1"/>
  <c r="I71" i="1"/>
  <c r="W70" i="1"/>
  <c r="N70" i="1"/>
  <c r="M70" i="1"/>
  <c r="L70" i="1"/>
  <c r="J70" i="1"/>
  <c r="I70" i="1"/>
  <c r="X70" i="1" l="1"/>
  <c r="Z70" i="1" s="1"/>
  <c r="H70" i="1"/>
  <c r="Y70" i="1"/>
  <c r="O71" i="1"/>
  <c r="Y71" i="1"/>
  <c r="X71" i="1"/>
  <c r="Z71" i="1" s="1"/>
  <c r="H71" i="1"/>
  <c r="O70" i="1"/>
  <c r="M9" i="1"/>
  <c r="M10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62" i="1"/>
  <c r="M63" i="1"/>
  <c r="M64" i="1"/>
  <c r="M65" i="1"/>
  <c r="M66" i="1"/>
  <c r="M67" i="1"/>
  <c r="M68" i="1"/>
  <c r="M69" i="1"/>
  <c r="M8" i="1"/>
  <c r="L13" i="1"/>
  <c r="L14" i="1"/>
  <c r="L15" i="1"/>
  <c r="L16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63" i="1"/>
  <c r="L64" i="1"/>
  <c r="L65" i="1"/>
  <c r="L67" i="1"/>
  <c r="L68" i="1"/>
  <c r="L69" i="1"/>
  <c r="L8" i="1"/>
  <c r="L9" i="1"/>
  <c r="L10" i="1"/>
  <c r="L75" i="1" l="1"/>
  <c r="M75" i="1"/>
  <c r="W68" i="1"/>
  <c r="J68" i="1"/>
  <c r="I68" i="1"/>
  <c r="W69" i="1"/>
  <c r="J69" i="1"/>
  <c r="I69" i="1"/>
  <c r="Y69" i="1" l="1"/>
  <c r="Y68" i="1"/>
  <c r="O68" i="1"/>
  <c r="O69" i="1"/>
  <c r="H69" i="1"/>
  <c r="H68" i="1"/>
  <c r="X68" i="1"/>
  <c r="Z68" i="1" s="1"/>
  <c r="X69" i="1"/>
  <c r="Z69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N63" i="1" l="1"/>
  <c r="W20" i="1" l="1"/>
  <c r="J20" i="1"/>
  <c r="Y20" i="1" s="1"/>
  <c r="I20" i="1"/>
  <c r="X20" i="1" s="1"/>
  <c r="W29" i="1"/>
  <c r="J29" i="1"/>
  <c r="I29" i="1"/>
  <c r="W66" i="1"/>
  <c r="J66" i="1"/>
  <c r="I66" i="1"/>
  <c r="W18" i="1"/>
  <c r="J18" i="1"/>
  <c r="I18" i="1"/>
  <c r="W26" i="1"/>
  <c r="J26" i="1"/>
  <c r="I26" i="1"/>
  <c r="I16" i="1"/>
  <c r="J16" i="1"/>
  <c r="W16" i="1"/>
  <c r="I28" i="1"/>
  <c r="J28" i="1"/>
  <c r="W28" i="1"/>
  <c r="O29" i="1" l="1"/>
  <c r="Y29" i="1"/>
  <c r="H29" i="1"/>
  <c r="Z20" i="1"/>
  <c r="H20" i="1"/>
  <c r="O20" i="1"/>
  <c r="X29" i="1"/>
  <c r="Z29" i="1" s="1"/>
  <c r="Y66" i="1"/>
  <c r="Y28" i="1"/>
  <c r="Y16" i="1"/>
  <c r="H16" i="1"/>
  <c r="O18" i="1"/>
  <c r="X28" i="1"/>
  <c r="Z28" i="1" s="1"/>
  <c r="X26" i="1"/>
  <c r="Z26" i="1" s="1"/>
  <c r="Y18" i="1"/>
  <c r="O66" i="1"/>
  <c r="X66" i="1"/>
  <c r="Z66" i="1" s="1"/>
  <c r="H66" i="1"/>
  <c r="H18" i="1"/>
  <c r="X18" i="1"/>
  <c r="Z18" i="1" s="1"/>
  <c r="Z42" i="1"/>
  <c r="H26" i="1"/>
  <c r="Y26" i="1"/>
  <c r="O26" i="1"/>
  <c r="X16" i="1"/>
  <c r="Z16" i="1" s="1"/>
  <c r="O16" i="1"/>
  <c r="H28" i="1"/>
  <c r="O28" i="1"/>
  <c r="N23" i="1"/>
  <c r="N21" i="1"/>
  <c r="N75" i="1" s="1"/>
  <c r="W22" i="1" l="1"/>
  <c r="W65" i="1"/>
  <c r="W67" i="1"/>
  <c r="I67" i="1" l="1"/>
  <c r="H67" i="1" s="1"/>
  <c r="J67" i="1"/>
  <c r="Y67" i="1" s="1"/>
  <c r="X67" i="1" l="1"/>
  <c r="Z67" i="1" s="1"/>
  <c r="W17" i="1"/>
  <c r="I17" i="1"/>
  <c r="J17" i="1"/>
  <c r="W24" i="1"/>
  <c r="I22" i="1"/>
  <c r="H22" i="1" s="1"/>
  <c r="J22" i="1"/>
  <c r="Y22" i="1" s="1"/>
  <c r="I24" i="1"/>
  <c r="H24" i="1" s="1"/>
  <c r="J24" i="1"/>
  <c r="I65" i="1"/>
  <c r="J65" i="1"/>
  <c r="Y65" i="1" s="1"/>
  <c r="W62" i="1"/>
  <c r="I62" i="1"/>
  <c r="J62" i="1"/>
  <c r="H62" i="1" l="1"/>
  <c r="H65" i="1"/>
  <c r="Z60" i="1"/>
  <c r="Z57" i="1"/>
  <c r="X22" i="1"/>
  <c r="Z22" i="1" s="1"/>
  <c r="Y17" i="1"/>
  <c r="Z59" i="1"/>
  <c r="X24" i="1"/>
  <c r="Z24" i="1" s="1"/>
  <c r="H17" i="1"/>
  <c r="O17" i="1"/>
  <c r="O22" i="1"/>
  <c r="X65" i="1"/>
  <c r="Z65" i="1" s="1"/>
  <c r="X17" i="1"/>
  <c r="Z17" i="1" s="1"/>
  <c r="Z37" i="1"/>
  <c r="Y24" i="1"/>
  <c r="O24" i="1"/>
  <c r="O65" i="1"/>
  <c r="Y62" i="1"/>
  <c r="O62" i="1"/>
  <c r="X62" i="1"/>
  <c r="Z62" i="1" s="1"/>
  <c r="W19" i="1" l="1"/>
  <c r="I19" i="1"/>
  <c r="J19" i="1"/>
  <c r="X19" i="1" l="1"/>
  <c r="Z19" i="1" s="1"/>
  <c r="Y19" i="1"/>
  <c r="H19" i="1"/>
  <c r="O19" i="1"/>
  <c r="W8" i="1" l="1"/>
  <c r="W9" i="1"/>
  <c r="W10" i="1"/>
  <c r="W13" i="1"/>
  <c r="W14" i="1"/>
  <c r="W15" i="1"/>
  <c r="W21" i="1"/>
  <c r="W23" i="1"/>
  <c r="W25" i="1"/>
  <c r="W27" i="1"/>
  <c r="W30" i="1"/>
  <c r="W31" i="1"/>
  <c r="W32" i="1"/>
  <c r="W33" i="1"/>
  <c r="W63" i="1"/>
  <c r="W64" i="1"/>
  <c r="Q75" i="1" l="1"/>
  <c r="Z46" i="1" l="1"/>
  <c r="P75" i="1"/>
  <c r="U75" i="1"/>
  <c r="W75" i="1" l="1"/>
  <c r="I8" i="1" l="1"/>
  <c r="J8" i="1"/>
  <c r="I9" i="1"/>
  <c r="J9" i="1"/>
  <c r="I10" i="1"/>
  <c r="J10" i="1"/>
  <c r="I13" i="1"/>
  <c r="J13" i="1"/>
  <c r="I14" i="1"/>
  <c r="J14" i="1"/>
  <c r="I15" i="1"/>
  <c r="J15" i="1"/>
  <c r="I21" i="1"/>
  <c r="J21" i="1"/>
  <c r="I23" i="1"/>
  <c r="J23" i="1"/>
  <c r="I25" i="1"/>
  <c r="J25" i="1"/>
  <c r="I27" i="1"/>
  <c r="J27" i="1"/>
  <c r="I30" i="1"/>
  <c r="J30" i="1"/>
  <c r="I31" i="1"/>
  <c r="J31" i="1"/>
  <c r="I32" i="1"/>
  <c r="J32" i="1"/>
  <c r="I33" i="1"/>
  <c r="J33" i="1"/>
  <c r="I63" i="1"/>
  <c r="J63" i="1"/>
  <c r="I64" i="1"/>
  <c r="J64" i="1"/>
  <c r="H64" i="1" l="1"/>
  <c r="H63" i="1"/>
  <c r="Z36" i="1"/>
  <c r="O23" i="1"/>
  <c r="J75" i="1"/>
  <c r="I75" i="1"/>
  <c r="O13" i="1"/>
  <c r="H33" i="1"/>
  <c r="O8" i="1"/>
  <c r="H30" i="1"/>
  <c r="O15" i="1"/>
  <c r="O63" i="1"/>
  <c r="O14" i="1"/>
  <c r="O30" i="1"/>
  <c r="H15" i="1"/>
  <c r="H9" i="1"/>
  <c r="H21" i="1"/>
  <c r="H27" i="1"/>
  <c r="H23" i="1"/>
  <c r="H10" i="1"/>
  <c r="H8" i="1"/>
  <c r="O64" i="1"/>
  <c r="H32" i="1"/>
  <c r="O9" i="1"/>
  <c r="O32" i="1"/>
  <c r="O27" i="1"/>
  <c r="H13" i="1"/>
  <c r="O33" i="1"/>
  <c r="H25" i="1"/>
  <c r="O21" i="1"/>
  <c r="H31" i="1"/>
  <c r="H14" i="1"/>
  <c r="O25" i="1"/>
  <c r="O10" i="1"/>
  <c r="O31" i="1"/>
  <c r="H75" i="1" l="1"/>
  <c r="O75" i="1"/>
  <c r="Y63" i="1"/>
  <c r="X63" i="1"/>
  <c r="Z63" i="1" s="1"/>
  <c r="Z56" i="1" l="1"/>
  <c r="Y64" i="1" l="1"/>
  <c r="X64" i="1" l="1"/>
  <c r="Z64" i="1" s="1"/>
  <c r="Z61" i="1" l="1"/>
  <c r="X14" i="1" l="1"/>
  <c r="Z14" i="1" s="1"/>
  <c r="Z43" i="1"/>
  <c r="X33" i="1"/>
  <c r="Z33" i="1" s="1"/>
  <c r="X10" i="1"/>
  <c r="X9" i="1"/>
  <c r="X21" i="1"/>
  <c r="Z21" i="1" s="1"/>
  <c r="X25" i="1"/>
  <c r="Z25" i="1" s="1"/>
  <c r="Z44" i="1"/>
  <c r="Y14" i="1"/>
  <c r="X8" i="1"/>
  <c r="Z49" i="1"/>
  <c r="X31" i="1"/>
  <c r="Z31" i="1" s="1"/>
  <c r="Z47" i="1"/>
  <c r="X27" i="1"/>
  <c r="Z27" i="1" s="1"/>
  <c r="Z39" i="1"/>
  <c r="Z52" i="1"/>
  <c r="Z34" i="1"/>
  <c r="X23" i="1"/>
  <c r="Z23" i="1" s="1"/>
  <c r="Y30" i="1"/>
  <c r="Y25" i="1"/>
  <c r="Z58" i="1"/>
  <c r="Z40" i="1"/>
  <c r="Y13" i="1"/>
  <c r="Z41" i="1"/>
  <c r="X32" i="1"/>
  <c r="Y15" i="1"/>
  <c r="Z48" i="1"/>
  <c r="X30" i="1"/>
  <c r="Z30" i="1" s="1"/>
  <c r="Z45" i="1"/>
  <c r="Z38" i="1"/>
  <c r="X15" i="1"/>
  <c r="Z15" i="1" s="1"/>
  <c r="Y23" i="1"/>
  <c r="Z53" i="1"/>
  <c r="Z35" i="1"/>
  <c r="X13" i="1"/>
  <c r="Y8" i="1"/>
  <c r="Y33" i="1"/>
  <c r="Y21" i="1"/>
  <c r="Y10" i="1"/>
  <c r="Y32" i="1"/>
  <c r="Y9" i="1"/>
  <c r="Y31" i="1"/>
  <c r="Y27" i="1"/>
  <c r="Y75" i="1" l="1"/>
  <c r="X75" i="1"/>
  <c r="Z55" i="1" l="1"/>
  <c r="Z54" i="1" l="1"/>
  <c r="Z10" i="1" l="1"/>
  <c r="Z51" i="1"/>
  <c r="Z9" i="1"/>
  <c r="Z13" i="1" l="1"/>
  <c r="Z50" i="1"/>
  <c r="Z8" i="1" l="1"/>
  <c r="Z32" i="1"/>
  <c r="Z75" i="1" l="1"/>
</calcChain>
</file>

<file path=xl/sharedStrings.xml><?xml version="1.0" encoding="utf-8"?>
<sst xmlns="http://schemas.openxmlformats.org/spreadsheetml/2006/main" count="385" uniqueCount="174">
  <si>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</si>
  <si>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</si>
  <si>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</si>
  <si>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</si>
  <si>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</si>
  <si>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</si>
  <si>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</si>
  <si>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</si>
  <si>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</si>
  <si>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</si>
  <si>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</si>
  <si>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</si>
  <si>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</si>
  <si>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</si>
  <si>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</si>
  <si>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</si>
  <si>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</si>
  <si>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</si>
  <si>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</si>
  <si>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</si>
  <si>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</si>
  <si>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</si>
  <si>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ANALISTA DEL REGIMEN CONTRIBUTIVO SUBSIDIADO</t>
  </si>
  <si>
    <t>RELACIONADOR PUBLICO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</si>
  <si>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</si>
  <si>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</si>
  <si>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</si>
  <si>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</si>
  <si>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</si>
  <si>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</si>
  <si>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</si>
  <si>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</si>
  <si>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</si>
  <si>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</si>
  <si>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</si>
  <si>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</si>
  <si>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YONAIDA VICTORIA, ARIAS ADAMES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</si>
  <si>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</si>
  <si>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</si>
  <si>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</si>
  <si>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</si>
  <si>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</si>
  <si>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</si>
  <si>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</si>
  <si>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</si>
  <si>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</si>
  <si>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</si>
  <si>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</si>
  <si>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</si>
  <si>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</si>
  <si>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 xml:space="preserve">CARLA P. SANTANA BAEZ </t>
  </si>
  <si>
    <t>DIRECCION DE TECNOLOGIA</t>
  </si>
  <si>
    <t xml:space="preserve">DIRECCION DE POLITICAS DEL SEGURO FAMILIAR DE SALUD </t>
  </si>
  <si>
    <t>ARONY MIRANDA SILVERIO</t>
  </si>
  <si>
    <t>SOPORTE TECNICO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</si>
  <si>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</si>
  <si>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</si>
  <si>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</si>
  <si>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</si>
  <si>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</si>
  <si>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 xml:space="preserve">YESSI LENNY OROZCO </t>
  </si>
  <si>
    <t>ENC. DEPARTAMENTO DE  CALIDAD MEDICA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</si>
  <si>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</si>
  <si>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</si>
  <si>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</si>
  <si>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</si>
  <si>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ELABORACIÓN DE DOCUMENTOS LEGALES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</si>
  <si>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</si>
  <si>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</si>
  <si>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</si>
  <si>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</si>
  <si>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</si>
  <si>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</si>
  <si>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</si>
  <si>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TEMPÓRAL </t>
  </si>
  <si>
    <t xml:space="preserve">ANALISTA DE PROYECTOS </t>
  </si>
  <si>
    <t>FREDDY VALENZUELA LAMA</t>
  </si>
  <si>
    <t xml:space="preserve">TECNICO EN COMUNICACIONES </t>
  </si>
  <si>
    <t xml:space="preserve">MERCEDES BELGAR </t>
  </si>
  <si>
    <t xml:space="preserve">DIRECCION DE ADMINISTRATIVO </t>
  </si>
  <si>
    <t>ENC. DE DIVISIÓN DE REGISTRO Y NÓMINA</t>
  </si>
  <si>
    <t>FRANCHESCA MORENO</t>
  </si>
  <si>
    <t>CLIO YANIRE SEGURA VENTURA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</si>
  <si>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</si>
  <si>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</si>
  <si>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</si>
  <si>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</si>
  <si>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</si>
  <si>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</si>
  <si>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</si>
  <si>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</si>
  <si>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</si>
  <si>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</si>
  <si>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</si>
  <si>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</si>
  <si>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</si>
  <si>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Impuestos Sobre la Renta</t>
  </si>
  <si>
    <t xml:space="preserve">CESAR D. RUIZ GARCIA </t>
  </si>
  <si>
    <t>MARIBEL KRUSPKAYA JUSTO SUAREZ</t>
  </si>
  <si>
    <t>Total</t>
  </si>
  <si>
    <t>VICTOR JOSE FERRERAS</t>
  </si>
  <si>
    <t>Saldo a favor</t>
  </si>
  <si>
    <t>ISANEL MOREL</t>
  </si>
  <si>
    <t xml:space="preserve">JULISSA NAIROBI MEDINA DE LA CRUZ </t>
  </si>
  <si>
    <t>TECNICO DE PRESUPUESTO</t>
  </si>
  <si>
    <t xml:space="preserve">  </t>
  </si>
  <si>
    <t xml:space="preserve">AUDITOR LEGAL I </t>
  </si>
  <si>
    <t>ROSA ALBA MONTERO MONTERO</t>
  </si>
  <si>
    <t>BELISSA ANT. PEÑA DE LA CRUZ</t>
  </si>
  <si>
    <t>NELSON RAMIREZ CAPELLAN</t>
  </si>
  <si>
    <t xml:space="preserve">LORENA LINOSCA LORENZO GARCIA 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</si>
  <si>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</si>
  <si>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</si>
  <si>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</si>
  <si>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</si>
  <si>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</si>
  <si>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</si>
  <si>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</si>
  <si>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DIRECTORA DE DIRECCION ADMINISTRATIVA</t>
  </si>
  <si>
    <t>YSIDRO MEDRANO ABREU</t>
  </si>
  <si>
    <t>SERGIO SANTIAGO HOLGUIN RODRIGUEZ</t>
  </si>
  <si>
    <t>ENCARGADO DE DPTO LITIGIOS</t>
  </si>
  <si>
    <t>RAFAEL DE LA CRUZ SANTOS</t>
  </si>
  <si>
    <t>LISANNA DAHIANA ROSARIO RAMIREZ</t>
  </si>
  <si>
    <t>ENC. SECCION DE PROTOCOLO</t>
  </si>
  <si>
    <t>IDALIA EVANGELISTA MEJIA</t>
  </si>
  <si>
    <t>ENC. DEPARTAMENTO CONTABILIDAD</t>
  </si>
  <si>
    <t>ENRIQUE SALOMON CABRERA CATANO</t>
  </si>
  <si>
    <t>FRANKLIN BENJAMIN QUEZADA GARCIA</t>
  </si>
  <si>
    <t>DIRECTOR DE LA DIRECCION DE PLANIFICACION Y DESARROLLO</t>
  </si>
  <si>
    <t>ROSABEL FERMIN VERAS</t>
  </si>
  <si>
    <t>ENC. DPTO DE DESARROLLO INSTITUCIONAL CALIDAD EN LA GESTION</t>
  </si>
  <si>
    <t>ODALISA DE LOS SANTOS</t>
  </si>
  <si>
    <t>VICTOR FELIPE ARIAS GARCIA</t>
  </si>
  <si>
    <t>RICARDO PEREIRA</t>
  </si>
  <si>
    <t>ENCARGADO DE DIVISION SERV. GEN.</t>
  </si>
  <si>
    <t xml:space="preserve"> </t>
  </si>
  <si>
    <t>MARLENY CIRIACO ABREU</t>
  </si>
  <si>
    <t>DIRECTOR DE TECNOLOGIA</t>
  </si>
  <si>
    <t>FERNANDO VARGAS MENDEZ</t>
  </si>
  <si>
    <t>NORMA G. VIDAL SAINZ</t>
  </si>
  <si>
    <t>FELIX ALEJANDRO ROA</t>
  </si>
  <si>
    <t>JUAN MANUEL PEGUERO MEJIA</t>
  </si>
  <si>
    <t>ENC. DPTO. OPERACIONES TIC</t>
  </si>
  <si>
    <t>CRISMA NATHALI MARTINEZ</t>
  </si>
  <si>
    <t>YORDIN GARCIA ALMONTE</t>
  </si>
  <si>
    <t>VIRGINIA GARCIA ESTRELLA</t>
  </si>
  <si>
    <t>ENC. DPTO DE COOPERACION INTERNACIONAL</t>
  </si>
  <si>
    <t>NELSON MATEO VARGAS</t>
  </si>
  <si>
    <t>ENC. DPTO. PRESUPUESTO</t>
  </si>
  <si>
    <t>YLSA AMABELIS GALVAN SANCHEZ</t>
  </si>
  <si>
    <t>DORCA HERRERA ARACENA</t>
  </si>
  <si>
    <t xml:space="preserve">ANALISTA DE PLANIFICACION </t>
  </si>
  <si>
    <t>DANIEL ENRIQUE DURAN</t>
  </si>
  <si>
    <t>ENC. DPTO. FORMULACION EVALUACION Y MONITOREO DE PPP</t>
  </si>
  <si>
    <t>RAFAEL AUGUSTO LUGO ESPINAL</t>
  </si>
  <si>
    <t>EVALUACIONES MEDICAS DE DISCAPACIDAD</t>
  </si>
  <si>
    <t>ENC. DPTO. PROCESOS ADMINISTRATIVOS</t>
  </si>
  <si>
    <t>RAQUEL DE OLEO ENCARNACION</t>
  </si>
  <si>
    <t>ANDRES CLEMENTE LAFONTAINE</t>
  </si>
  <si>
    <t>LEANDRA VIZCAINO OZUNA</t>
  </si>
  <si>
    <t>SOLENNY ZABALA RAMIREZ</t>
  </si>
  <si>
    <t>CLARA MARIA VARGAS LUZON</t>
  </si>
  <si>
    <t>JORGE LUIS GARCIA SILVESTRE</t>
  </si>
  <si>
    <t>PERIODISTA</t>
  </si>
  <si>
    <t>RUBEN ALCIDES DE LARA PEGUERO</t>
  </si>
  <si>
    <t>DIRECTOR JURIDICO</t>
  </si>
  <si>
    <t>ARIEL BERTILIO FERNANDEZ VASQUEZ</t>
  </si>
  <si>
    <t>GERENCIA FINANCIERA</t>
  </si>
  <si>
    <t>DIRECTOR FINANCIERO</t>
  </si>
  <si>
    <t>DEPARTAMENTO DE REVISION Y ANALISIS</t>
  </si>
  <si>
    <t>NIURKA XIOMARA GERMOSO MARTINEZ</t>
  </si>
  <si>
    <t>CONSEJO NACIONAL DE SEGURIDAD SOCIAL
NOMINA DE SUELDOS PERSONAL TEMPORAL MAYO 2026</t>
  </si>
  <si>
    <t>WALDDY LINA POLANCO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</si>
</sst>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sz val="18"/>
      <name val="Calibri"/>
      <family val="2"/>
      <scheme val="minor"/>
    </font>
    <font>
      <sz val="13"/>
      <name val="Calibri"/>
      <family val="2"/>
      <scheme val="minor"/>
    </font>
    <font>
      <sz val="18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2" fillId="0" borderId="0" xfId="0" applyFont="1"/>
    <xf numFmtId="164" fontId="6" fillId="0" borderId="2" xfId="1" applyFont="1" applyFill="1" applyBorder="1" applyAlignment="1">
      <alignment vertical="center" wrapText="1"/>
    </xf>
    <xf numFmtId="165" fontId="6" fillId="0" borderId="2" xfId="0" applyNumberFormat="1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left"/>
    </xf>
    <xf numFmtId="165" fontId="6" fillId="0" borderId="21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vertical="center" wrapText="1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3" xfId="1" applyFont="1" applyFill="1" applyBorder="1" applyAlignment="1">
      <alignment vertical="center" wrapText="1"/>
    </xf>
    <xf numFmtId="0" fontId="7" fillId="0" borderId="2" xfId="0" applyFont="1" applyBorder="1"/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64" fontId="8" fillId="0" borderId="2" xfId="1" applyFont="1" applyFill="1" applyBorder="1"/>
    <xf numFmtId="164" fontId="8" fillId="0" borderId="2" xfId="1" applyFont="1" applyFill="1" applyBorder="1" applyAlignment="1">
      <alignment horizontal="left"/>
    </xf>
    <xf numFmtId="0" fontId="9" fillId="0" borderId="2" xfId="0" applyFont="1" applyBorder="1"/>
    <xf numFmtId="0" fontId="9" fillId="0" borderId="0" xfId="0" applyFont="1"/>
    <xf numFmtId="164" fontId="11" fillId="0" borderId="2" xfId="1" applyFont="1" applyFill="1" applyBorder="1" applyAlignment="1">
      <alignment vertical="center" wrapText="1"/>
    </xf>
    <xf numFmtId="0" fontId="12" fillId="0" borderId="0" xfId="0" applyFont="1"/>
    <xf numFmtId="167" fontId="4" fillId="0" borderId="0" xfId="0" applyNumberFormat="1" applyFont="1" applyAlignment="1">
      <alignment vertical="center" wrapText="1"/>
    </xf>
    <xf numFmtId="0" fontId="13" fillId="0" borderId="0" xfId="0" applyFont="1"/>
    <xf numFmtId="164" fontId="6" fillId="0" borderId="2" xfId="1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164" fontId="8" fillId="0" borderId="0" xfId="1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166" fontId="9" fillId="2" borderId="0" xfId="1" applyNumberFormat="1" applyFont="1" applyFill="1" applyAlignment="1"/>
    <xf numFmtId="164" fontId="9" fillId="2" borderId="0" xfId="1" applyFont="1" applyFill="1" applyAlignment="1"/>
    <xf numFmtId="164" fontId="9" fillId="2" borderId="0" xfId="1" applyFont="1" applyFill="1"/>
    <xf numFmtId="164" fontId="9" fillId="0" borderId="0" xfId="1" applyFont="1" applyFill="1" applyAlignment="1">
      <alignment horizontal="left"/>
    </xf>
    <xf numFmtId="164" fontId="9" fillId="2" borderId="0" xfId="1" applyFont="1" applyFill="1" applyBorder="1"/>
    <xf numFmtId="0" fontId="9" fillId="0" borderId="0" xfId="0" applyFont="1" applyAlignment="1">
      <alignment horizontal="center"/>
    </xf>
    <xf numFmtId="164" fontId="9" fillId="0" borderId="0" xfId="1" applyFont="1" applyAlignment="1"/>
    <xf numFmtId="164" fontId="9" fillId="0" borderId="0" xfId="1" applyFont="1"/>
    <xf numFmtId="164" fontId="9" fillId="3" borderId="0" xfId="1" applyFont="1" applyFill="1" applyBorder="1"/>
    <xf numFmtId="164" fontId="9" fillId="0" borderId="0" xfId="1" applyFont="1" applyBorder="1"/>
    <xf numFmtId="12" fontId="9" fillId="0" borderId="0" xfId="1" applyNumberFormat="1" applyFont="1"/>
    <xf numFmtId="164" fontId="9" fillId="3" borderId="0" xfId="1" applyFont="1" applyFill="1"/>
    <xf numFmtId="164" fontId="14" fillId="6" borderId="11" xfId="1" applyFont="1" applyFill="1" applyBorder="1" applyAlignment="1">
      <alignment vertical="top" wrapText="1"/>
    </xf>
    <xf numFmtId="0" fontId="2" fillId="0" borderId="0" xfId="0" applyFont="1" applyAlignment="1">
      <alignment vertical="center" readingOrder="1"/>
    </xf>
    <xf numFmtId="0" fontId="7" fillId="3" borderId="2" xfId="0" applyFont="1" applyFill="1" applyBorder="1"/>
    <xf numFmtId="0" fontId="7" fillId="3" borderId="0" xfId="0" applyFont="1" applyFill="1"/>
    <xf numFmtId="0" fontId="7" fillId="3" borderId="5" xfId="0" applyFont="1" applyFill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166" fontId="4" fillId="0" borderId="0" xfId="0" applyNumberFormat="1" applyFont="1" applyAlignment="1">
      <alignment vertical="center" wrapText="1"/>
    </xf>
    <xf numFmtId="164" fontId="13" fillId="0" borderId="0" xfId="0" applyNumberFormat="1" applyFont="1"/>
    <xf numFmtId="166" fontId="13" fillId="0" borderId="0" xfId="0" applyNumberFormat="1" applyFont="1"/>
    <xf numFmtId="0" fontId="8" fillId="0" borderId="0" xfId="0" applyFont="1" applyAlignment="1">
      <alignment horizontal="center"/>
    </xf>
    <xf numFmtId="166" fontId="6" fillId="0" borderId="0" xfId="1" applyNumberFormat="1" applyFont="1" applyFill="1" applyAlignment="1"/>
    <xf numFmtId="164" fontId="6" fillId="0" borderId="0" xfId="1" applyFont="1" applyFill="1"/>
    <xf numFmtId="164" fontId="8" fillId="0" borderId="0" xfId="1" applyFont="1" applyFill="1"/>
    <xf numFmtId="0" fontId="3" fillId="0" borderId="0" xfId="0" applyFont="1"/>
    <xf numFmtId="0" fontId="4" fillId="0" borderId="0" xfId="0" applyFont="1"/>
    <xf numFmtId="0" fontId="9" fillId="3" borderId="0" xfId="0" applyFont="1" applyFill="1"/>
    <xf numFmtId="0" fontId="4" fillId="0" borderId="0" xfId="0" applyFont="1" applyAlignment="1">
      <alignment horizontal="center"/>
    </xf>
    <xf numFmtId="166" fontId="9" fillId="0" borderId="0" xfId="1" applyNumberFormat="1" applyFont="1" applyFill="1"/>
    <xf numFmtId="164" fontId="9" fillId="0" borderId="0" xfId="1" applyFont="1" applyFill="1"/>
    <xf numFmtId="0" fontId="4" fillId="5" borderId="8" xfId="0" applyFont="1" applyFill="1" applyBorder="1" applyAlignment="1">
      <alignment horizontal="center" vertical="center" wrapText="1" readingOrder="1"/>
    </xf>
    <xf numFmtId="0" fontId="11" fillId="4" borderId="9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wrapText="1"/>
    </xf>
    <xf numFmtId="166" fontId="11" fillId="4" borderId="9" xfId="1" applyNumberFormat="1" applyFont="1" applyFill="1" applyBorder="1" applyAlignment="1">
      <alignment vertical="center" readingOrder="1"/>
    </xf>
    <xf numFmtId="0" fontId="11" fillId="4" borderId="10" xfId="0" applyFont="1" applyFill="1" applyBorder="1" applyAlignment="1">
      <alignment vertical="center" readingOrder="1"/>
    </xf>
    <xf numFmtId="164" fontId="11" fillId="5" borderId="14" xfId="1" applyFont="1" applyFill="1" applyBorder="1" applyAlignment="1">
      <alignment vertical="center" wrapText="1" readingOrder="1"/>
    </xf>
    <xf numFmtId="164" fontId="11" fillId="5" borderId="32" xfId="1" applyFont="1" applyFill="1" applyBorder="1" applyAlignment="1">
      <alignment horizontal="center" vertical="center" wrapText="1" readingOrder="1"/>
    </xf>
    <xf numFmtId="0" fontId="4" fillId="5" borderId="15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166" fontId="11" fillId="4" borderId="1" xfId="1" applyNumberFormat="1" applyFont="1" applyFill="1" applyBorder="1" applyAlignment="1">
      <alignment vertical="center" wrapText="1" readingOrder="1"/>
    </xf>
    <xf numFmtId="0" fontId="11" fillId="4" borderId="3" xfId="0" applyFont="1" applyFill="1" applyBorder="1" applyAlignment="1">
      <alignment vertical="center" wrapText="1" readingOrder="1"/>
    </xf>
    <xf numFmtId="164" fontId="11" fillId="5" borderId="20" xfId="1" applyFont="1" applyFill="1" applyBorder="1" applyAlignment="1">
      <alignment horizontal="center" vertical="center" wrapText="1" readingOrder="1"/>
    </xf>
    <xf numFmtId="0" fontId="4" fillId="5" borderId="24" xfId="0" applyFont="1" applyFill="1" applyBorder="1" applyAlignment="1">
      <alignment horizontal="center" vertical="center" wrapText="1" readingOrder="1"/>
    </xf>
    <xf numFmtId="0" fontId="11" fillId="4" borderId="25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right" wrapText="1"/>
    </xf>
    <xf numFmtId="0" fontId="11" fillId="4" borderId="25" xfId="0" applyFont="1" applyFill="1" applyBorder="1" applyAlignment="1">
      <alignment wrapText="1"/>
    </xf>
    <xf numFmtId="166" fontId="11" fillId="4" borderId="25" xfId="1" applyNumberFormat="1" applyFont="1" applyFill="1" applyBorder="1" applyAlignment="1">
      <alignment vertical="center" wrapText="1" readingOrder="1"/>
    </xf>
    <xf numFmtId="0" fontId="11" fillId="4" borderId="26" xfId="0" applyFont="1" applyFill="1" applyBorder="1" applyAlignment="1">
      <alignment vertical="center" wrapText="1" readingOrder="1"/>
    </xf>
    <xf numFmtId="0" fontId="11" fillId="4" borderId="16" xfId="0" applyFont="1" applyFill="1" applyBorder="1" applyAlignment="1">
      <alignment vertical="center" wrapText="1" readingOrder="1"/>
    </xf>
    <xf numFmtId="0" fontId="11" fillId="4" borderId="25" xfId="0" applyFont="1" applyFill="1" applyBorder="1" applyAlignment="1">
      <alignment vertical="center" wrapText="1" readingOrder="1"/>
    </xf>
    <xf numFmtId="4" fontId="11" fillId="4" borderId="31" xfId="0" applyNumberFormat="1" applyFont="1" applyFill="1" applyBorder="1" applyAlignment="1">
      <alignment horizontal="center" vertical="center" wrapText="1" readingOrder="1"/>
    </xf>
    <xf numFmtId="164" fontId="8" fillId="0" borderId="2" xfId="1" applyFont="1" applyFill="1" applyBorder="1" applyAlignment="1">
      <alignment vertical="center"/>
    </xf>
    <xf numFmtId="165" fontId="6" fillId="0" borderId="23" xfId="0" applyNumberFormat="1" applyFont="1" applyBorder="1" applyAlignment="1">
      <alignment vertical="center" wrapText="1"/>
    </xf>
    <xf numFmtId="165" fontId="6" fillId="0" borderId="23" xfId="0" applyNumberFormat="1" applyFont="1" applyBorder="1" applyAlignment="1">
      <alignment horizontal="center" vertical="center" wrapText="1"/>
    </xf>
    <xf numFmtId="164" fontId="6" fillId="0" borderId="23" xfId="1" applyFont="1" applyFill="1" applyBorder="1" applyAlignment="1">
      <alignment horizontal="center" vertical="center" wrapText="1"/>
    </xf>
    <xf numFmtId="0" fontId="15" fillId="0" borderId="2" xfId="0" applyFont="1" applyBorder="1"/>
    <xf numFmtId="0" fontId="16" fillId="0" borderId="2" xfId="0" applyFont="1" applyBorder="1"/>
    <xf numFmtId="166" fontId="9" fillId="2" borderId="0" xfId="1" applyNumberFormat="1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6" fillId="0" borderId="2" xfId="0" applyFont="1" applyBorder="1"/>
    <xf numFmtId="0" fontId="7" fillId="3" borderId="29" xfId="0" applyFont="1" applyFill="1" applyBorder="1"/>
    <xf numFmtId="0" fontId="7" fillId="3" borderId="23" xfId="0" applyFont="1" applyFill="1" applyBorder="1"/>
    <xf numFmtId="0" fontId="15" fillId="0" borderId="0" xfId="0" applyFont="1"/>
    <xf numFmtId="0" fontId="15" fillId="3" borderId="0" xfId="0" applyFont="1" applyFill="1"/>
    <xf numFmtId="0" fontId="16" fillId="0" borderId="0" xfId="0" applyFont="1"/>
    <xf numFmtId="0" fontId="16" fillId="3" borderId="0" xfId="0" applyFont="1" applyFill="1"/>
    <xf numFmtId="168" fontId="7" fillId="3" borderId="0" xfId="0" applyNumberFormat="1" applyFont="1" applyFill="1"/>
    <xf numFmtId="0" fontId="9" fillId="3" borderId="5" xfId="0" applyFont="1" applyFill="1" applyBorder="1"/>
    <xf numFmtId="0" fontId="9" fillId="3" borderId="2" xfId="0" applyFont="1" applyFill="1" applyBorder="1"/>
    <xf numFmtId="0" fontId="9" fillId="3" borderId="5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164" fontId="19" fillId="0" borderId="0" xfId="0" applyNumberFormat="1" applyFont="1"/>
    <xf numFmtId="167" fontId="5" fillId="0" borderId="0" xfId="0" applyNumberFormat="1" applyFont="1" applyAlignment="1">
      <alignment vertical="center" wrapText="1"/>
    </xf>
    <xf numFmtId="164" fontId="11" fillId="5" borderId="6" xfId="1" applyFont="1" applyFill="1" applyBorder="1" applyAlignment="1">
      <alignment horizontal="center" vertical="center" wrapText="1" readingOrder="1"/>
    </xf>
    <xf numFmtId="164" fontId="11" fillId="5" borderId="25" xfId="1" applyFont="1" applyFill="1" applyBorder="1" applyAlignment="1">
      <alignment horizontal="center" vertical="center" wrapText="1" readingOrder="1"/>
    </xf>
    <xf numFmtId="164" fontId="11" fillId="5" borderId="22" xfId="1" applyFont="1" applyFill="1" applyBorder="1" applyAlignment="1">
      <alignment horizontal="center" vertical="center" wrapText="1" readingOrder="1"/>
    </xf>
    <xf numFmtId="164" fontId="11" fillId="5" borderId="28" xfId="1" applyFont="1" applyFill="1" applyBorder="1" applyAlignment="1">
      <alignment horizontal="center" vertical="center" wrapText="1" readingOrder="1"/>
    </xf>
    <xf numFmtId="164" fontId="11" fillId="5" borderId="30" xfId="1" applyFont="1" applyFill="1" applyBorder="1" applyAlignment="1">
      <alignment horizontal="center" vertical="center" wrapText="1" readingOrder="1"/>
    </xf>
    <xf numFmtId="164" fontId="11" fillId="5" borderId="31" xfId="1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1" fillId="5" borderId="7" xfId="1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4" borderId="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164" fontId="11" fillId="5" borderId="37" xfId="1" applyFont="1" applyFill="1" applyBorder="1" applyAlignment="1">
      <alignment horizontal="center" vertical="center" wrapText="1" readingOrder="1"/>
    </xf>
    <xf numFmtId="164" fontId="11" fillId="5" borderId="38" xfId="1" applyFont="1" applyFill="1" applyBorder="1" applyAlignment="1">
      <alignment horizontal="center" vertical="center" wrapText="1" readingOrder="1"/>
    </xf>
    <xf numFmtId="164" fontId="11" fillId="5" borderId="39" xfId="1" applyFont="1" applyFill="1" applyBorder="1" applyAlignment="1">
      <alignment horizontal="center" vertical="center" wrapText="1" readingOrder="1"/>
    </xf>
    <xf numFmtId="164" fontId="11" fillId="5" borderId="12" xfId="1" applyFont="1" applyFill="1" applyBorder="1" applyAlignment="1">
      <alignment horizontal="center" vertical="center" wrapText="1" readingOrder="1"/>
    </xf>
    <xf numFmtId="164" fontId="11" fillId="5" borderId="13" xfId="1" applyFont="1" applyFill="1" applyBorder="1" applyAlignment="1">
      <alignment horizontal="center" vertical="center" wrapText="1" readingOrder="1"/>
    </xf>
    <xf numFmtId="164" fontId="11" fillId="5" borderId="19" xfId="1" applyFont="1" applyFill="1" applyBorder="1" applyAlignment="1">
      <alignment horizontal="center" vertical="center" wrapText="1" readingOrder="1"/>
    </xf>
    <xf numFmtId="164" fontId="11" fillId="5" borderId="17" xfId="1" applyFont="1" applyFill="1" applyBorder="1" applyAlignment="1">
      <alignment horizontal="center" vertical="center" wrapText="1" readingOrder="1"/>
    </xf>
    <xf numFmtId="164" fontId="11" fillId="5" borderId="18" xfId="1" applyFont="1" applyFill="1" applyBorder="1" applyAlignment="1">
      <alignment horizontal="center" vertical="center" wrapText="1" readingOrder="1"/>
    </xf>
    <xf numFmtId="0" fontId="11" fillId="4" borderId="35" xfId="0" applyFont="1" applyFill="1" applyBorder="1" applyAlignment="1">
      <alignment horizontal="center" vertical="center" wrapText="1" readingOrder="1"/>
    </xf>
    <xf numFmtId="0" fontId="11" fillId="4" borderId="29" xfId="0" applyFont="1" applyFill="1" applyBorder="1" applyAlignment="1">
      <alignment horizontal="center" vertical="center" wrapText="1" readingOrder="1"/>
    </xf>
    <xf numFmtId="0" fontId="11" fillId="4" borderId="36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164" fontId="11" fillId="5" borderId="33" xfId="1" applyFont="1" applyFill="1" applyBorder="1" applyAlignment="1">
      <alignment horizontal="center" vertical="center" wrapText="1" readingOrder="1"/>
    </xf>
    <xf numFmtId="164" fontId="11" fillId="5" borderId="34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4"/>
  <sheetViews>
    <sheetView tabSelected="1" view="pageBreakPreview" zoomScale="60" zoomScaleNormal="86" workbookViewId="0">
      <pane ySplit="6" topLeftCell="A7" activePane="bottomLeft" state="frozen"/>
      <selection pane="bottomLeft" activeCell="AC9" sqref="AC9:AC10"/>
    </sheetView>
  </sheetViews>
  <sheetFormatPr baseColWidth="10" defaultRowHeight="15" x14ac:dyDescent="0.25"/>
  <cols>
    <col min="1" max="1" width="7.85546875" style="17" customWidth="1"/>
    <col min="2" max="2" width="42.85546875" style="17" customWidth="1"/>
    <col min="3" max="3" width="12.5703125" style="32" customWidth="1"/>
    <col min="4" max="4" width="43.5703125" style="17" customWidth="1"/>
    <col min="5" max="5" width="38.7109375" style="17" customWidth="1"/>
    <col min="6" max="6" width="19.42578125" style="17" customWidth="1"/>
    <col min="7" max="7" width="24.7109375" style="88" customWidth="1"/>
    <col min="8" max="8" width="24.28515625" style="34" customWidth="1"/>
    <col min="9" max="9" width="21.5703125" style="29" customWidth="1"/>
    <col min="10" max="10" width="21.28515625" style="29" customWidth="1"/>
    <col min="11" max="11" width="20.28515625" style="29" customWidth="1"/>
    <col min="12" max="12" width="21.85546875" style="29" customWidth="1"/>
    <col min="13" max="13" width="21.42578125" style="29" customWidth="1"/>
    <col min="14" max="14" width="19" style="29" customWidth="1"/>
    <col min="15" max="15" width="23.7109375" style="29" customWidth="1"/>
    <col min="16" max="16" width="17.42578125" style="34" hidden="1" customWidth="1"/>
    <col min="17" max="17" width="21.5703125" style="30" hidden="1" customWidth="1"/>
    <col min="18" max="18" width="16.28515625" style="29" hidden="1" customWidth="1"/>
    <col min="19" max="19" width="25.5703125" style="29" hidden="1" customWidth="1"/>
    <col min="20" max="20" width="23.7109375" style="29" hidden="1" customWidth="1"/>
    <col min="21" max="21" width="0.85546875" style="29" customWidth="1"/>
    <col min="22" max="22" width="21.42578125" style="38" customWidth="1"/>
    <col min="23" max="23" width="26.5703125" style="34" customWidth="1"/>
    <col min="24" max="24" width="21.28515625" style="34" customWidth="1"/>
    <col min="25" max="25" width="24" style="34" customWidth="1"/>
    <col min="26" max="26" width="24.140625" style="34" bestFit="1" customWidth="1"/>
    <col min="30" max="30" width="13" bestFit="1" customWidth="1"/>
  </cols>
  <sheetData>
    <row r="1" spans="1:31" x14ac:dyDescent="0.25">
      <c r="G1" s="59"/>
      <c r="H1" s="60"/>
      <c r="I1" s="60"/>
      <c r="J1" s="60"/>
      <c r="L1" s="60"/>
      <c r="M1" s="60"/>
      <c r="N1" s="60"/>
      <c r="O1" s="60"/>
      <c r="P1" s="60"/>
      <c r="T1" s="60"/>
      <c r="U1" s="60"/>
      <c r="V1" s="60"/>
    </row>
    <row r="2" spans="1:31" x14ac:dyDescent="0.25">
      <c r="G2" s="59"/>
      <c r="H2" s="60"/>
      <c r="I2" s="60"/>
      <c r="J2" s="60"/>
      <c r="L2" s="60"/>
      <c r="M2" s="60"/>
      <c r="N2" s="60"/>
      <c r="O2" s="60"/>
      <c r="P2" s="60"/>
      <c r="T2" s="60"/>
      <c r="U2" s="60"/>
      <c r="V2" s="60"/>
    </row>
    <row r="3" spans="1:31" ht="6" customHeight="1" x14ac:dyDescent="0.25">
      <c r="G3" s="59"/>
      <c r="H3" s="60"/>
      <c r="I3" s="60"/>
      <c r="J3" s="60"/>
      <c r="L3" s="60"/>
      <c r="M3" s="60"/>
      <c r="N3" s="60"/>
      <c r="O3" s="60"/>
      <c r="P3" s="60"/>
      <c r="T3" s="60"/>
      <c r="U3" s="60"/>
      <c r="V3" s="60"/>
    </row>
    <row r="4" spans="1:31" ht="116.25" customHeight="1" thickBot="1" x14ac:dyDescent="0.4">
      <c r="A4" s="119" t="s">
        <v>172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31" s="1" customFormat="1" ht="38.25" customHeight="1" thickBot="1" x14ac:dyDescent="0.4">
      <c r="A5" s="61" t="s">
        <v>0</v>
      </c>
      <c r="B5" s="62" t="s">
        <v>0</v>
      </c>
      <c r="C5" s="121" t="s">
        <v>32</v>
      </c>
      <c r="D5" s="62" t="s">
        <v>0</v>
      </c>
      <c r="E5" s="63" t="s">
        <v>0</v>
      </c>
      <c r="F5" s="62"/>
      <c r="G5" s="64" t="s">
        <v>0</v>
      </c>
      <c r="H5" s="65"/>
      <c r="I5" s="124" t="s">
        <v>1</v>
      </c>
      <c r="J5" s="125"/>
      <c r="K5" s="125"/>
      <c r="L5" s="125"/>
      <c r="M5" s="125"/>
      <c r="N5" s="126"/>
      <c r="O5" s="39"/>
      <c r="P5" s="127" t="s">
        <v>20</v>
      </c>
      <c r="Q5" s="128"/>
      <c r="R5" s="128"/>
      <c r="S5" s="128"/>
      <c r="T5" s="128"/>
      <c r="U5" s="128"/>
      <c r="V5" s="129"/>
      <c r="W5" s="66"/>
      <c r="X5" s="130" t="s">
        <v>42</v>
      </c>
      <c r="Y5" s="131"/>
      <c r="Z5" s="67"/>
    </row>
    <row r="6" spans="1:31" s="40" customFormat="1" ht="116.25" x14ac:dyDescent="0.25">
      <c r="A6" s="68" t="s">
        <v>84</v>
      </c>
      <c r="B6" s="69" t="s">
        <v>2</v>
      </c>
      <c r="C6" s="122"/>
      <c r="D6" s="69" t="s">
        <v>3</v>
      </c>
      <c r="E6" s="69" t="s">
        <v>19</v>
      </c>
      <c r="F6" s="69" t="s">
        <v>4</v>
      </c>
      <c r="G6" s="70" t="s">
        <v>85</v>
      </c>
      <c r="H6" s="71" t="s">
        <v>39</v>
      </c>
      <c r="I6" s="132" t="s">
        <v>86</v>
      </c>
      <c r="J6" s="133"/>
      <c r="K6" s="134" t="s">
        <v>40</v>
      </c>
      <c r="L6" s="132" t="s">
        <v>31</v>
      </c>
      <c r="M6" s="133"/>
      <c r="N6" s="72" t="s">
        <v>87</v>
      </c>
      <c r="O6" s="108" t="s">
        <v>88</v>
      </c>
      <c r="P6" s="108" t="s">
        <v>18</v>
      </c>
      <c r="Q6" s="108" t="s">
        <v>14</v>
      </c>
      <c r="R6" s="108" t="s">
        <v>15</v>
      </c>
      <c r="S6" s="112" t="s">
        <v>16</v>
      </c>
      <c r="T6" s="110" t="s">
        <v>17</v>
      </c>
      <c r="U6" s="110" t="s">
        <v>101</v>
      </c>
      <c r="V6" s="110" t="s">
        <v>96</v>
      </c>
      <c r="W6" s="118" t="s">
        <v>47</v>
      </c>
      <c r="X6" s="118" t="s">
        <v>5</v>
      </c>
      <c r="Y6" s="118" t="s">
        <v>89</v>
      </c>
      <c r="Z6" s="136" t="s">
        <v>90</v>
      </c>
    </row>
    <row r="7" spans="1:31" s="1" customFormat="1" ht="39" customHeight="1" thickBot="1" x14ac:dyDescent="0.4">
      <c r="A7" s="73" t="s">
        <v>105</v>
      </c>
      <c r="B7" s="74" t="s">
        <v>0</v>
      </c>
      <c r="C7" s="123"/>
      <c r="D7" s="75" t="s">
        <v>0</v>
      </c>
      <c r="E7" s="76" t="s">
        <v>0</v>
      </c>
      <c r="F7" s="74" t="s">
        <v>0</v>
      </c>
      <c r="G7" s="77" t="s">
        <v>0</v>
      </c>
      <c r="H7" s="78"/>
      <c r="I7" s="79" t="s">
        <v>91</v>
      </c>
      <c r="J7" s="79" t="s">
        <v>41</v>
      </c>
      <c r="K7" s="135"/>
      <c r="L7" s="78" t="s">
        <v>92</v>
      </c>
      <c r="M7" s="80" t="s">
        <v>93</v>
      </c>
      <c r="N7" s="81">
        <v>1919.78</v>
      </c>
      <c r="O7" s="109"/>
      <c r="P7" s="109"/>
      <c r="Q7" s="109"/>
      <c r="R7" s="109"/>
      <c r="S7" s="113"/>
      <c r="T7" s="111"/>
      <c r="U7" s="111"/>
      <c r="V7" s="111"/>
      <c r="W7" s="111"/>
      <c r="X7" s="111"/>
      <c r="Y7" s="111"/>
      <c r="Z7" s="137"/>
    </row>
    <row r="8" spans="1:31" s="42" customFormat="1" ht="40.5" x14ac:dyDescent="0.3">
      <c r="A8" s="11">
        <v>1</v>
      </c>
      <c r="B8" s="3" t="s">
        <v>127</v>
      </c>
      <c r="C8" s="4" t="s">
        <v>34</v>
      </c>
      <c r="D8" s="3" t="s">
        <v>51</v>
      </c>
      <c r="E8" s="3" t="s">
        <v>138</v>
      </c>
      <c r="F8" s="3" t="s">
        <v>44</v>
      </c>
      <c r="G8" s="2">
        <v>200000</v>
      </c>
      <c r="H8" s="2">
        <f t="shared" ref="H8:H67" si="0">+G8-(I8+L8+N8)</f>
        <v>187396.42</v>
      </c>
      <c r="I8" s="2">
        <f t="shared" ref="I8:I57" si="1">IF(G8&lt;=374040,G8*2.87%,9334.68)</f>
        <v>5740</v>
      </c>
      <c r="J8" s="2">
        <f t="shared" ref="J8:J57" si="2">IF(G8&lt;=374040,G8*7.1%,23092.75)</f>
        <v>14199.999999999998</v>
      </c>
      <c r="K8" s="2">
        <f>IF(G8&lt;=74808,G8*1.1%,822.89)</f>
        <v>822.89</v>
      </c>
      <c r="L8" s="2">
        <f t="shared" ref="L8:L69" si="3">IF(G8&lt;=187020,G8*3.04%,4943.8)</f>
        <v>4943.8</v>
      </c>
      <c r="M8" s="2">
        <f>IF(G8&lt;=187020,G8*7.09%,11530.11)</f>
        <v>11530.11</v>
      </c>
      <c r="N8" s="2">
        <v>1919.78</v>
      </c>
      <c r="O8" s="2">
        <f t="shared" ref="O8:O59" si="4">+I8+J8+K8+L8+M8+N8</f>
        <v>39156.58</v>
      </c>
      <c r="P8" s="2">
        <v>25</v>
      </c>
      <c r="Q8" s="2"/>
      <c r="R8" s="10"/>
      <c r="S8" s="2">
        <v>0</v>
      </c>
      <c r="T8" s="8">
        <v>200</v>
      </c>
      <c r="U8" s="8"/>
      <c r="V8" s="2">
        <v>0</v>
      </c>
      <c r="W8" s="9">
        <f>+P8+Q8+S8+T8+V8</f>
        <v>225</v>
      </c>
      <c r="X8" s="2">
        <f t="shared" ref="X8:X37" si="5">+I8+L8+N8</f>
        <v>12603.58</v>
      </c>
      <c r="Y8" s="2">
        <f t="shared" ref="Y8:Y37" si="6">+J8+K8+M8</f>
        <v>26553</v>
      </c>
      <c r="Z8" s="2">
        <f t="shared" ref="Z8:Z37" si="7">+G8-(W8+X8)</f>
        <v>187171.42</v>
      </c>
      <c r="AA8" s="44"/>
      <c r="AB8" s="45"/>
      <c r="AC8" s="45"/>
    </row>
    <row r="9" spans="1:31" s="42" customFormat="1" ht="60.75" x14ac:dyDescent="0.3">
      <c r="A9" s="11">
        <f>+A8+1</f>
        <v>2</v>
      </c>
      <c r="B9" s="3" t="s">
        <v>107</v>
      </c>
      <c r="C9" s="4" t="s">
        <v>33</v>
      </c>
      <c r="D9" s="3" t="s">
        <v>62</v>
      </c>
      <c r="E9" s="3" t="s">
        <v>63</v>
      </c>
      <c r="F9" s="3" t="s">
        <v>44</v>
      </c>
      <c r="G9" s="2">
        <v>200000</v>
      </c>
      <c r="H9" s="2">
        <f t="shared" si="0"/>
        <v>189316.2</v>
      </c>
      <c r="I9" s="2">
        <f t="shared" si="1"/>
        <v>5740</v>
      </c>
      <c r="J9" s="2">
        <f t="shared" si="2"/>
        <v>14199.999999999998</v>
      </c>
      <c r="K9" s="2">
        <f t="shared" ref="K9:K72" si="8">IF(G9&lt;=74808,G9*1.1%,822.89)</f>
        <v>822.89</v>
      </c>
      <c r="L9" s="2">
        <f t="shared" si="3"/>
        <v>4943.8</v>
      </c>
      <c r="M9" s="2">
        <f t="shared" ref="M9:M69" si="9">IF(G9&lt;=187020,G9*7.09%,11530.11)</f>
        <v>11530.11</v>
      </c>
      <c r="N9" s="2">
        <v>0</v>
      </c>
      <c r="O9" s="2">
        <f t="shared" si="4"/>
        <v>37236.800000000003</v>
      </c>
      <c r="P9" s="2">
        <v>25</v>
      </c>
      <c r="Q9" s="2">
        <v>1000</v>
      </c>
      <c r="R9" s="10"/>
      <c r="S9" s="2">
        <v>1328.8</v>
      </c>
      <c r="T9" s="8">
        <v>200</v>
      </c>
      <c r="U9" s="8"/>
      <c r="V9" s="2">
        <v>35627.870000000003</v>
      </c>
      <c r="W9" s="9">
        <f>+P9+Q9+S9+T9+V9</f>
        <v>38181.670000000006</v>
      </c>
      <c r="X9" s="2">
        <f t="shared" si="5"/>
        <v>10683.8</v>
      </c>
      <c r="Y9" s="2">
        <f t="shared" si="6"/>
        <v>26553</v>
      </c>
      <c r="Z9" s="2">
        <f t="shared" si="7"/>
        <v>151134.53</v>
      </c>
      <c r="AA9" s="44"/>
      <c r="AB9" s="45"/>
      <c r="AC9" s="45"/>
    </row>
    <row r="10" spans="1:31" s="41" customFormat="1" ht="81" x14ac:dyDescent="0.3">
      <c r="A10" s="11">
        <f t="shared" ref="A10:A73" si="10">+A9+1</f>
        <v>3</v>
      </c>
      <c r="B10" s="3" t="s">
        <v>67</v>
      </c>
      <c r="C10" s="4" t="s">
        <v>34</v>
      </c>
      <c r="D10" s="3" t="s">
        <v>64</v>
      </c>
      <c r="E10" s="3" t="s">
        <v>68</v>
      </c>
      <c r="F10" s="3" t="s">
        <v>69</v>
      </c>
      <c r="G10" s="2">
        <v>200000</v>
      </c>
      <c r="H10" s="2">
        <f>+G10-(I10+L10+N10)</f>
        <v>189316.2</v>
      </c>
      <c r="I10" s="2">
        <f t="shared" si="1"/>
        <v>5740</v>
      </c>
      <c r="J10" s="2">
        <f t="shared" si="2"/>
        <v>14199.999999999998</v>
      </c>
      <c r="K10" s="2">
        <f t="shared" si="8"/>
        <v>822.89</v>
      </c>
      <c r="L10" s="2">
        <f t="shared" si="3"/>
        <v>4943.8</v>
      </c>
      <c r="M10" s="2">
        <f t="shared" si="9"/>
        <v>11530.11</v>
      </c>
      <c r="N10" s="2">
        <v>0</v>
      </c>
      <c r="O10" s="2">
        <f>+I10+J10+K10+L10+M10+N10</f>
        <v>37236.800000000003</v>
      </c>
      <c r="P10" s="2">
        <v>25</v>
      </c>
      <c r="Q10" s="2"/>
      <c r="R10" s="10"/>
      <c r="S10" s="2">
        <v>664.4</v>
      </c>
      <c r="T10" s="8">
        <v>200</v>
      </c>
      <c r="U10" s="8"/>
      <c r="V10" s="2">
        <v>35627.870000000003</v>
      </c>
      <c r="W10" s="9">
        <f>+P10+Q10+S10+T10+V10</f>
        <v>36517.270000000004</v>
      </c>
      <c r="X10" s="2">
        <f t="shared" si="5"/>
        <v>10683.8</v>
      </c>
      <c r="Y10" s="2">
        <f t="shared" si="6"/>
        <v>26553</v>
      </c>
      <c r="Z10" s="2">
        <f t="shared" si="7"/>
        <v>152798.93</v>
      </c>
      <c r="AA10" s="44"/>
      <c r="AB10" s="45"/>
      <c r="AC10" s="45"/>
      <c r="AD10" s="42"/>
      <c r="AE10" s="43"/>
    </row>
    <row r="11" spans="1:31" s="41" customFormat="1" ht="60.75" x14ac:dyDescent="0.3">
      <c r="A11" s="11">
        <f t="shared" si="10"/>
        <v>4</v>
      </c>
      <c r="B11" s="3" t="s">
        <v>171</v>
      </c>
      <c r="C11" s="4" t="s">
        <v>33</v>
      </c>
      <c r="D11" s="3" t="s">
        <v>10</v>
      </c>
      <c r="E11" s="3" t="s">
        <v>118</v>
      </c>
      <c r="F11" s="3" t="s">
        <v>44</v>
      </c>
      <c r="G11" s="2">
        <v>200000</v>
      </c>
      <c r="H11" s="2">
        <f>+G11-(I11+L11+N11)</f>
        <v>189316.2</v>
      </c>
      <c r="I11" s="2">
        <f t="shared" si="1"/>
        <v>5740</v>
      </c>
      <c r="J11" s="2">
        <f t="shared" si="2"/>
        <v>14199.999999999998</v>
      </c>
      <c r="K11" s="2">
        <f t="shared" si="8"/>
        <v>822.89</v>
      </c>
      <c r="L11" s="2">
        <f t="shared" si="3"/>
        <v>4943.8</v>
      </c>
      <c r="M11" s="2">
        <f t="shared" si="9"/>
        <v>11530.11</v>
      </c>
      <c r="N11" s="2"/>
      <c r="O11" s="2">
        <f>+I11+J11+K11+L11+M11+N11</f>
        <v>37236.800000000003</v>
      </c>
      <c r="P11" s="2">
        <v>25</v>
      </c>
      <c r="Q11" s="2"/>
      <c r="R11" s="10"/>
      <c r="S11" s="2"/>
      <c r="T11" s="8">
        <v>200</v>
      </c>
      <c r="U11" s="8"/>
      <c r="V11" s="2">
        <v>35627.870000000003</v>
      </c>
      <c r="W11" s="9">
        <f t="shared" ref="W11:W62" si="11">+P11+Q11+S11+T11+V11</f>
        <v>35852.870000000003</v>
      </c>
      <c r="X11" s="2">
        <f t="shared" si="5"/>
        <v>10683.8</v>
      </c>
      <c r="Y11" s="2">
        <f t="shared" si="6"/>
        <v>26553</v>
      </c>
      <c r="Z11" s="2">
        <f t="shared" si="7"/>
        <v>153463.33000000002</v>
      </c>
      <c r="AA11" s="44"/>
      <c r="AB11" s="45"/>
      <c r="AC11" s="45"/>
      <c r="AD11" s="42"/>
      <c r="AE11" s="43"/>
    </row>
    <row r="12" spans="1:31" s="41" customFormat="1" ht="40.5" x14ac:dyDescent="0.3">
      <c r="A12" s="11">
        <f t="shared" si="10"/>
        <v>5</v>
      </c>
      <c r="B12" s="3" t="s">
        <v>167</v>
      </c>
      <c r="C12" s="4" t="s">
        <v>34</v>
      </c>
      <c r="D12" s="3" t="s">
        <v>168</v>
      </c>
      <c r="E12" s="3" t="s">
        <v>169</v>
      </c>
      <c r="F12" s="3" t="s">
        <v>44</v>
      </c>
      <c r="G12" s="2">
        <v>200000</v>
      </c>
      <c r="H12" s="2">
        <f>+G12-(I12+L12+N12)</f>
        <v>189316.2</v>
      </c>
      <c r="I12" s="2">
        <f t="shared" ref="I12" si="12">IF(G12&lt;=374040,G12*2.87%,9334.68)</f>
        <v>5740</v>
      </c>
      <c r="J12" s="2">
        <f t="shared" ref="J12" si="13">IF(G12&lt;=374040,G12*7.1%,23092.75)</f>
        <v>14199.999999999998</v>
      </c>
      <c r="K12" s="2">
        <f t="shared" si="8"/>
        <v>822.89</v>
      </c>
      <c r="L12" s="2">
        <f t="shared" ref="L12" si="14">IF(G12&lt;=187020,G12*3.04%,4943.8)</f>
        <v>4943.8</v>
      </c>
      <c r="M12" s="2">
        <f t="shared" ref="M12" si="15">IF(G12&lt;=187020,G12*7.09%,11530.11)</f>
        <v>11530.11</v>
      </c>
      <c r="N12" s="2"/>
      <c r="O12" s="2">
        <f>+I12+J12+K12+L12+M12+N12</f>
        <v>37236.800000000003</v>
      </c>
      <c r="P12" s="2">
        <v>25</v>
      </c>
      <c r="Q12" s="2"/>
      <c r="R12" s="10"/>
      <c r="S12" s="2">
        <v>2657.6</v>
      </c>
      <c r="T12" s="8">
        <v>200</v>
      </c>
      <c r="U12" s="8"/>
      <c r="V12" s="2">
        <v>0</v>
      </c>
      <c r="W12" s="9">
        <f t="shared" ref="W12" si="16">+P12+Q12+S12+T12+V12</f>
        <v>2882.6</v>
      </c>
      <c r="X12" s="2">
        <f t="shared" ref="X12" si="17">+I12+L12+N12</f>
        <v>10683.8</v>
      </c>
      <c r="Y12" s="2">
        <f t="shared" ref="Y12" si="18">+J12+K12+M12</f>
        <v>26553</v>
      </c>
      <c r="Z12" s="2">
        <f t="shared" ref="Z12" si="19">+G12-(W12+X12)</f>
        <v>186433.6</v>
      </c>
      <c r="AA12" s="44"/>
      <c r="AB12" s="45"/>
      <c r="AC12" s="45"/>
      <c r="AD12" s="42"/>
      <c r="AE12" s="43"/>
    </row>
    <row r="13" spans="1:31" s="41" customFormat="1" ht="81" x14ac:dyDescent="0.3">
      <c r="A13" s="11">
        <f t="shared" si="10"/>
        <v>6</v>
      </c>
      <c r="B13" s="3" t="s">
        <v>137</v>
      </c>
      <c r="C13" s="4" t="s">
        <v>33</v>
      </c>
      <c r="D13" s="3" t="s">
        <v>7</v>
      </c>
      <c r="E13" s="3" t="s">
        <v>65</v>
      </c>
      <c r="F13" s="3" t="s">
        <v>44</v>
      </c>
      <c r="G13" s="2">
        <v>145000</v>
      </c>
      <c r="H13" s="2">
        <f t="shared" si="0"/>
        <v>136430.5</v>
      </c>
      <c r="I13" s="2">
        <f t="shared" si="1"/>
        <v>4161.5</v>
      </c>
      <c r="J13" s="2">
        <f t="shared" si="2"/>
        <v>10294.999999999998</v>
      </c>
      <c r="K13" s="2">
        <f t="shared" si="8"/>
        <v>822.89</v>
      </c>
      <c r="L13" s="2">
        <f t="shared" si="3"/>
        <v>4408</v>
      </c>
      <c r="M13" s="2">
        <f t="shared" si="9"/>
        <v>10280.5</v>
      </c>
      <c r="N13" s="2">
        <v>0</v>
      </c>
      <c r="O13" s="2">
        <f t="shared" si="4"/>
        <v>29967.89</v>
      </c>
      <c r="P13" s="2">
        <v>25</v>
      </c>
      <c r="Q13" s="2"/>
      <c r="R13" s="10"/>
      <c r="S13" s="2">
        <v>927.59</v>
      </c>
      <c r="T13" s="8">
        <v>200</v>
      </c>
      <c r="U13" s="8"/>
      <c r="V13" s="2">
        <v>22690.49</v>
      </c>
      <c r="W13" s="9">
        <f t="shared" si="11"/>
        <v>23843.08</v>
      </c>
      <c r="X13" s="2">
        <f t="shared" si="5"/>
        <v>8569.5</v>
      </c>
      <c r="Y13" s="2">
        <f t="shared" si="6"/>
        <v>21398.39</v>
      </c>
      <c r="Z13" s="2">
        <f t="shared" si="7"/>
        <v>112587.42</v>
      </c>
      <c r="AA13" s="44"/>
      <c r="AB13" s="45"/>
      <c r="AC13" s="45"/>
      <c r="AD13" s="42"/>
      <c r="AE13" s="43"/>
    </row>
    <row r="14" spans="1:31" s="41" customFormat="1" ht="81" x14ac:dyDescent="0.3">
      <c r="A14" s="11">
        <f t="shared" si="10"/>
        <v>7</v>
      </c>
      <c r="B14" s="12" t="s">
        <v>140</v>
      </c>
      <c r="C14" s="4" t="s">
        <v>33</v>
      </c>
      <c r="D14" s="3" t="s">
        <v>8</v>
      </c>
      <c r="E14" s="12" t="s">
        <v>66</v>
      </c>
      <c r="F14" s="3" t="s">
        <v>44</v>
      </c>
      <c r="G14" s="2">
        <v>145000</v>
      </c>
      <c r="H14" s="2">
        <f t="shared" si="0"/>
        <v>136430.5</v>
      </c>
      <c r="I14" s="2">
        <f t="shared" si="1"/>
        <v>4161.5</v>
      </c>
      <c r="J14" s="2">
        <f t="shared" si="2"/>
        <v>10294.999999999998</v>
      </c>
      <c r="K14" s="2">
        <f t="shared" si="8"/>
        <v>822.89</v>
      </c>
      <c r="L14" s="2">
        <f t="shared" si="3"/>
        <v>4408</v>
      </c>
      <c r="M14" s="2">
        <f t="shared" si="9"/>
        <v>10280.5</v>
      </c>
      <c r="N14" s="2">
        <v>0</v>
      </c>
      <c r="O14" s="2">
        <f t="shared" si="4"/>
        <v>29967.89</v>
      </c>
      <c r="P14" s="2">
        <v>25</v>
      </c>
      <c r="Q14" s="2">
        <v>1500</v>
      </c>
      <c r="R14" s="10"/>
      <c r="S14" s="2">
        <v>2761.16</v>
      </c>
      <c r="T14" s="8">
        <v>200</v>
      </c>
      <c r="U14" s="8"/>
      <c r="V14" s="2">
        <v>22690.49</v>
      </c>
      <c r="W14" s="9">
        <f t="shared" si="11"/>
        <v>27176.65</v>
      </c>
      <c r="X14" s="2">
        <f t="shared" si="5"/>
        <v>8569.5</v>
      </c>
      <c r="Y14" s="2">
        <f t="shared" si="6"/>
        <v>21398.39</v>
      </c>
      <c r="Z14" s="2">
        <f t="shared" si="7"/>
        <v>109253.85</v>
      </c>
      <c r="AA14" s="44"/>
      <c r="AB14" s="45"/>
      <c r="AC14" s="45"/>
      <c r="AD14" s="42"/>
      <c r="AE14" s="43"/>
    </row>
    <row r="15" spans="1:31" s="42" customFormat="1" ht="40.5" x14ac:dyDescent="0.3">
      <c r="A15" s="11">
        <f t="shared" si="10"/>
        <v>8</v>
      </c>
      <c r="B15" s="12" t="s">
        <v>60</v>
      </c>
      <c r="C15" s="4" t="s">
        <v>33</v>
      </c>
      <c r="D15" s="3" t="s">
        <v>64</v>
      </c>
      <c r="E15" s="12" t="s">
        <v>61</v>
      </c>
      <c r="F15" s="3" t="s">
        <v>44</v>
      </c>
      <c r="G15" s="2">
        <v>145000</v>
      </c>
      <c r="H15" s="2">
        <f t="shared" si="0"/>
        <v>136430.5</v>
      </c>
      <c r="I15" s="2">
        <f t="shared" si="1"/>
        <v>4161.5</v>
      </c>
      <c r="J15" s="2">
        <f t="shared" si="2"/>
        <v>10294.999999999998</v>
      </c>
      <c r="K15" s="2">
        <f t="shared" si="8"/>
        <v>822.89</v>
      </c>
      <c r="L15" s="2">
        <f t="shared" si="3"/>
        <v>4408</v>
      </c>
      <c r="M15" s="2">
        <f t="shared" si="9"/>
        <v>10280.5</v>
      </c>
      <c r="N15" s="2"/>
      <c r="O15" s="2">
        <f t="shared" si="4"/>
        <v>29967.89</v>
      </c>
      <c r="P15" s="2">
        <v>25</v>
      </c>
      <c r="Q15" s="2"/>
      <c r="R15" s="10"/>
      <c r="S15" s="2">
        <v>3237.76</v>
      </c>
      <c r="T15" s="8">
        <v>200</v>
      </c>
      <c r="U15" s="8"/>
      <c r="V15" s="2">
        <v>22210.55</v>
      </c>
      <c r="W15" s="9">
        <f t="shared" si="11"/>
        <v>25673.309999999998</v>
      </c>
      <c r="X15" s="2">
        <f t="shared" si="5"/>
        <v>8569.5</v>
      </c>
      <c r="Y15" s="2">
        <f t="shared" si="6"/>
        <v>21398.39</v>
      </c>
      <c r="Z15" s="2">
        <f t="shared" si="7"/>
        <v>110757.19</v>
      </c>
      <c r="AA15" s="44"/>
      <c r="AB15" s="45"/>
      <c r="AC15" s="45"/>
    </row>
    <row r="16" spans="1:31" s="91" customFormat="1" ht="40.5" x14ac:dyDescent="0.25">
      <c r="A16" s="11">
        <f t="shared" si="10"/>
        <v>9</v>
      </c>
      <c r="B16" s="13" t="s">
        <v>142</v>
      </c>
      <c r="C16" s="4" t="s">
        <v>34</v>
      </c>
      <c r="D16" s="3" t="s">
        <v>51</v>
      </c>
      <c r="E16" s="12" t="s">
        <v>143</v>
      </c>
      <c r="F16" s="3" t="s">
        <v>69</v>
      </c>
      <c r="G16" s="2">
        <v>145000</v>
      </c>
      <c r="H16" s="2">
        <f>+G16-(I16+L16+N16)</f>
        <v>136430.5</v>
      </c>
      <c r="I16" s="2">
        <f t="shared" ref="I16" si="20">IF(G16&lt;=374040,G16*2.87%,9334.68)</f>
        <v>4161.5</v>
      </c>
      <c r="J16" s="2">
        <f t="shared" ref="J16" si="21">IF(G16&lt;=374040,G16*7.1%,23092.75)</f>
        <v>10294.999999999998</v>
      </c>
      <c r="K16" s="2">
        <f t="shared" si="8"/>
        <v>822.89</v>
      </c>
      <c r="L16" s="2">
        <f t="shared" si="3"/>
        <v>4408</v>
      </c>
      <c r="M16" s="2">
        <f t="shared" si="9"/>
        <v>10280.5</v>
      </c>
      <c r="N16" s="82"/>
      <c r="O16" s="2">
        <f t="shared" ref="O16" si="22">+I16+J16+K16+L16+M16+N16</f>
        <v>29967.89</v>
      </c>
      <c r="P16" s="2">
        <v>25</v>
      </c>
      <c r="Q16" s="22">
        <v>10000</v>
      </c>
      <c r="R16" s="23"/>
      <c r="S16" s="2">
        <v>1079.7</v>
      </c>
      <c r="T16" s="8">
        <v>200</v>
      </c>
      <c r="U16" s="8"/>
      <c r="V16" s="2">
        <v>22690.49</v>
      </c>
      <c r="W16" s="9">
        <f t="shared" ref="W16" si="23">+P16+Q16+S16+T16+V16</f>
        <v>33995.19</v>
      </c>
      <c r="X16" s="2">
        <f t="shared" ref="X16" si="24">+I16+L16+N16</f>
        <v>8569.5</v>
      </c>
      <c r="Y16" s="2">
        <f t="shared" ref="Y16" si="25">+J16+K16+M16</f>
        <v>21398.39</v>
      </c>
      <c r="Z16" s="2">
        <f t="shared" ref="Z16" si="26">+G16-(W16+X16)</f>
        <v>102435.31</v>
      </c>
      <c r="AA16" s="89"/>
      <c r="AB16" s="90"/>
      <c r="AC16" s="90"/>
    </row>
    <row r="17" spans="1:31" s="57" customFormat="1" ht="81" x14ac:dyDescent="0.35">
      <c r="A17" s="11">
        <f t="shared" si="10"/>
        <v>10</v>
      </c>
      <c r="B17" s="13" t="s">
        <v>130</v>
      </c>
      <c r="C17" s="4" t="s">
        <v>33</v>
      </c>
      <c r="D17" s="3" t="s">
        <v>9</v>
      </c>
      <c r="E17" s="12" t="s">
        <v>131</v>
      </c>
      <c r="F17" s="3" t="s">
        <v>44</v>
      </c>
      <c r="G17" s="2">
        <v>165000</v>
      </c>
      <c r="H17" s="2">
        <f>+G17-(I17+L17+N17)</f>
        <v>155529</v>
      </c>
      <c r="I17" s="2">
        <f t="shared" si="1"/>
        <v>4735.5</v>
      </c>
      <c r="J17" s="2">
        <f t="shared" si="2"/>
        <v>11714.999999999998</v>
      </c>
      <c r="K17" s="2">
        <f t="shared" si="8"/>
        <v>822.89</v>
      </c>
      <c r="L17" s="2">
        <v>4735.5</v>
      </c>
      <c r="M17" s="2">
        <f t="shared" si="9"/>
        <v>11698.5</v>
      </c>
      <c r="N17" s="14"/>
      <c r="O17" s="2">
        <f t="shared" si="4"/>
        <v>33707.39</v>
      </c>
      <c r="P17" s="2">
        <v>25</v>
      </c>
      <c r="Q17" s="15"/>
      <c r="R17" s="16"/>
      <c r="S17" s="2">
        <v>1079.7</v>
      </c>
      <c r="T17" s="8">
        <v>200</v>
      </c>
      <c r="U17" s="8"/>
      <c r="V17" s="2">
        <v>27394.99</v>
      </c>
      <c r="W17" s="9">
        <f t="shared" si="11"/>
        <v>28699.690000000002</v>
      </c>
      <c r="X17" s="2">
        <f t="shared" si="5"/>
        <v>9471</v>
      </c>
      <c r="Y17" s="2">
        <f t="shared" si="6"/>
        <v>24236.39</v>
      </c>
      <c r="Z17" s="2">
        <f t="shared" si="7"/>
        <v>126829.31</v>
      </c>
      <c r="AA17" s="47"/>
      <c r="AB17" s="17"/>
      <c r="AC17" s="17"/>
    </row>
    <row r="18" spans="1:31" s="17" customFormat="1" ht="60.75" x14ac:dyDescent="0.35">
      <c r="A18" s="11">
        <f t="shared" si="10"/>
        <v>11</v>
      </c>
      <c r="B18" s="13" t="s">
        <v>146</v>
      </c>
      <c r="C18" s="4" t="s">
        <v>33</v>
      </c>
      <c r="D18" s="3" t="s">
        <v>9</v>
      </c>
      <c r="E18" s="12" t="s">
        <v>147</v>
      </c>
      <c r="F18" s="3" t="s">
        <v>44</v>
      </c>
      <c r="G18" s="2">
        <v>165000</v>
      </c>
      <c r="H18" s="2">
        <f>+G18-(I18+L18+N18)</f>
        <v>155529</v>
      </c>
      <c r="I18" s="2">
        <f t="shared" ref="I18" si="27">IF(G18&lt;=374040,G18*2.87%,9334.68)</f>
        <v>4735.5</v>
      </c>
      <c r="J18" s="2">
        <f t="shared" ref="J18" si="28">IF(G18&lt;=374040,G18*7.1%,23092.75)</f>
        <v>11714.999999999998</v>
      </c>
      <c r="K18" s="2">
        <f t="shared" si="8"/>
        <v>822.89</v>
      </c>
      <c r="L18" s="2">
        <v>4735.5</v>
      </c>
      <c r="M18" s="2">
        <f t="shared" si="9"/>
        <v>11698.5</v>
      </c>
      <c r="N18" s="14"/>
      <c r="O18" s="2">
        <f t="shared" ref="O18" si="29">+I18+J18+K18+L18+M18+N18</f>
        <v>33707.39</v>
      </c>
      <c r="P18" s="2">
        <v>25</v>
      </c>
      <c r="Q18" s="15"/>
      <c r="R18" s="16"/>
      <c r="S18" s="2">
        <v>149.91999999999999</v>
      </c>
      <c r="T18" s="8">
        <v>0</v>
      </c>
      <c r="U18" s="8"/>
      <c r="V18" s="2">
        <v>24070.55</v>
      </c>
      <c r="W18" s="9">
        <f t="shared" ref="W18" si="30">+P18+Q18+S18+T18+V18</f>
        <v>24245.469999999998</v>
      </c>
      <c r="X18" s="2">
        <f t="shared" ref="X18" si="31">+I18+L18+N18</f>
        <v>9471</v>
      </c>
      <c r="Y18" s="2">
        <f t="shared" ref="Y18" si="32">+J18+K18+M18</f>
        <v>24236.39</v>
      </c>
      <c r="Z18" s="2">
        <f t="shared" ref="Z18" si="33">+G18-(W18+X18)</f>
        <v>131283.53</v>
      </c>
      <c r="AA18" s="47"/>
    </row>
    <row r="19" spans="1:31" s="57" customFormat="1" ht="81" x14ac:dyDescent="0.35">
      <c r="A19" s="11">
        <f t="shared" si="10"/>
        <v>12</v>
      </c>
      <c r="B19" s="3" t="s">
        <v>117</v>
      </c>
      <c r="C19" s="4" t="s">
        <v>34</v>
      </c>
      <c r="D19" s="3" t="s">
        <v>9</v>
      </c>
      <c r="E19" s="3" t="s">
        <v>129</v>
      </c>
      <c r="F19" s="3" t="s">
        <v>44</v>
      </c>
      <c r="G19" s="2">
        <v>200000</v>
      </c>
      <c r="H19" s="2">
        <f>+G19-(I19+L19+N19)</f>
        <v>189316.2</v>
      </c>
      <c r="I19" s="2">
        <f>IF(G19&lt;=374040,G19*2.87%,9334.68)</f>
        <v>5740</v>
      </c>
      <c r="J19" s="2">
        <f t="shared" si="2"/>
        <v>14199.999999999998</v>
      </c>
      <c r="K19" s="2">
        <f t="shared" si="8"/>
        <v>822.89</v>
      </c>
      <c r="L19" s="2">
        <f t="shared" si="3"/>
        <v>4943.8</v>
      </c>
      <c r="M19" s="2">
        <f t="shared" si="9"/>
        <v>11530.11</v>
      </c>
      <c r="N19" s="2">
        <v>0</v>
      </c>
      <c r="O19" s="2">
        <f t="shared" si="4"/>
        <v>37236.800000000003</v>
      </c>
      <c r="P19" s="2">
        <v>25</v>
      </c>
      <c r="Q19" s="5"/>
      <c r="R19" s="16"/>
      <c r="S19" s="2"/>
      <c r="T19" s="8">
        <v>200</v>
      </c>
      <c r="U19" s="8"/>
      <c r="V19" s="2">
        <v>35627.870000000003</v>
      </c>
      <c r="W19" s="9">
        <f>+P19+Q19+S19+T19+V19</f>
        <v>35852.870000000003</v>
      </c>
      <c r="X19" s="2">
        <f t="shared" si="5"/>
        <v>10683.8</v>
      </c>
      <c r="Y19" s="2">
        <f t="shared" si="6"/>
        <v>26553</v>
      </c>
      <c r="Z19" s="2">
        <f t="shared" si="7"/>
        <v>153463.33000000002</v>
      </c>
      <c r="AA19" s="47"/>
      <c r="AB19" s="17"/>
      <c r="AC19" s="17"/>
    </row>
    <row r="20" spans="1:31" s="57" customFormat="1" ht="81" x14ac:dyDescent="0.35">
      <c r="A20" s="11">
        <f t="shared" si="10"/>
        <v>13</v>
      </c>
      <c r="B20" s="3" t="s">
        <v>153</v>
      </c>
      <c r="C20" s="4" t="s">
        <v>34</v>
      </c>
      <c r="D20" s="3" t="s">
        <v>9</v>
      </c>
      <c r="E20" s="3" t="s">
        <v>154</v>
      </c>
      <c r="F20" s="3" t="s">
        <v>44</v>
      </c>
      <c r="G20" s="2">
        <v>145000</v>
      </c>
      <c r="H20" s="2">
        <f>+G20-(I20+L20+N20)</f>
        <v>136430.5</v>
      </c>
      <c r="I20" s="2">
        <f>IF(G20&lt;=374040,G20*2.87%,9334.68)</f>
        <v>4161.5</v>
      </c>
      <c r="J20" s="2">
        <f t="shared" ref="J20" si="34">IF(G20&lt;=374040,G20*7.1%,23092.75)</f>
        <v>10294.999999999998</v>
      </c>
      <c r="K20" s="2">
        <f t="shared" si="8"/>
        <v>822.89</v>
      </c>
      <c r="L20" s="2">
        <f t="shared" si="3"/>
        <v>4408</v>
      </c>
      <c r="M20" s="2">
        <f t="shared" si="9"/>
        <v>10280.5</v>
      </c>
      <c r="N20" s="2">
        <v>0</v>
      </c>
      <c r="O20" s="2">
        <f t="shared" ref="O20" si="35">+I20+J20+K20+L20+M20+N20</f>
        <v>29967.89</v>
      </c>
      <c r="P20" s="2">
        <v>25</v>
      </c>
      <c r="Q20" s="5"/>
      <c r="R20" s="16"/>
      <c r="S20" s="2">
        <v>299.7</v>
      </c>
      <c r="T20" s="8">
        <v>200</v>
      </c>
      <c r="U20" s="8"/>
      <c r="V20" s="2">
        <v>22690.49</v>
      </c>
      <c r="W20" s="9">
        <f>+P20+Q20+S20+T20+V20</f>
        <v>23215.190000000002</v>
      </c>
      <c r="X20" s="2">
        <f t="shared" ref="X20" si="36">+I20+L20+N20</f>
        <v>8569.5</v>
      </c>
      <c r="Y20" s="2">
        <f t="shared" ref="Y20" si="37">+J20+K20+M20</f>
        <v>21398.39</v>
      </c>
      <c r="Z20" s="2">
        <f t="shared" ref="Z20" si="38">+G20-(W20+X20)</f>
        <v>113215.31</v>
      </c>
      <c r="AA20" s="47"/>
      <c r="AB20" s="17"/>
      <c r="AC20" s="17"/>
    </row>
    <row r="21" spans="1:31" s="42" customFormat="1" ht="40.5" x14ac:dyDescent="0.3">
      <c r="A21" s="11">
        <f t="shared" si="10"/>
        <v>14</v>
      </c>
      <c r="B21" s="3" t="s">
        <v>50</v>
      </c>
      <c r="C21" s="4" t="s">
        <v>33</v>
      </c>
      <c r="D21" s="3" t="s">
        <v>6</v>
      </c>
      <c r="E21" s="3" t="s">
        <v>80</v>
      </c>
      <c r="F21" s="3" t="s">
        <v>44</v>
      </c>
      <c r="G21" s="2">
        <v>140000</v>
      </c>
      <c r="H21" s="2">
        <f t="shared" si="0"/>
        <v>129806.22</v>
      </c>
      <c r="I21" s="2">
        <f t="shared" si="1"/>
        <v>4018</v>
      </c>
      <c r="J21" s="2">
        <f t="shared" si="2"/>
        <v>9940</v>
      </c>
      <c r="K21" s="2">
        <f t="shared" si="8"/>
        <v>822.89</v>
      </c>
      <c r="L21" s="2">
        <f t="shared" si="3"/>
        <v>4256</v>
      </c>
      <c r="M21" s="2">
        <f t="shared" si="9"/>
        <v>9926</v>
      </c>
      <c r="N21" s="2">
        <f>+N7</f>
        <v>1919.78</v>
      </c>
      <c r="O21" s="2">
        <f t="shared" si="4"/>
        <v>30882.67</v>
      </c>
      <c r="P21" s="2">
        <v>25</v>
      </c>
      <c r="Q21" s="2">
        <v>2000</v>
      </c>
      <c r="R21" s="10"/>
      <c r="S21" s="2">
        <v>175.64</v>
      </c>
      <c r="T21" s="8">
        <v>200</v>
      </c>
      <c r="U21" s="8"/>
      <c r="V21" s="2">
        <v>21034.42</v>
      </c>
      <c r="W21" s="9">
        <f t="shared" si="11"/>
        <v>23435.059999999998</v>
      </c>
      <c r="X21" s="2">
        <f t="shared" si="5"/>
        <v>10193.780000000001</v>
      </c>
      <c r="Y21" s="2">
        <f t="shared" si="6"/>
        <v>20688.89</v>
      </c>
      <c r="Z21" s="2">
        <f t="shared" si="7"/>
        <v>106371.16</v>
      </c>
      <c r="AA21" s="44"/>
      <c r="AB21" s="45"/>
      <c r="AC21" s="45"/>
    </row>
    <row r="22" spans="1:31" s="42" customFormat="1" ht="40.5" x14ac:dyDescent="0.3">
      <c r="A22" s="11">
        <f t="shared" si="10"/>
        <v>15</v>
      </c>
      <c r="B22" s="3" t="s">
        <v>125</v>
      </c>
      <c r="C22" s="4" t="s">
        <v>33</v>
      </c>
      <c r="D22" s="3" t="s">
        <v>49</v>
      </c>
      <c r="E22" s="3" t="s">
        <v>126</v>
      </c>
      <c r="F22" s="3" t="s">
        <v>44</v>
      </c>
      <c r="G22" s="2">
        <v>155000</v>
      </c>
      <c r="H22" s="2">
        <f t="shared" si="0"/>
        <v>145839.5</v>
      </c>
      <c r="I22" s="2">
        <f t="shared" si="1"/>
        <v>4448.5</v>
      </c>
      <c r="J22" s="2">
        <f t="shared" si="2"/>
        <v>11004.999999999998</v>
      </c>
      <c r="K22" s="2">
        <f t="shared" si="8"/>
        <v>822.89</v>
      </c>
      <c r="L22" s="2">
        <f t="shared" si="3"/>
        <v>4712</v>
      </c>
      <c r="M22" s="2">
        <f t="shared" si="9"/>
        <v>10989.5</v>
      </c>
      <c r="N22" s="2"/>
      <c r="O22" s="2">
        <f t="shared" si="4"/>
        <v>31977.89</v>
      </c>
      <c r="P22" s="2">
        <v>25</v>
      </c>
      <c r="Q22" s="2">
        <v>3000</v>
      </c>
      <c r="R22" s="10"/>
      <c r="S22" s="2">
        <v>1317.05</v>
      </c>
      <c r="T22" s="8">
        <v>200</v>
      </c>
      <c r="U22" s="8"/>
      <c r="V22" s="2">
        <v>0</v>
      </c>
      <c r="W22" s="9">
        <f t="shared" si="11"/>
        <v>4542.05</v>
      </c>
      <c r="X22" s="2">
        <f t="shared" si="5"/>
        <v>9160.5</v>
      </c>
      <c r="Y22" s="2">
        <f t="shared" si="6"/>
        <v>22817.39</v>
      </c>
      <c r="Z22" s="2">
        <f t="shared" si="7"/>
        <v>141297.45000000001</v>
      </c>
      <c r="AA22" s="44"/>
      <c r="AB22" s="45"/>
      <c r="AC22" s="45"/>
    </row>
    <row r="23" spans="1:31" s="41" customFormat="1" ht="60.75" x14ac:dyDescent="0.3">
      <c r="A23" s="11">
        <f t="shared" si="10"/>
        <v>16</v>
      </c>
      <c r="B23" s="3" t="s">
        <v>98</v>
      </c>
      <c r="C23" s="4" t="s">
        <v>33</v>
      </c>
      <c r="D23" s="3" t="s">
        <v>9</v>
      </c>
      <c r="E23" s="3" t="s">
        <v>83</v>
      </c>
      <c r="F23" s="3" t="s">
        <v>44</v>
      </c>
      <c r="G23" s="2">
        <v>155000</v>
      </c>
      <c r="H23" s="2">
        <f>+G23-(I23+L23+N23)</f>
        <v>143919.72</v>
      </c>
      <c r="I23" s="2">
        <f t="shared" si="1"/>
        <v>4448.5</v>
      </c>
      <c r="J23" s="2">
        <f t="shared" si="2"/>
        <v>11004.999999999998</v>
      </c>
      <c r="K23" s="2">
        <f t="shared" si="8"/>
        <v>822.89</v>
      </c>
      <c r="L23" s="2">
        <f t="shared" si="3"/>
        <v>4712</v>
      </c>
      <c r="M23" s="2">
        <f t="shared" si="9"/>
        <v>10989.5</v>
      </c>
      <c r="N23" s="2">
        <f>+N7</f>
        <v>1919.78</v>
      </c>
      <c r="O23" s="2">
        <f t="shared" si="4"/>
        <v>33897.67</v>
      </c>
      <c r="P23" s="2">
        <v>25</v>
      </c>
      <c r="Q23" s="2"/>
      <c r="R23" s="10"/>
      <c r="S23" s="2">
        <v>398.64</v>
      </c>
      <c r="T23" s="8">
        <v>200</v>
      </c>
      <c r="U23" s="8"/>
      <c r="V23" s="2">
        <v>24562.799999999999</v>
      </c>
      <c r="W23" s="9">
        <f t="shared" si="11"/>
        <v>25186.44</v>
      </c>
      <c r="X23" s="2">
        <f t="shared" si="5"/>
        <v>11080.28</v>
      </c>
      <c r="Y23" s="2">
        <f t="shared" si="6"/>
        <v>22817.39</v>
      </c>
      <c r="Z23" s="2">
        <f t="shared" si="7"/>
        <v>118733.28</v>
      </c>
      <c r="AA23" s="44"/>
      <c r="AB23" s="45"/>
      <c r="AC23" s="45"/>
      <c r="AD23" s="42"/>
      <c r="AE23" s="43"/>
    </row>
    <row r="24" spans="1:31" s="41" customFormat="1" ht="40.5" x14ac:dyDescent="0.3">
      <c r="A24" s="11">
        <f t="shared" si="10"/>
        <v>17</v>
      </c>
      <c r="B24" s="3" t="s">
        <v>123</v>
      </c>
      <c r="C24" s="4" t="s">
        <v>33</v>
      </c>
      <c r="D24" s="3" t="s">
        <v>48</v>
      </c>
      <c r="E24" s="3" t="s">
        <v>124</v>
      </c>
      <c r="F24" s="3" t="s">
        <v>44</v>
      </c>
      <c r="G24" s="2">
        <v>116000</v>
      </c>
      <c r="H24" s="2">
        <f>+G24-(I24+L24+N24)</f>
        <v>105304.84</v>
      </c>
      <c r="I24" s="2">
        <f t="shared" si="1"/>
        <v>3329.2</v>
      </c>
      <c r="J24" s="2">
        <f t="shared" si="2"/>
        <v>8236</v>
      </c>
      <c r="K24" s="2">
        <f t="shared" si="8"/>
        <v>822.89</v>
      </c>
      <c r="L24" s="2">
        <f t="shared" si="3"/>
        <v>3526.4</v>
      </c>
      <c r="M24" s="2">
        <f t="shared" si="9"/>
        <v>8224.4</v>
      </c>
      <c r="N24" s="2">
        <v>3839.56</v>
      </c>
      <c r="O24" s="2">
        <f t="shared" si="4"/>
        <v>27978.45</v>
      </c>
      <c r="P24" s="2">
        <v>25</v>
      </c>
      <c r="Q24" s="2"/>
      <c r="R24" s="10"/>
      <c r="S24" s="2">
        <v>1189.78</v>
      </c>
      <c r="T24" s="8">
        <v>0</v>
      </c>
      <c r="U24" s="8"/>
      <c r="V24" s="2">
        <v>0</v>
      </c>
      <c r="W24" s="9">
        <f t="shared" si="11"/>
        <v>1214.78</v>
      </c>
      <c r="X24" s="2">
        <f t="shared" si="5"/>
        <v>10695.16</v>
      </c>
      <c r="Y24" s="2">
        <f t="shared" si="6"/>
        <v>17283.29</v>
      </c>
      <c r="Z24" s="2">
        <f t="shared" si="7"/>
        <v>104090.06</v>
      </c>
      <c r="AA24" s="44"/>
      <c r="AB24" s="45"/>
      <c r="AC24" s="45"/>
      <c r="AD24" s="42"/>
      <c r="AE24" s="43"/>
    </row>
    <row r="25" spans="1:31" s="41" customFormat="1" ht="40.5" x14ac:dyDescent="0.3">
      <c r="A25" s="11">
        <f t="shared" si="10"/>
        <v>18</v>
      </c>
      <c r="B25" s="3" t="s">
        <v>163</v>
      </c>
      <c r="C25" s="4" t="s">
        <v>34</v>
      </c>
      <c r="D25" s="3" t="s">
        <v>48</v>
      </c>
      <c r="E25" s="3" t="s">
        <v>23</v>
      </c>
      <c r="F25" s="3" t="s">
        <v>44</v>
      </c>
      <c r="G25" s="2">
        <v>80000</v>
      </c>
      <c r="H25" s="2">
        <f t="shared" si="0"/>
        <v>75272</v>
      </c>
      <c r="I25" s="2">
        <f t="shared" si="1"/>
        <v>2296</v>
      </c>
      <c r="J25" s="2">
        <f t="shared" si="2"/>
        <v>5679.9999999999991</v>
      </c>
      <c r="K25" s="2">
        <f t="shared" si="8"/>
        <v>822.89</v>
      </c>
      <c r="L25" s="2">
        <f t="shared" si="3"/>
        <v>2432</v>
      </c>
      <c r="M25" s="2">
        <f t="shared" si="9"/>
        <v>5672</v>
      </c>
      <c r="N25" s="2">
        <v>0</v>
      </c>
      <c r="O25" s="2">
        <f t="shared" si="4"/>
        <v>16902.89</v>
      </c>
      <c r="P25" s="2">
        <v>25</v>
      </c>
      <c r="Q25" s="2">
        <v>2500</v>
      </c>
      <c r="R25" s="10"/>
      <c r="S25" s="2">
        <v>1060.1099999999999</v>
      </c>
      <c r="T25" s="8">
        <v>200</v>
      </c>
      <c r="U25" s="8"/>
      <c r="V25" s="2">
        <v>7400.87</v>
      </c>
      <c r="W25" s="9">
        <f t="shared" si="11"/>
        <v>11185.98</v>
      </c>
      <c r="X25" s="2">
        <f t="shared" si="5"/>
        <v>4728</v>
      </c>
      <c r="Y25" s="2">
        <f t="shared" si="6"/>
        <v>12174.89</v>
      </c>
      <c r="Z25" s="2">
        <f t="shared" si="7"/>
        <v>64086.020000000004</v>
      </c>
      <c r="AA25" s="92"/>
      <c r="AB25" s="10"/>
      <c r="AC25" s="10"/>
    </row>
    <row r="26" spans="1:31" s="41" customFormat="1" ht="40.5" x14ac:dyDescent="0.3">
      <c r="A26" s="11">
        <f t="shared" si="10"/>
        <v>19</v>
      </c>
      <c r="B26" s="3" t="s">
        <v>144</v>
      </c>
      <c r="C26" s="4" t="s">
        <v>33</v>
      </c>
      <c r="D26" s="3" t="s">
        <v>48</v>
      </c>
      <c r="E26" s="3" t="s">
        <v>23</v>
      </c>
      <c r="F26" s="3" t="s">
        <v>44</v>
      </c>
      <c r="G26" s="2">
        <v>85000</v>
      </c>
      <c r="H26" s="2">
        <f t="shared" ref="H26" si="39">+G26-(I26+L26+N26)</f>
        <v>79976.5</v>
      </c>
      <c r="I26" s="2">
        <f t="shared" ref="I26" si="40">IF(G26&lt;=374040,G26*2.87%,9334.68)</f>
        <v>2439.5</v>
      </c>
      <c r="J26" s="2">
        <f t="shared" ref="J26" si="41">IF(G26&lt;=374040,G26*7.1%,23092.75)</f>
        <v>6034.9999999999991</v>
      </c>
      <c r="K26" s="2">
        <f t="shared" si="8"/>
        <v>822.89</v>
      </c>
      <c r="L26" s="2">
        <f t="shared" si="3"/>
        <v>2584</v>
      </c>
      <c r="M26" s="2">
        <f t="shared" si="9"/>
        <v>6026.5</v>
      </c>
      <c r="N26" s="2">
        <v>0</v>
      </c>
      <c r="O26" s="2">
        <f t="shared" ref="O26" si="42">+I26+J26+K26+L26+M26+N26</f>
        <v>17907.89</v>
      </c>
      <c r="P26" s="2">
        <v>25</v>
      </c>
      <c r="Q26" s="2"/>
      <c r="R26" s="10"/>
      <c r="S26" s="2">
        <v>0</v>
      </c>
      <c r="T26" s="8">
        <v>200</v>
      </c>
      <c r="U26" s="8"/>
      <c r="V26" s="2">
        <v>8576.99</v>
      </c>
      <c r="W26" s="9">
        <f t="shared" ref="W26" si="43">+P26+Q26+S26+T26+V26</f>
        <v>8801.99</v>
      </c>
      <c r="X26" s="2">
        <f t="shared" ref="X26" si="44">+I26+L26+N26</f>
        <v>5023.5</v>
      </c>
      <c r="Y26" s="2">
        <f t="shared" ref="Y26" si="45">+J26+K26+M26</f>
        <v>12884.39</v>
      </c>
      <c r="Z26" s="2">
        <f t="shared" ref="Z26" si="46">+G26-(W26+X26)</f>
        <v>71174.509999999995</v>
      </c>
      <c r="AA26" s="92"/>
      <c r="AB26" s="10"/>
      <c r="AC26" s="10"/>
    </row>
    <row r="27" spans="1:31" s="94" customFormat="1" ht="60.75" x14ac:dyDescent="0.3">
      <c r="A27" s="11">
        <f t="shared" si="10"/>
        <v>20</v>
      </c>
      <c r="B27" s="83" t="s">
        <v>46</v>
      </c>
      <c r="C27" s="84" t="s">
        <v>34</v>
      </c>
      <c r="D27" s="83" t="s">
        <v>9</v>
      </c>
      <c r="E27" s="83" t="s">
        <v>75</v>
      </c>
      <c r="F27" s="83" t="s">
        <v>44</v>
      </c>
      <c r="G27" s="9">
        <v>80000</v>
      </c>
      <c r="H27" s="9">
        <f t="shared" si="0"/>
        <v>75272</v>
      </c>
      <c r="I27" s="9">
        <f t="shared" si="1"/>
        <v>2296</v>
      </c>
      <c r="J27" s="9">
        <f t="shared" si="2"/>
        <v>5679.9999999999991</v>
      </c>
      <c r="K27" s="2">
        <f t="shared" si="8"/>
        <v>822.89</v>
      </c>
      <c r="L27" s="2">
        <f t="shared" si="3"/>
        <v>2432</v>
      </c>
      <c r="M27" s="2">
        <f t="shared" si="9"/>
        <v>5672</v>
      </c>
      <c r="N27" s="9">
        <v>0</v>
      </c>
      <c r="O27" s="9">
        <f t="shared" si="4"/>
        <v>16902.89</v>
      </c>
      <c r="P27" s="9">
        <v>25</v>
      </c>
      <c r="Q27" s="9">
        <v>21325.919999999998</v>
      </c>
      <c r="R27" s="10"/>
      <c r="S27" s="9">
        <v>1577.04</v>
      </c>
      <c r="T27" s="85">
        <v>200</v>
      </c>
      <c r="U27" s="85"/>
      <c r="V27" s="2">
        <v>7400.87</v>
      </c>
      <c r="W27" s="9">
        <f t="shared" si="11"/>
        <v>30528.829999999998</v>
      </c>
      <c r="X27" s="9">
        <f t="shared" si="5"/>
        <v>4728</v>
      </c>
      <c r="Y27" s="9">
        <f t="shared" si="6"/>
        <v>12174.89</v>
      </c>
      <c r="Z27" s="9">
        <f t="shared" si="7"/>
        <v>44743.17</v>
      </c>
      <c r="AA27" s="44"/>
      <c r="AB27" s="45"/>
      <c r="AC27" s="45"/>
      <c r="AD27" s="42"/>
      <c r="AE27" s="93"/>
    </row>
    <row r="28" spans="1:31" s="94" customFormat="1" ht="60.75" x14ac:dyDescent="0.3">
      <c r="A28" s="11">
        <f t="shared" si="10"/>
        <v>21</v>
      </c>
      <c r="B28" s="83" t="s">
        <v>141</v>
      </c>
      <c r="C28" s="84" t="s">
        <v>34</v>
      </c>
      <c r="D28" s="83" t="s">
        <v>9</v>
      </c>
      <c r="E28" s="83" t="s">
        <v>75</v>
      </c>
      <c r="F28" s="83" t="s">
        <v>44</v>
      </c>
      <c r="G28" s="9">
        <v>90000</v>
      </c>
      <c r="H28" s="9">
        <f t="shared" ref="H28" si="47">+G28-(I28+L28+N28)</f>
        <v>84681</v>
      </c>
      <c r="I28" s="9">
        <f t="shared" ref="I28" si="48">IF(G28&lt;=374040,G28*2.87%,9334.68)</f>
        <v>2583</v>
      </c>
      <c r="J28" s="9">
        <f t="shared" ref="J28" si="49">IF(G28&lt;=374040,G28*7.1%,23092.75)</f>
        <v>6389.9999999999991</v>
      </c>
      <c r="K28" s="2">
        <f t="shared" si="8"/>
        <v>822.89</v>
      </c>
      <c r="L28" s="2">
        <f t="shared" si="3"/>
        <v>2736</v>
      </c>
      <c r="M28" s="2">
        <f t="shared" si="9"/>
        <v>6381</v>
      </c>
      <c r="N28" s="9">
        <v>0</v>
      </c>
      <c r="O28" s="9">
        <f t="shared" ref="O28" si="50">+I28+J28+K28+L28+M28+N28</f>
        <v>18912.89</v>
      </c>
      <c r="P28" s="9">
        <v>25</v>
      </c>
      <c r="Q28" s="9"/>
      <c r="R28" s="10"/>
      <c r="S28" s="9">
        <v>946.58</v>
      </c>
      <c r="T28" s="85">
        <v>200</v>
      </c>
      <c r="U28" s="85"/>
      <c r="V28" s="2">
        <v>9753.1200000000008</v>
      </c>
      <c r="W28" s="9">
        <f t="shared" ref="W28" si="51">+P28+Q28+S28+T28+V28</f>
        <v>10924.7</v>
      </c>
      <c r="X28" s="9">
        <f t="shared" ref="X28" si="52">+I28+L28+N28</f>
        <v>5319</v>
      </c>
      <c r="Y28" s="9">
        <f t="shared" ref="Y28" si="53">+J28+K28+M28</f>
        <v>13593.89</v>
      </c>
      <c r="Z28" s="9">
        <f t="shared" ref="Z28" si="54">+G28-(W28+X28)</f>
        <v>73756.3</v>
      </c>
      <c r="AA28" s="44"/>
      <c r="AB28" s="45"/>
      <c r="AC28" s="45"/>
      <c r="AD28" s="42"/>
      <c r="AE28" s="93"/>
    </row>
    <row r="29" spans="1:31" s="94" customFormat="1" ht="60.75" x14ac:dyDescent="0.3">
      <c r="A29" s="11">
        <f t="shared" si="10"/>
        <v>22</v>
      </c>
      <c r="B29" s="83" t="s">
        <v>151</v>
      </c>
      <c r="C29" s="84" t="s">
        <v>33</v>
      </c>
      <c r="D29" s="83" t="s">
        <v>9</v>
      </c>
      <c r="E29" s="83" t="s">
        <v>152</v>
      </c>
      <c r="F29" s="83" t="s">
        <v>44</v>
      </c>
      <c r="G29" s="9">
        <v>80000</v>
      </c>
      <c r="H29" s="9">
        <f t="shared" ref="H29" si="55">+G29-(I29+L29+N29)</f>
        <v>75272</v>
      </c>
      <c r="I29" s="9">
        <f t="shared" ref="I29" si="56">IF(G29&lt;=374040,G29*2.87%,9334.68)</f>
        <v>2296</v>
      </c>
      <c r="J29" s="9">
        <f t="shared" ref="J29" si="57">IF(G29&lt;=374040,G29*7.1%,23092.75)</f>
        <v>5679.9999999999991</v>
      </c>
      <c r="K29" s="2">
        <f t="shared" si="8"/>
        <v>822.89</v>
      </c>
      <c r="L29" s="2">
        <f t="shared" si="3"/>
        <v>2432</v>
      </c>
      <c r="M29" s="2">
        <f t="shared" si="9"/>
        <v>5672</v>
      </c>
      <c r="N29" s="9">
        <v>0</v>
      </c>
      <c r="O29" s="9">
        <f t="shared" ref="O29" si="58">+I29+J29+K29+L29+M29+N29</f>
        <v>16902.89</v>
      </c>
      <c r="P29" s="9">
        <v>25</v>
      </c>
      <c r="Q29" s="9"/>
      <c r="R29" s="10"/>
      <c r="S29" s="9">
        <v>1919.55</v>
      </c>
      <c r="T29" s="85">
        <v>200</v>
      </c>
      <c r="U29" s="85"/>
      <c r="V29" s="2">
        <v>5734.13</v>
      </c>
      <c r="W29" s="9">
        <f t="shared" ref="W29" si="59">+P29+Q29+S29+T29+V29</f>
        <v>7878.68</v>
      </c>
      <c r="X29" s="9">
        <f t="shared" ref="X29" si="60">+I29+L29+N29</f>
        <v>4728</v>
      </c>
      <c r="Y29" s="9">
        <f t="shared" ref="Y29" si="61">+J29+K29+M29</f>
        <v>12174.89</v>
      </c>
      <c r="Z29" s="9">
        <f t="shared" ref="Z29" si="62">+G29-(W29+X29)</f>
        <v>67393.320000000007</v>
      </c>
      <c r="AA29" s="44"/>
      <c r="AB29" s="45"/>
      <c r="AC29" s="45"/>
      <c r="AD29" s="42"/>
      <c r="AE29" s="93"/>
    </row>
    <row r="30" spans="1:31" s="41" customFormat="1" ht="40.5" x14ac:dyDescent="0.3">
      <c r="A30" s="11">
        <f t="shared" si="10"/>
        <v>23</v>
      </c>
      <c r="B30" s="12" t="s">
        <v>108</v>
      </c>
      <c r="C30" s="4" t="s">
        <v>33</v>
      </c>
      <c r="D30" s="3" t="s">
        <v>6</v>
      </c>
      <c r="E30" s="3" t="s">
        <v>11</v>
      </c>
      <c r="F30" s="3" t="s">
        <v>44</v>
      </c>
      <c r="G30" s="2">
        <v>95000</v>
      </c>
      <c r="H30" s="2">
        <f t="shared" si="0"/>
        <v>89385.5</v>
      </c>
      <c r="I30" s="2">
        <f t="shared" si="1"/>
        <v>2726.5</v>
      </c>
      <c r="J30" s="2">
        <f t="shared" si="2"/>
        <v>6744.9999999999991</v>
      </c>
      <c r="K30" s="2">
        <f t="shared" si="8"/>
        <v>822.89</v>
      </c>
      <c r="L30" s="2">
        <f t="shared" si="3"/>
        <v>2888</v>
      </c>
      <c r="M30" s="2">
        <f t="shared" si="9"/>
        <v>6735.5</v>
      </c>
      <c r="N30" s="2">
        <v>0</v>
      </c>
      <c r="O30" s="2">
        <f t="shared" si="4"/>
        <v>19917.89</v>
      </c>
      <c r="P30" s="2">
        <v>25</v>
      </c>
      <c r="Q30" s="2">
        <v>3000</v>
      </c>
      <c r="R30" s="10"/>
      <c r="S30" s="2">
        <v>1594.56</v>
      </c>
      <c r="T30" s="8">
        <v>200</v>
      </c>
      <c r="U30" s="8"/>
      <c r="V30" s="2">
        <v>10929.24</v>
      </c>
      <c r="W30" s="9">
        <f t="shared" si="11"/>
        <v>15748.8</v>
      </c>
      <c r="X30" s="2">
        <f t="shared" si="5"/>
        <v>5614.5</v>
      </c>
      <c r="Y30" s="2">
        <f t="shared" si="6"/>
        <v>14303.39</v>
      </c>
      <c r="Z30" s="2">
        <f t="shared" si="7"/>
        <v>73636.7</v>
      </c>
      <c r="AA30" s="44"/>
      <c r="AB30" s="45"/>
      <c r="AC30" s="45"/>
      <c r="AD30" s="42"/>
      <c r="AE30" s="43"/>
    </row>
    <row r="31" spans="1:31" s="41" customFormat="1" ht="40.5" x14ac:dyDescent="0.3">
      <c r="A31" s="11">
        <f t="shared" si="10"/>
        <v>24</v>
      </c>
      <c r="B31" s="12" t="s">
        <v>97</v>
      </c>
      <c r="C31" s="4" t="s">
        <v>34</v>
      </c>
      <c r="D31" s="3" t="s">
        <v>10</v>
      </c>
      <c r="E31" s="12" t="s">
        <v>59</v>
      </c>
      <c r="F31" s="3" t="s">
        <v>44</v>
      </c>
      <c r="G31" s="2">
        <v>95000</v>
      </c>
      <c r="H31" s="2">
        <f t="shared" si="0"/>
        <v>89385.5</v>
      </c>
      <c r="I31" s="2">
        <f t="shared" si="1"/>
        <v>2726.5</v>
      </c>
      <c r="J31" s="2">
        <f t="shared" si="2"/>
        <v>6744.9999999999991</v>
      </c>
      <c r="K31" s="2">
        <f t="shared" si="8"/>
        <v>822.89</v>
      </c>
      <c r="L31" s="2">
        <f t="shared" si="3"/>
        <v>2888</v>
      </c>
      <c r="M31" s="2">
        <f t="shared" si="9"/>
        <v>6735.5</v>
      </c>
      <c r="N31" s="2">
        <v>0</v>
      </c>
      <c r="O31" s="2">
        <f t="shared" si="4"/>
        <v>19917.89</v>
      </c>
      <c r="P31" s="2">
        <v>25</v>
      </c>
      <c r="Q31" s="2"/>
      <c r="R31" s="10"/>
      <c r="S31" s="2">
        <v>115.6</v>
      </c>
      <c r="T31" s="8">
        <v>200</v>
      </c>
      <c r="U31" s="8"/>
      <c r="V31" s="2">
        <v>10929.24</v>
      </c>
      <c r="W31" s="9">
        <f t="shared" si="11"/>
        <v>11269.84</v>
      </c>
      <c r="X31" s="2">
        <f t="shared" si="5"/>
        <v>5614.5</v>
      </c>
      <c r="Y31" s="2">
        <f t="shared" si="6"/>
        <v>14303.39</v>
      </c>
      <c r="Z31" s="2">
        <f t="shared" si="7"/>
        <v>78115.66</v>
      </c>
      <c r="AA31" s="44"/>
      <c r="AB31" s="45"/>
      <c r="AC31" s="45"/>
      <c r="AD31" s="42"/>
      <c r="AE31" s="43"/>
    </row>
    <row r="32" spans="1:31" s="41" customFormat="1" ht="40.5" x14ac:dyDescent="0.3">
      <c r="A32" s="11">
        <f t="shared" si="10"/>
        <v>25</v>
      </c>
      <c r="B32" s="3" t="s">
        <v>162</v>
      </c>
      <c r="C32" s="4" t="s">
        <v>33</v>
      </c>
      <c r="D32" s="3" t="s">
        <v>64</v>
      </c>
      <c r="E32" s="3" t="s">
        <v>27</v>
      </c>
      <c r="F32" s="3" t="s">
        <v>44</v>
      </c>
      <c r="G32" s="2">
        <v>80000</v>
      </c>
      <c r="H32" s="2">
        <f t="shared" si="0"/>
        <v>75272</v>
      </c>
      <c r="I32" s="2">
        <f t="shared" si="1"/>
        <v>2296</v>
      </c>
      <c r="J32" s="2">
        <f t="shared" si="2"/>
        <v>5679.9999999999991</v>
      </c>
      <c r="K32" s="2">
        <f t="shared" si="8"/>
        <v>822.89</v>
      </c>
      <c r="L32" s="2">
        <f t="shared" si="3"/>
        <v>2432</v>
      </c>
      <c r="M32" s="2">
        <f t="shared" si="9"/>
        <v>5672</v>
      </c>
      <c r="N32" s="2">
        <v>0</v>
      </c>
      <c r="O32" s="2">
        <f t="shared" si="4"/>
        <v>16902.89</v>
      </c>
      <c r="P32" s="2">
        <v>25</v>
      </c>
      <c r="Q32" s="2">
        <v>5000</v>
      </c>
      <c r="R32" s="10"/>
      <c r="S32" s="2">
        <v>1795.75</v>
      </c>
      <c r="T32" s="8">
        <v>200</v>
      </c>
      <c r="U32" s="8"/>
      <c r="V32" s="2">
        <v>7400.87</v>
      </c>
      <c r="W32" s="9">
        <f t="shared" si="11"/>
        <v>14421.619999999999</v>
      </c>
      <c r="X32" s="2">
        <f t="shared" si="5"/>
        <v>4728</v>
      </c>
      <c r="Y32" s="2">
        <f t="shared" si="6"/>
        <v>12174.89</v>
      </c>
      <c r="Z32" s="2">
        <f t="shared" si="7"/>
        <v>60850.380000000005</v>
      </c>
      <c r="AA32" s="44"/>
      <c r="AB32" s="45"/>
      <c r="AC32" s="45"/>
      <c r="AD32" s="42"/>
      <c r="AE32" s="43"/>
    </row>
    <row r="33" spans="1:31" s="41" customFormat="1" ht="60.75" x14ac:dyDescent="0.3">
      <c r="A33" s="11">
        <f t="shared" si="10"/>
        <v>26</v>
      </c>
      <c r="B33" s="3" t="s">
        <v>43</v>
      </c>
      <c r="C33" s="4" t="s">
        <v>33</v>
      </c>
      <c r="D33" s="3" t="s">
        <v>64</v>
      </c>
      <c r="E33" s="3" t="s">
        <v>22</v>
      </c>
      <c r="F33" s="3" t="s">
        <v>44</v>
      </c>
      <c r="G33" s="2">
        <v>65000</v>
      </c>
      <c r="H33" s="2">
        <f t="shared" si="0"/>
        <v>61158.5</v>
      </c>
      <c r="I33" s="2">
        <f t="shared" si="1"/>
        <v>1865.5</v>
      </c>
      <c r="J33" s="2">
        <f t="shared" si="2"/>
        <v>4615</v>
      </c>
      <c r="K33" s="2">
        <f t="shared" si="8"/>
        <v>715.00000000000011</v>
      </c>
      <c r="L33" s="2">
        <f t="shared" si="3"/>
        <v>1976</v>
      </c>
      <c r="M33" s="2">
        <f t="shared" si="9"/>
        <v>4608.5</v>
      </c>
      <c r="N33" s="2">
        <v>0</v>
      </c>
      <c r="O33" s="2">
        <f t="shared" si="4"/>
        <v>13780</v>
      </c>
      <c r="P33" s="2">
        <v>25</v>
      </c>
      <c r="Q33" s="2"/>
      <c r="R33" s="10"/>
      <c r="S33" s="2">
        <v>1380.93</v>
      </c>
      <c r="T33" s="8">
        <v>200</v>
      </c>
      <c r="U33" s="8"/>
      <c r="V33" s="2">
        <v>3484.43</v>
      </c>
      <c r="W33" s="9">
        <f t="shared" si="11"/>
        <v>5090.3599999999997</v>
      </c>
      <c r="X33" s="2">
        <f t="shared" si="5"/>
        <v>3841.5</v>
      </c>
      <c r="Y33" s="2">
        <f t="shared" si="6"/>
        <v>9938.5</v>
      </c>
      <c r="Z33" s="2">
        <f t="shared" si="7"/>
        <v>56068.14</v>
      </c>
      <c r="AA33" s="44"/>
      <c r="AB33" s="45"/>
      <c r="AC33" s="45"/>
      <c r="AD33" s="42"/>
      <c r="AE33" s="43"/>
    </row>
    <row r="34" spans="1:31" s="41" customFormat="1" ht="40.5" x14ac:dyDescent="0.3">
      <c r="A34" s="11">
        <f t="shared" si="10"/>
        <v>27</v>
      </c>
      <c r="B34" s="3" t="s">
        <v>36</v>
      </c>
      <c r="C34" s="4" t="s">
        <v>33</v>
      </c>
      <c r="D34" s="3" t="s">
        <v>64</v>
      </c>
      <c r="E34" s="3" t="s">
        <v>21</v>
      </c>
      <c r="F34" s="3" t="s">
        <v>44</v>
      </c>
      <c r="G34" s="2">
        <v>80000</v>
      </c>
      <c r="H34" s="2">
        <f t="shared" si="0"/>
        <v>75272</v>
      </c>
      <c r="I34" s="2">
        <f t="shared" si="1"/>
        <v>2296</v>
      </c>
      <c r="J34" s="2">
        <f t="shared" si="2"/>
        <v>5679.9999999999991</v>
      </c>
      <c r="K34" s="2">
        <f t="shared" si="8"/>
        <v>822.89</v>
      </c>
      <c r="L34" s="2">
        <f t="shared" si="3"/>
        <v>2432</v>
      </c>
      <c r="M34" s="2">
        <f t="shared" si="9"/>
        <v>5672</v>
      </c>
      <c r="N34" s="2">
        <v>0</v>
      </c>
      <c r="O34" s="2">
        <f t="shared" si="4"/>
        <v>16902.89</v>
      </c>
      <c r="P34" s="2">
        <v>25</v>
      </c>
      <c r="Q34" s="2">
        <v>5152.2299999999996</v>
      </c>
      <c r="R34" s="10"/>
      <c r="S34" s="2">
        <v>1719.9</v>
      </c>
      <c r="T34" s="8">
        <v>200</v>
      </c>
      <c r="U34" s="8"/>
      <c r="V34" s="2">
        <v>7400.87</v>
      </c>
      <c r="W34" s="9">
        <f>+P34+Q34+S34+T34+V34</f>
        <v>14498</v>
      </c>
      <c r="X34" s="2">
        <f t="shared" si="5"/>
        <v>4728</v>
      </c>
      <c r="Y34" s="2">
        <f t="shared" si="6"/>
        <v>12174.89</v>
      </c>
      <c r="Z34" s="2">
        <f t="shared" si="7"/>
        <v>60774</v>
      </c>
      <c r="AA34" s="44"/>
      <c r="AB34" s="45"/>
      <c r="AC34" s="45"/>
      <c r="AD34" s="42"/>
      <c r="AE34" s="43"/>
    </row>
    <row r="35" spans="1:31" s="96" customFormat="1" ht="40.5" x14ac:dyDescent="0.3">
      <c r="A35" s="11">
        <f t="shared" si="10"/>
        <v>28</v>
      </c>
      <c r="B35" s="13" t="s">
        <v>81</v>
      </c>
      <c r="C35" s="4" t="s">
        <v>33</v>
      </c>
      <c r="D35" s="3" t="s">
        <v>6</v>
      </c>
      <c r="E35" s="3" t="s">
        <v>11</v>
      </c>
      <c r="F35" s="3" t="s">
        <v>69</v>
      </c>
      <c r="G35" s="2">
        <v>80000</v>
      </c>
      <c r="H35" s="2">
        <f>+G35-(I35+L35+N35)</f>
        <v>75272</v>
      </c>
      <c r="I35" s="2">
        <f t="shared" si="1"/>
        <v>2296</v>
      </c>
      <c r="J35" s="2">
        <f t="shared" si="2"/>
        <v>5679.9999999999991</v>
      </c>
      <c r="K35" s="2">
        <f t="shared" si="8"/>
        <v>822.89</v>
      </c>
      <c r="L35" s="2">
        <f t="shared" si="3"/>
        <v>2432</v>
      </c>
      <c r="M35" s="2">
        <f t="shared" si="9"/>
        <v>5672</v>
      </c>
      <c r="N35" s="2">
        <v>0</v>
      </c>
      <c r="O35" s="2">
        <f t="shared" si="4"/>
        <v>16902.89</v>
      </c>
      <c r="P35" s="2">
        <v>25</v>
      </c>
      <c r="Q35" s="2">
        <v>5000</v>
      </c>
      <c r="R35" s="86"/>
      <c r="S35" s="2">
        <v>955.31</v>
      </c>
      <c r="T35" s="8">
        <v>200</v>
      </c>
      <c r="U35" s="8"/>
      <c r="V35" s="2">
        <v>7400.87</v>
      </c>
      <c r="W35" s="9">
        <f>+P35+Q35+S35+T35+V35</f>
        <v>13581.18</v>
      </c>
      <c r="X35" s="2">
        <f t="shared" si="5"/>
        <v>4728</v>
      </c>
      <c r="Y35" s="2">
        <f t="shared" si="6"/>
        <v>12174.89</v>
      </c>
      <c r="Z35" s="2">
        <f t="shared" si="7"/>
        <v>61690.82</v>
      </c>
      <c r="AA35" s="56"/>
      <c r="AB35" s="95"/>
      <c r="AC35" s="95"/>
    </row>
    <row r="36" spans="1:31" s="98" customFormat="1" ht="60.75" x14ac:dyDescent="0.35">
      <c r="A36" s="11">
        <f t="shared" si="10"/>
        <v>29</v>
      </c>
      <c r="B36" s="13" t="s">
        <v>82</v>
      </c>
      <c r="C36" s="4" t="s">
        <v>33</v>
      </c>
      <c r="D36" s="3" t="s">
        <v>52</v>
      </c>
      <c r="E36" s="3" t="s">
        <v>21</v>
      </c>
      <c r="F36" s="3" t="s">
        <v>69</v>
      </c>
      <c r="G36" s="2">
        <v>200000</v>
      </c>
      <c r="H36" s="2">
        <f>+G36-(I36+L36+N36)</f>
        <v>189316.2</v>
      </c>
      <c r="I36" s="2">
        <f t="shared" si="1"/>
        <v>5740</v>
      </c>
      <c r="J36" s="2">
        <f t="shared" si="2"/>
        <v>14199.999999999998</v>
      </c>
      <c r="K36" s="2">
        <f t="shared" si="8"/>
        <v>822.89</v>
      </c>
      <c r="L36" s="2">
        <f t="shared" si="3"/>
        <v>4943.8</v>
      </c>
      <c r="M36" s="2">
        <f t="shared" si="9"/>
        <v>11530.11</v>
      </c>
      <c r="N36" s="2">
        <v>0</v>
      </c>
      <c r="O36" s="2">
        <f t="shared" si="4"/>
        <v>37236.800000000003</v>
      </c>
      <c r="P36" s="2">
        <v>25</v>
      </c>
      <c r="Q36" s="5"/>
      <c r="R36" s="87"/>
      <c r="S36" s="2">
        <v>1993.2</v>
      </c>
      <c r="T36" s="8">
        <v>200</v>
      </c>
      <c r="U36" s="8"/>
      <c r="V36" s="2">
        <v>35627.870000000003</v>
      </c>
      <c r="W36" s="9">
        <f t="shared" si="11"/>
        <v>37846.07</v>
      </c>
      <c r="X36" s="2">
        <f t="shared" si="5"/>
        <v>10683.8</v>
      </c>
      <c r="Y36" s="2">
        <f t="shared" si="6"/>
        <v>26553</v>
      </c>
      <c r="Z36" s="2">
        <f t="shared" si="7"/>
        <v>151470.13</v>
      </c>
      <c r="AA36" s="47"/>
      <c r="AB36" s="97"/>
      <c r="AC36" s="97"/>
    </row>
    <row r="37" spans="1:31" s="98" customFormat="1" ht="40.5" x14ac:dyDescent="0.35">
      <c r="A37" s="11">
        <f t="shared" si="10"/>
        <v>30</v>
      </c>
      <c r="B37" s="13" t="s">
        <v>128</v>
      </c>
      <c r="C37" s="4" t="s">
        <v>34</v>
      </c>
      <c r="D37" s="3" t="s">
        <v>6</v>
      </c>
      <c r="E37" s="3" t="s">
        <v>11</v>
      </c>
      <c r="F37" s="3" t="s">
        <v>44</v>
      </c>
      <c r="G37" s="2">
        <v>80000</v>
      </c>
      <c r="H37" s="2">
        <f>+G37-(I37+L37+N37)</f>
        <v>75272</v>
      </c>
      <c r="I37" s="2">
        <f t="shared" si="1"/>
        <v>2296</v>
      </c>
      <c r="J37" s="2">
        <f t="shared" si="2"/>
        <v>5679.9999999999991</v>
      </c>
      <c r="K37" s="2">
        <f t="shared" si="8"/>
        <v>822.89</v>
      </c>
      <c r="L37" s="2">
        <f t="shared" si="3"/>
        <v>2432</v>
      </c>
      <c r="M37" s="2">
        <f t="shared" si="9"/>
        <v>5672</v>
      </c>
      <c r="N37" s="2"/>
      <c r="O37" s="2">
        <f t="shared" si="4"/>
        <v>16902.89</v>
      </c>
      <c r="P37" s="2">
        <v>25</v>
      </c>
      <c r="Q37" s="5">
        <v>2000</v>
      </c>
      <c r="R37" s="87"/>
      <c r="S37" s="2">
        <v>1317.64</v>
      </c>
      <c r="T37" s="8">
        <v>200</v>
      </c>
      <c r="U37" s="8"/>
      <c r="V37" s="2">
        <v>0</v>
      </c>
      <c r="W37" s="9">
        <f t="shared" si="11"/>
        <v>3542.6400000000003</v>
      </c>
      <c r="X37" s="2">
        <f t="shared" si="5"/>
        <v>4728</v>
      </c>
      <c r="Y37" s="2">
        <f t="shared" si="6"/>
        <v>12174.89</v>
      </c>
      <c r="Z37" s="2">
        <f t="shared" si="7"/>
        <v>71729.36</v>
      </c>
      <c r="AA37" s="47"/>
      <c r="AB37" s="97"/>
      <c r="AC37" s="97"/>
    </row>
    <row r="38" spans="1:31" s="41" customFormat="1" ht="20.25" x14ac:dyDescent="0.3">
      <c r="A38" s="11">
        <f t="shared" si="10"/>
        <v>31</v>
      </c>
      <c r="B38" s="3" t="s">
        <v>161</v>
      </c>
      <c r="C38" s="4" t="s">
        <v>33</v>
      </c>
      <c r="D38" s="3" t="s">
        <v>7</v>
      </c>
      <c r="E38" s="3" t="s">
        <v>26</v>
      </c>
      <c r="F38" s="3" t="s">
        <v>44</v>
      </c>
      <c r="G38" s="2">
        <v>65000</v>
      </c>
      <c r="H38" s="2">
        <f t="shared" si="0"/>
        <v>61158.5</v>
      </c>
      <c r="I38" s="2">
        <f t="shared" si="1"/>
        <v>1865.5</v>
      </c>
      <c r="J38" s="2">
        <f t="shared" si="2"/>
        <v>4615</v>
      </c>
      <c r="K38" s="2">
        <f t="shared" si="8"/>
        <v>715.00000000000011</v>
      </c>
      <c r="L38" s="2">
        <f t="shared" si="3"/>
        <v>1976</v>
      </c>
      <c r="M38" s="2">
        <f t="shared" si="9"/>
        <v>4608.5</v>
      </c>
      <c r="N38" s="2">
        <v>0</v>
      </c>
      <c r="O38" s="2">
        <f t="shared" si="4"/>
        <v>13780</v>
      </c>
      <c r="P38" s="2">
        <v>25</v>
      </c>
      <c r="Q38" s="2">
        <v>8000</v>
      </c>
      <c r="R38" s="10"/>
      <c r="S38" s="2">
        <v>1850.22</v>
      </c>
      <c r="T38" s="8">
        <v>200</v>
      </c>
      <c r="U38" s="8"/>
      <c r="V38" s="2">
        <v>3860.28</v>
      </c>
      <c r="W38" s="2">
        <f t="shared" si="11"/>
        <v>13935.5</v>
      </c>
      <c r="X38" s="2">
        <f t="shared" ref="X38:X60" si="63">+I38+L38+N38</f>
        <v>3841.5</v>
      </c>
      <c r="Y38" s="2">
        <f t="shared" ref="Y38:Y60" si="64">+J38+K38+M38</f>
        <v>9938.5</v>
      </c>
      <c r="Z38" s="2">
        <f t="shared" ref="Z38:Z60" si="65">+G38-(W38+X38)</f>
        <v>47223</v>
      </c>
      <c r="AA38" s="44"/>
      <c r="AB38" s="45"/>
      <c r="AC38" s="45"/>
      <c r="AD38" s="42"/>
      <c r="AE38" s="43"/>
    </row>
    <row r="39" spans="1:31" s="41" customFormat="1" ht="40.5" x14ac:dyDescent="0.3">
      <c r="A39" s="11">
        <f t="shared" si="10"/>
        <v>32</v>
      </c>
      <c r="B39" s="3" t="s">
        <v>37</v>
      </c>
      <c r="C39" s="4" t="s">
        <v>34</v>
      </c>
      <c r="D39" s="3" t="s">
        <v>8</v>
      </c>
      <c r="E39" s="3" t="s">
        <v>12</v>
      </c>
      <c r="F39" s="3" t="s">
        <v>44</v>
      </c>
      <c r="G39" s="2">
        <v>90000</v>
      </c>
      <c r="H39" s="2">
        <f t="shared" si="0"/>
        <v>84681</v>
      </c>
      <c r="I39" s="2">
        <f t="shared" si="1"/>
        <v>2583</v>
      </c>
      <c r="J39" s="2">
        <f t="shared" si="2"/>
        <v>6389.9999999999991</v>
      </c>
      <c r="K39" s="2">
        <f t="shared" si="8"/>
        <v>822.89</v>
      </c>
      <c r="L39" s="2">
        <f t="shared" si="3"/>
        <v>2736</v>
      </c>
      <c r="M39" s="2">
        <f t="shared" si="9"/>
        <v>6381</v>
      </c>
      <c r="N39" s="2">
        <v>0</v>
      </c>
      <c r="O39" s="2">
        <f t="shared" si="4"/>
        <v>18912.89</v>
      </c>
      <c r="P39" s="2">
        <v>25</v>
      </c>
      <c r="Q39" s="2">
        <v>0</v>
      </c>
      <c r="R39" s="10"/>
      <c r="S39" s="2">
        <v>1271.5999999999999</v>
      </c>
      <c r="T39" s="8">
        <v>200</v>
      </c>
      <c r="U39" s="8"/>
      <c r="V39" s="2">
        <v>9753.1200000000008</v>
      </c>
      <c r="W39" s="2">
        <f t="shared" si="11"/>
        <v>11249.720000000001</v>
      </c>
      <c r="X39" s="2">
        <f t="shared" si="63"/>
        <v>5319</v>
      </c>
      <c r="Y39" s="2">
        <f t="shared" si="64"/>
        <v>13593.89</v>
      </c>
      <c r="Z39" s="2">
        <f t="shared" si="65"/>
        <v>73431.28</v>
      </c>
      <c r="AA39" s="44"/>
      <c r="AB39" s="45"/>
      <c r="AC39" s="45"/>
      <c r="AD39" s="42"/>
      <c r="AE39" s="43"/>
    </row>
    <row r="40" spans="1:31" s="41" customFormat="1" ht="40.5" x14ac:dyDescent="0.3">
      <c r="A40" s="11">
        <f t="shared" si="10"/>
        <v>33</v>
      </c>
      <c r="B40" s="3" t="s">
        <v>38</v>
      </c>
      <c r="C40" s="4" t="s">
        <v>34</v>
      </c>
      <c r="D40" s="3" t="s">
        <v>8</v>
      </c>
      <c r="E40" s="3" t="s">
        <v>12</v>
      </c>
      <c r="F40" s="3" t="s">
        <v>44</v>
      </c>
      <c r="G40" s="2">
        <v>90000</v>
      </c>
      <c r="H40" s="2">
        <f t="shared" si="0"/>
        <v>84681</v>
      </c>
      <c r="I40" s="2">
        <f t="shared" si="1"/>
        <v>2583</v>
      </c>
      <c r="J40" s="2">
        <f t="shared" si="2"/>
        <v>6389.9999999999991</v>
      </c>
      <c r="K40" s="2">
        <f t="shared" si="8"/>
        <v>822.89</v>
      </c>
      <c r="L40" s="2">
        <f t="shared" si="3"/>
        <v>2736</v>
      </c>
      <c r="M40" s="2">
        <f t="shared" si="9"/>
        <v>6381</v>
      </c>
      <c r="N40" s="2">
        <v>0</v>
      </c>
      <c r="O40" s="2">
        <f t="shared" si="4"/>
        <v>18912.89</v>
      </c>
      <c r="P40" s="2">
        <v>25</v>
      </c>
      <c r="Q40" s="2">
        <v>14992.41</v>
      </c>
      <c r="R40" s="10"/>
      <c r="S40" s="2">
        <v>1348.44</v>
      </c>
      <c r="T40" s="8">
        <v>200</v>
      </c>
      <c r="U40" s="8"/>
      <c r="V40" s="2">
        <v>9753.1200000000008</v>
      </c>
      <c r="W40" s="2">
        <f t="shared" si="11"/>
        <v>26318.97</v>
      </c>
      <c r="X40" s="2">
        <f t="shared" si="63"/>
        <v>5319</v>
      </c>
      <c r="Y40" s="2">
        <f t="shared" si="64"/>
        <v>13593.89</v>
      </c>
      <c r="Z40" s="2">
        <f t="shared" si="65"/>
        <v>58362.03</v>
      </c>
      <c r="AA40" s="44"/>
      <c r="AB40" s="45"/>
      <c r="AC40" s="45"/>
      <c r="AD40" s="42"/>
      <c r="AE40" s="43"/>
    </row>
    <row r="41" spans="1:31" s="41" customFormat="1" ht="40.5" x14ac:dyDescent="0.3">
      <c r="A41" s="11">
        <f t="shared" si="10"/>
        <v>34</v>
      </c>
      <c r="B41" s="3" t="s">
        <v>70</v>
      </c>
      <c r="C41" s="4" t="s">
        <v>33</v>
      </c>
      <c r="D41" s="3" t="s">
        <v>71</v>
      </c>
      <c r="E41" s="3" t="s">
        <v>72</v>
      </c>
      <c r="F41" s="3" t="s">
        <v>69</v>
      </c>
      <c r="G41" s="2">
        <v>120000</v>
      </c>
      <c r="H41" s="2">
        <f>+G41-(I41+L41+N41)</f>
        <v>110988.22</v>
      </c>
      <c r="I41" s="2">
        <f t="shared" si="1"/>
        <v>3444</v>
      </c>
      <c r="J41" s="2">
        <f t="shared" si="2"/>
        <v>8520</v>
      </c>
      <c r="K41" s="2">
        <f t="shared" si="8"/>
        <v>822.89</v>
      </c>
      <c r="L41" s="2">
        <f t="shared" si="3"/>
        <v>3648</v>
      </c>
      <c r="M41" s="2">
        <f t="shared" si="9"/>
        <v>8508</v>
      </c>
      <c r="N41" s="2">
        <f>+N7</f>
        <v>1919.78</v>
      </c>
      <c r="O41" s="2">
        <f t="shared" ref="O41" si="66">+I41+J41+K41+L41+M41+N41</f>
        <v>26862.67</v>
      </c>
      <c r="P41" s="2">
        <v>25</v>
      </c>
      <c r="Q41" s="2"/>
      <c r="R41" s="10"/>
      <c r="S41" s="2">
        <v>398.64</v>
      </c>
      <c r="T41" s="8">
        <v>200</v>
      </c>
      <c r="U41" s="8"/>
      <c r="V41" s="2">
        <v>16329.92</v>
      </c>
      <c r="W41" s="2">
        <f t="shared" si="11"/>
        <v>16953.560000000001</v>
      </c>
      <c r="X41" s="2">
        <f t="shared" si="63"/>
        <v>9011.7800000000007</v>
      </c>
      <c r="Y41" s="2">
        <f t="shared" si="64"/>
        <v>17850.89</v>
      </c>
      <c r="Z41" s="2">
        <f t="shared" si="65"/>
        <v>94034.66</v>
      </c>
      <c r="AA41" s="44"/>
      <c r="AB41" s="45"/>
      <c r="AC41" s="45"/>
      <c r="AD41" s="42"/>
      <c r="AE41" s="43"/>
    </row>
    <row r="42" spans="1:31" s="41" customFormat="1" ht="40.5" x14ac:dyDescent="0.3">
      <c r="A42" s="11">
        <f t="shared" si="10"/>
        <v>35</v>
      </c>
      <c r="B42" s="3" t="s">
        <v>145</v>
      </c>
      <c r="C42" s="4" t="s">
        <v>34</v>
      </c>
      <c r="D42" s="3" t="s">
        <v>71</v>
      </c>
      <c r="E42" s="3" t="s">
        <v>72</v>
      </c>
      <c r="F42" s="3" t="s">
        <v>69</v>
      </c>
      <c r="G42" s="2">
        <v>80000</v>
      </c>
      <c r="H42" s="2">
        <f>+G42-(I42+L42+N42)</f>
        <v>73352.22</v>
      </c>
      <c r="I42" s="2">
        <f t="shared" ref="I42" si="67">IF(G42&lt;=374040,G42*2.87%,9334.68)</f>
        <v>2296</v>
      </c>
      <c r="J42" s="2">
        <f t="shared" ref="J42" si="68">IF(G42&lt;=374040,G42*7.1%,23092.75)</f>
        <v>5679.9999999999991</v>
      </c>
      <c r="K42" s="2">
        <f t="shared" si="8"/>
        <v>822.89</v>
      </c>
      <c r="L42" s="2">
        <f t="shared" si="3"/>
        <v>2432</v>
      </c>
      <c r="M42" s="2">
        <f t="shared" si="9"/>
        <v>5672</v>
      </c>
      <c r="N42" s="2">
        <f>+N8</f>
        <v>1919.78</v>
      </c>
      <c r="O42" s="2">
        <f t="shared" ref="O42" si="69">+I42+J42+K42+L42+M42+N42</f>
        <v>18822.669999999998</v>
      </c>
      <c r="P42" s="2">
        <v>25</v>
      </c>
      <c r="Q42" s="2"/>
      <c r="R42" s="10"/>
      <c r="S42" s="2">
        <v>923.54</v>
      </c>
      <c r="T42" s="8">
        <v>200</v>
      </c>
      <c r="U42" s="8"/>
      <c r="V42" s="2">
        <v>7400.87</v>
      </c>
      <c r="W42" s="2">
        <f t="shared" ref="W42" si="70">+P42+Q42+S42+T42+V42</f>
        <v>8549.41</v>
      </c>
      <c r="X42" s="2">
        <f t="shared" ref="X42" si="71">+I42+L42+N42</f>
        <v>6647.78</v>
      </c>
      <c r="Y42" s="2">
        <f t="shared" ref="Y42" si="72">+J42+K42+M42</f>
        <v>12174.89</v>
      </c>
      <c r="Z42" s="2">
        <f t="shared" ref="Z42" si="73">+G42-(W42+X42)</f>
        <v>64802.81</v>
      </c>
      <c r="AA42" s="44"/>
      <c r="AB42" s="45"/>
      <c r="AC42" s="45"/>
      <c r="AD42" s="42"/>
      <c r="AE42" s="43"/>
    </row>
    <row r="43" spans="1:31" s="41" customFormat="1" ht="40.5" x14ac:dyDescent="0.3">
      <c r="A43" s="11">
        <f t="shared" si="10"/>
        <v>36</v>
      </c>
      <c r="B43" s="3" t="s">
        <v>109</v>
      </c>
      <c r="C43" s="4" t="s">
        <v>34</v>
      </c>
      <c r="D43" s="3" t="s">
        <v>64</v>
      </c>
      <c r="E43" s="3" t="s">
        <v>24</v>
      </c>
      <c r="F43" s="3" t="s">
        <v>44</v>
      </c>
      <c r="G43" s="2">
        <v>70000</v>
      </c>
      <c r="H43" s="2">
        <f t="shared" si="0"/>
        <v>65863</v>
      </c>
      <c r="I43" s="2">
        <f t="shared" si="1"/>
        <v>2009</v>
      </c>
      <c r="J43" s="2">
        <f t="shared" si="2"/>
        <v>4970</v>
      </c>
      <c r="K43" s="2">
        <f t="shared" si="8"/>
        <v>770.00000000000011</v>
      </c>
      <c r="L43" s="2">
        <f t="shared" si="3"/>
        <v>2128</v>
      </c>
      <c r="M43" s="2">
        <f t="shared" si="9"/>
        <v>4963</v>
      </c>
      <c r="N43" s="2">
        <v>0</v>
      </c>
      <c r="O43" s="2">
        <f t="shared" si="4"/>
        <v>14840</v>
      </c>
      <c r="P43" s="2">
        <v>25</v>
      </c>
      <c r="Q43" s="2"/>
      <c r="R43" s="10"/>
      <c r="S43" s="2">
        <v>763.12</v>
      </c>
      <c r="T43" s="8">
        <v>200</v>
      </c>
      <c r="U43" s="8"/>
      <c r="V43" s="2">
        <v>5368.48</v>
      </c>
      <c r="W43" s="2">
        <f t="shared" si="11"/>
        <v>6356.5999999999995</v>
      </c>
      <c r="X43" s="2">
        <f t="shared" si="63"/>
        <v>4137</v>
      </c>
      <c r="Y43" s="2">
        <f t="shared" si="64"/>
        <v>10703</v>
      </c>
      <c r="Z43" s="2">
        <f t="shared" si="65"/>
        <v>59506.400000000001</v>
      </c>
      <c r="AA43" s="44"/>
      <c r="AB43" s="45"/>
      <c r="AC43" s="45"/>
      <c r="AD43" s="42"/>
      <c r="AE43" s="43"/>
    </row>
    <row r="44" spans="1:31" s="41" customFormat="1" ht="20.25" x14ac:dyDescent="0.3">
      <c r="A44" s="11">
        <f t="shared" si="10"/>
        <v>37</v>
      </c>
      <c r="B44" s="3" t="s">
        <v>115</v>
      </c>
      <c r="C44" s="4" t="s">
        <v>34</v>
      </c>
      <c r="D44" s="3" t="s">
        <v>7</v>
      </c>
      <c r="E44" s="3" t="s">
        <v>25</v>
      </c>
      <c r="F44" s="3" t="s">
        <v>44</v>
      </c>
      <c r="G44" s="2">
        <v>80000</v>
      </c>
      <c r="H44" s="2">
        <f t="shared" si="0"/>
        <v>75272</v>
      </c>
      <c r="I44" s="2">
        <f t="shared" si="1"/>
        <v>2296</v>
      </c>
      <c r="J44" s="2">
        <f t="shared" si="2"/>
        <v>5679.9999999999991</v>
      </c>
      <c r="K44" s="2">
        <f t="shared" si="8"/>
        <v>822.89</v>
      </c>
      <c r="L44" s="2">
        <f t="shared" si="3"/>
        <v>2432</v>
      </c>
      <c r="M44" s="2">
        <f t="shared" si="9"/>
        <v>5672</v>
      </c>
      <c r="N44" s="2">
        <v>0</v>
      </c>
      <c r="O44" s="2">
        <f t="shared" si="4"/>
        <v>16902.89</v>
      </c>
      <c r="P44" s="2">
        <v>25</v>
      </c>
      <c r="Q44" s="2">
        <v>7104.46</v>
      </c>
      <c r="R44" s="10"/>
      <c r="S44" s="2">
        <v>1412.73</v>
      </c>
      <c r="T44" s="8">
        <v>200</v>
      </c>
      <c r="U44" s="8"/>
      <c r="V44" s="2">
        <v>7400.87</v>
      </c>
      <c r="W44" s="2">
        <f t="shared" si="11"/>
        <v>16143.060000000001</v>
      </c>
      <c r="X44" s="2">
        <f t="shared" si="63"/>
        <v>4728</v>
      </c>
      <c r="Y44" s="2">
        <f t="shared" si="64"/>
        <v>12174.89</v>
      </c>
      <c r="Z44" s="2">
        <f t="shared" si="65"/>
        <v>59128.94</v>
      </c>
      <c r="AA44" s="44"/>
      <c r="AB44" s="45"/>
      <c r="AC44" s="45"/>
      <c r="AD44" s="42"/>
      <c r="AE44" s="43"/>
    </row>
    <row r="45" spans="1:31" s="41" customFormat="1" ht="40.5" x14ac:dyDescent="0.3">
      <c r="A45" s="11">
        <f t="shared" si="10"/>
        <v>38</v>
      </c>
      <c r="B45" s="3" t="s">
        <v>114</v>
      </c>
      <c r="C45" s="4" t="s">
        <v>34</v>
      </c>
      <c r="D45" s="3" t="s">
        <v>7</v>
      </c>
      <c r="E45" s="3" t="s">
        <v>25</v>
      </c>
      <c r="F45" s="3" t="s">
        <v>44</v>
      </c>
      <c r="G45" s="2">
        <v>65000</v>
      </c>
      <c r="H45" s="2">
        <f t="shared" si="0"/>
        <v>61158.5</v>
      </c>
      <c r="I45" s="2">
        <f t="shared" si="1"/>
        <v>1865.5</v>
      </c>
      <c r="J45" s="2">
        <f t="shared" si="2"/>
        <v>4615</v>
      </c>
      <c r="K45" s="2">
        <f t="shared" si="8"/>
        <v>715.00000000000011</v>
      </c>
      <c r="L45" s="2">
        <f t="shared" si="3"/>
        <v>1976</v>
      </c>
      <c r="M45" s="2">
        <f t="shared" si="9"/>
        <v>4608.5</v>
      </c>
      <c r="N45" s="2">
        <v>0</v>
      </c>
      <c r="O45" s="2">
        <f t="shared" si="4"/>
        <v>13780</v>
      </c>
      <c r="P45" s="2">
        <v>25</v>
      </c>
      <c r="Q45" s="2"/>
      <c r="R45" s="10"/>
      <c r="S45" s="2">
        <v>1098.2</v>
      </c>
      <c r="T45" s="8">
        <v>200</v>
      </c>
      <c r="U45" s="8"/>
      <c r="V45" s="2">
        <v>3860.28</v>
      </c>
      <c r="W45" s="2">
        <f t="shared" si="11"/>
        <v>5183.4800000000005</v>
      </c>
      <c r="X45" s="2">
        <f t="shared" si="63"/>
        <v>3841.5</v>
      </c>
      <c r="Y45" s="2">
        <f t="shared" si="64"/>
        <v>9938.5</v>
      </c>
      <c r="Z45" s="2">
        <f t="shared" si="65"/>
        <v>55975.020000000004</v>
      </c>
      <c r="AA45" s="44"/>
      <c r="AB45" s="45"/>
      <c r="AC45" s="45"/>
      <c r="AD45" s="42"/>
      <c r="AE45" s="43"/>
    </row>
    <row r="46" spans="1:31" s="41" customFormat="1" ht="40.5" x14ac:dyDescent="0.3">
      <c r="A46" s="11">
        <f t="shared" si="10"/>
        <v>39</v>
      </c>
      <c r="B46" s="3" t="s">
        <v>110</v>
      </c>
      <c r="C46" s="4" t="s">
        <v>33</v>
      </c>
      <c r="D46" s="3" t="s">
        <v>7</v>
      </c>
      <c r="E46" s="3" t="s">
        <v>106</v>
      </c>
      <c r="F46" s="3" t="s">
        <v>44</v>
      </c>
      <c r="G46" s="2">
        <v>65000</v>
      </c>
      <c r="H46" s="2">
        <f t="shared" si="0"/>
        <v>61158.5</v>
      </c>
      <c r="I46" s="2">
        <f t="shared" si="1"/>
        <v>1865.5</v>
      </c>
      <c r="J46" s="2">
        <f t="shared" si="2"/>
        <v>4615</v>
      </c>
      <c r="K46" s="2">
        <f t="shared" si="8"/>
        <v>715.00000000000011</v>
      </c>
      <c r="L46" s="2">
        <f t="shared" si="3"/>
        <v>1976</v>
      </c>
      <c r="M46" s="2">
        <f t="shared" si="9"/>
        <v>4608.5</v>
      </c>
      <c r="N46" s="2">
        <v>0</v>
      </c>
      <c r="O46" s="2">
        <f t="shared" si="4"/>
        <v>13780</v>
      </c>
      <c r="P46" s="2">
        <v>25</v>
      </c>
      <c r="Q46" s="2"/>
      <c r="R46" s="10"/>
      <c r="S46" s="2">
        <v>1138.8</v>
      </c>
      <c r="T46" s="8">
        <v>200</v>
      </c>
      <c r="U46" s="8"/>
      <c r="V46" s="2">
        <v>0</v>
      </c>
      <c r="W46" s="2">
        <f t="shared" si="11"/>
        <v>1363.8</v>
      </c>
      <c r="X46" s="2">
        <f t="shared" si="63"/>
        <v>3841.5</v>
      </c>
      <c r="Y46" s="2">
        <f t="shared" si="64"/>
        <v>9938.5</v>
      </c>
      <c r="Z46" s="2">
        <f t="shared" si="65"/>
        <v>59794.7</v>
      </c>
      <c r="AA46" s="44"/>
      <c r="AB46" s="45"/>
      <c r="AC46" s="45"/>
      <c r="AD46" s="42"/>
      <c r="AE46" s="43"/>
    </row>
    <row r="47" spans="1:31" s="41" customFormat="1" ht="40.5" x14ac:dyDescent="0.3">
      <c r="A47" s="11">
        <f t="shared" si="10"/>
        <v>40</v>
      </c>
      <c r="B47" s="12" t="s">
        <v>53</v>
      </c>
      <c r="C47" s="4" t="s">
        <v>34</v>
      </c>
      <c r="D47" s="3" t="s">
        <v>51</v>
      </c>
      <c r="E47" s="3" t="s">
        <v>54</v>
      </c>
      <c r="F47" s="3" t="s">
        <v>44</v>
      </c>
      <c r="G47" s="2">
        <v>96000</v>
      </c>
      <c r="H47" s="2">
        <f t="shared" si="0"/>
        <v>90326.399999999994</v>
      </c>
      <c r="I47" s="2">
        <f t="shared" si="1"/>
        <v>2755.2</v>
      </c>
      <c r="J47" s="2">
        <f t="shared" si="2"/>
        <v>6815.9999999999991</v>
      </c>
      <c r="K47" s="2">
        <f t="shared" si="8"/>
        <v>822.89</v>
      </c>
      <c r="L47" s="2">
        <f t="shared" si="3"/>
        <v>2918.4</v>
      </c>
      <c r="M47" s="2">
        <f t="shared" si="9"/>
        <v>6806.4000000000005</v>
      </c>
      <c r="N47" s="2"/>
      <c r="O47" s="2">
        <f t="shared" si="4"/>
        <v>20118.89</v>
      </c>
      <c r="P47" s="2">
        <v>25</v>
      </c>
      <c r="Q47" s="2">
        <v>2000</v>
      </c>
      <c r="R47" s="10"/>
      <c r="S47" s="2">
        <v>2513.4</v>
      </c>
      <c r="T47" s="8">
        <v>200</v>
      </c>
      <c r="U47" s="8"/>
      <c r="V47" s="2">
        <v>11164.47</v>
      </c>
      <c r="W47" s="2">
        <f t="shared" si="11"/>
        <v>15902.869999999999</v>
      </c>
      <c r="X47" s="2">
        <f t="shared" si="63"/>
        <v>5673.6</v>
      </c>
      <c r="Y47" s="2">
        <f t="shared" si="64"/>
        <v>14445.29</v>
      </c>
      <c r="Z47" s="2">
        <f t="shared" si="65"/>
        <v>74423.53</v>
      </c>
      <c r="AA47" s="44"/>
      <c r="AB47" s="45"/>
      <c r="AC47" s="45"/>
      <c r="AD47" s="42"/>
      <c r="AE47" s="43"/>
    </row>
    <row r="48" spans="1:31" s="41" customFormat="1" ht="40.5" x14ac:dyDescent="0.3">
      <c r="A48" s="11">
        <f t="shared" si="10"/>
        <v>41</v>
      </c>
      <c r="B48" s="12" t="s">
        <v>139</v>
      </c>
      <c r="C48" s="4" t="s">
        <v>34</v>
      </c>
      <c r="D48" s="3" t="s">
        <v>51</v>
      </c>
      <c r="E48" s="3" t="s">
        <v>54</v>
      </c>
      <c r="F48" s="3" t="s">
        <v>44</v>
      </c>
      <c r="G48" s="2">
        <v>60000</v>
      </c>
      <c r="H48" s="2">
        <f t="shared" si="0"/>
        <v>54534.22</v>
      </c>
      <c r="I48" s="2">
        <f t="shared" si="1"/>
        <v>1722</v>
      </c>
      <c r="J48" s="2">
        <f t="shared" si="2"/>
        <v>4260</v>
      </c>
      <c r="K48" s="2">
        <f t="shared" si="8"/>
        <v>660.00000000000011</v>
      </c>
      <c r="L48" s="2">
        <f t="shared" si="3"/>
        <v>1824</v>
      </c>
      <c r="M48" s="2">
        <f t="shared" si="9"/>
        <v>4254</v>
      </c>
      <c r="N48" s="2">
        <f>+N7</f>
        <v>1919.78</v>
      </c>
      <c r="O48" s="2">
        <f t="shared" si="4"/>
        <v>14639.78</v>
      </c>
      <c r="P48" s="2">
        <v>25</v>
      </c>
      <c r="Q48" s="2"/>
      <c r="R48" s="10"/>
      <c r="S48" s="2">
        <v>458.63</v>
      </c>
      <c r="T48" s="8">
        <v>200</v>
      </c>
      <c r="U48" s="8"/>
      <c r="V48" s="2">
        <v>3102.72</v>
      </c>
      <c r="W48" s="2">
        <f t="shared" si="11"/>
        <v>3786.35</v>
      </c>
      <c r="X48" s="2">
        <f t="shared" si="63"/>
        <v>5465.78</v>
      </c>
      <c r="Y48" s="2">
        <f t="shared" si="64"/>
        <v>9174</v>
      </c>
      <c r="Z48" s="2">
        <f t="shared" si="65"/>
        <v>50747.87</v>
      </c>
      <c r="AA48" s="44"/>
      <c r="AB48" s="45"/>
      <c r="AC48" s="45"/>
      <c r="AD48" s="42"/>
      <c r="AE48" s="43"/>
    </row>
    <row r="49" spans="1:31" s="41" customFormat="1" ht="40.5" x14ac:dyDescent="0.3">
      <c r="A49" s="11">
        <f t="shared" si="10"/>
        <v>42</v>
      </c>
      <c r="B49" s="12" t="s">
        <v>55</v>
      </c>
      <c r="C49" s="4" t="s">
        <v>34</v>
      </c>
      <c r="D49" s="3" t="s">
        <v>48</v>
      </c>
      <c r="E49" s="12" t="s">
        <v>56</v>
      </c>
      <c r="F49" s="3" t="s">
        <v>44</v>
      </c>
      <c r="G49" s="2">
        <v>60000</v>
      </c>
      <c r="H49" s="2">
        <f t="shared" si="0"/>
        <v>56454</v>
      </c>
      <c r="I49" s="2">
        <f t="shared" si="1"/>
        <v>1722</v>
      </c>
      <c r="J49" s="2">
        <f t="shared" si="2"/>
        <v>4260</v>
      </c>
      <c r="K49" s="2">
        <f t="shared" si="8"/>
        <v>660.00000000000011</v>
      </c>
      <c r="L49" s="2">
        <f t="shared" si="3"/>
        <v>1824</v>
      </c>
      <c r="M49" s="2">
        <f t="shared" si="9"/>
        <v>4254</v>
      </c>
      <c r="N49" s="2">
        <v>0</v>
      </c>
      <c r="O49" s="2">
        <f t="shared" si="4"/>
        <v>12720</v>
      </c>
      <c r="P49" s="2">
        <v>25</v>
      </c>
      <c r="Q49" s="2">
        <v>1843.46</v>
      </c>
      <c r="R49" s="10"/>
      <c r="S49" s="2">
        <v>2495.87</v>
      </c>
      <c r="T49" s="8">
        <v>200</v>
      </c>
      <c r="U49" s="8"/>
      <c r="V49" s="2">
        <v>0</v>
      </c>
      <c r="W49" s="2">
        <f t="shared" si="11"/>
        <v>4564.33</v>
      </c>
      <c r="X49" s="2">
        <f t="shared" si="63"/>
        <v>3546</v>
      </c>
      <c r="Y49" s="2">
        <f t="shared" si="64"/>
        <v>9174</v>
      </c>
      <c r="Z49" s="2">
        <f t="shared" si="65"/>
        <v>51889.67</v>
      </c>
      <c r="AA49" s="44"/>
      <c r="AB49" s="45"/>
      <c r="AC49" s="45"/>
      <c r="AD49" s="42"/>
      <c r="AE49" s="43"/>
    </row>
    <row r="50" spans="1:31" s="41" customFormat="1" ht="40.5" x14ac:dyDescent="0.3">
      <c r="A50" s="11">
        <f t="shared" si="10"/>
        <v>43</v>
      </c>
      <c r="B50" s="12" t="s">
        <v>57</v>
      </c>
      <c r="C50" s="4" t="s">
        <v>34</v>
      </c>
      <c r="D50" s="3" t="s">
        <v>10</v>
      </c>
      <c r="E50" s="12" t="s">
        <v>58</v>
      </c>
      <c r="F50" s="3" t="s">
        <v>44</v>
      </c>
      <c r="G50" s="2">
        <v>48000</v>
      </c>
      <c r="H50" s="2">
        <f t="shared" si="0"/>
        <v>45163.199999999997</v>
      </c>
      <c r="I50" s="2">
        <f t="shared" si="1"/>
        <v>1377.6</v>
      </c>
      <c r="J50" s="2">
        <f t="shared" si="2"/>
        <v>3407.9999999999995</v>
      </c>
      <c r="K50" s="2">
        <f t="shared" si="8"/>
        <v>528</v>
      </c>
      <c r="L50" s="2">
        <f t="shared" si="3"/>
        <v>1459.2</v>
      </c>
      <c r="M50" s="2">
        <f t="shared" si="9"/>
        <v>3403.2000000000003</v>
      </c>
      <c r="N50" s="2">
        <v>0</v>
      </c>
      <c r="O50" s="2">
        <f t="shared" si="4"/>
        <v>10176</v>
      </c>
      <c r="P50" s="2">
        <v>25</v>
      </c>
      <c r="Q50" s="2"/>
      <c r="R50" s="10"/>
      <c r="S50" s="2"/>
      <c r="T50" s="8">
        <v>200</v>
      </c>
      <c r="U50" s="8"/>
      <c r="V50" s="2">
        <v>0</v>
      </c>
      <c r="W50" s="2">
        <f t="shared" si="11"/>
        <v>225</v>
      </c>
      <c r="X50" s="2">
        <f t="shared" si="63"/>
        <v>2836.8</v>
      </c>
      <c r="Y50" s="2">
        <f t="shared" si="64"/>
        <v>7339.2</v>
      </c>
      <c r="Z50" s="2">
        <f t="shared" si="65"/>
        <v>44938.2</v>
      </c>
      <c r="AA50" s="44"/>
      <c r="AB50" s="45"/>
      <c r="AC50" s="45"/>
      <c r="AD50" s="42"/>
      <c r="AE50" s="43"/>
    </row>
    <row r="51" spans="1:31" s="41" customFormat="1" ht="40.5" x14ac:dyDescent="0.3">
      <c r="A51" s="11">
        <f t="shared" si="10"/>
        <v>44</v>
      </c>
      <c r="B51" s="3" t="s">
        <v>112</v>
      </c>
      <c r="C51" s="4" t="s">
        <v>33</v>
      </c>
      <c r="D51" s="3" t="s">
        <v>48</v>
      </c>
      <c r="E51" s="3" t="s">
        <v>35</v>
      </c>
      <c r="F51" s="3" t="s">
        <v>44</v>
      </c>
      <c r="G51" s="2">
        <v>60000</v>
      </c>
      <c r="H51" s="2">
        <f t="shared" si="0"/>
        <v>54534.22</v>
      </c>
      <c r="I51" s="2">
        <f t="shared" si="1"/>
        <v>1722</v>
      </c>
      <c r="J51" s="2">
        <f t="shared" si="2"/>
        <v>4260</v>
      </c>
      <c r="K51" s="2">
        <f t="shared" si="8"/>
        <v>660.00000000000011</v>
      </c>
      <c r="L51" s="2">
        <f t="shared" si="3"/>
        <v>1824</v>
      </c>
      <c r="M51" s="2">
        <f t="shared" si="9"/>
        <v>4254</v>
      </c>
      <c r="N51" s="2">
        <f>+N7</f>
        <v>1919.78</v>
      </c>
      <c r="O51" s="2">
        <f t="shared" si="4"/>
        <v>14639.78</v>
      </c>
      <c r="P51" s="2">
        <v>25</v>
      </c>
      <c r="Q51" s="2"/>
      <c r="R51" s="10"/>
      <c r="S51" s="2">
        <v>458.69</v>
      </c>
      <c r="T51" s="8">
        <v>200</v>
      </c>
      <c r="U51" s="8"/>
      <c r="V51" s="2">
        <v>0</v>
      </c>
      <c r="W51" s="9">
        <f t="shared" si="11"/>
        <v>683.69</v>
      </c>
      <c r="X51" s="2">
        <f t="shared" si="63"/>
        <v>5465.78</v>
      </c>
      <c r="Y51" s="2">
        <f t="shared" si="64"/>
        <v>9174</v>
      </c>
      <c r="Z51" s="2">
        <f t="shared" si="65"/>
        <v>53850.53</v>
      </c>
      <c r="AA51" s="44"/>
      <c r="AB51" s="45"/>
      <c r="AC51" s="45"/>
      <c r="AD51" s="99"/>
      <c r="AE51" s="43"/>
    </row>
    <row r="52" spans="1:31" s="41" customFormat="1" ht="40.5" x14ac:dyDescent="0.3">
      <c r="A52" s="11">
        <f t="shared" si="10"/>
        <v>45</v>
      </c>
      <c r="B52" s="3" t="s">
        <v>113</v>
      </c>
      <c r="C52" s="4" t="s">
        <v>33</v>
      </c>
      <c r="D52" s="3" t="s">
        <v>170</v>
      </c>
      <c r="E52" s="3" t="s">
        <v>13</v>
      </c>
      <c r="F52" s="3" t="s">
        <v>44</v>
      </c>
      <c r="G52" s="2">
        <v>60000</v>
      </c>
      <c r="H52" s="2">
        <f t="shared" si="0"/>
        <v>56454</v>
      </c>
      <c r="I52" s="2">
        <f t="shared" si="1"/>
        <v>1722</v>
      </c>
      <c r="J52" s="2">
        <f t="shared" si="2"/>
        <v>4260</v>
      </c>
      <c r="K52" s="2">
        <f t="shared" si="8"/>
        <v>660.00000000000011</v>
      </c>
      <c r="L52" s="2">
        <f t="shared" si="3"/>
        <v>1824</v>
      </c>
      <c r="M52" s="2">
        <f t="shared" si="9"/>
        <v>4254</v>
      </c>
      <c r="N52" s="2">
        <v>0</v>
      </c>
      <c r="O52" s="2">
        <f t="shared" si="4"/>
        <v>12720</v>
      </c>
      <c r="P52" s="2">
        <v>25</v>
      </c>
      <c r="Q52" s="2">
        <v>3000</v>
      </c>
      <c r="R52" s="10"/>
      <c r="S52" s="2">
        <v>1315.83</v>
      </c>
      <c r="T52" s="8">
        <v>200</v>
      </c>
      <c r="U52" s="8"/>
      <c r="V52" s="2">
        <v>0</v>
      </c>
      <c r="W52" s="9">
        <f t="shared" si="11"/>
        <v>4540.83</v>
      </c>
      <c r="X52" s="2">
        <f t="shared" si="63"/>
        <v>3546</v>
      </c>
      <c r="Y52" s="2">
        <f t="shared" si="64"/>
        <v>9174</v>
      </c>
      <c r="Z52" s="2">
        <f t="shared" si="65"/>
        <v>51913.17</v>
      </c>
      <c r="AA52" s="44"/>
      <c r="AB52" s="45"/>
      <c r="AC52" s="45"/>
      <c r="AD52" s="42"/>
      <c r="AE52" s="43"/>
    </row>
    <row r="53" spans="1:31" s="41" customFormat="1" ht="40.5" x14ac:dyDescent="0.3">
      <c r="A53" s="11">
        <f t="shared" si="10"/>
        <v>46</v>
      </c>
      <c r="B53" s="3" t="s">
        <v>111</v>
      </c>
      <c r="C53" s="4" t="s">
        <v>34</v>
      </c>
      <c r="D53" s="3" t="s">
        <v>49</v>
      </c>
      <c r="E53" s="3" t="s">
        <v>13</v>
      </c>
      <c r="F53" s="3" t="s">
        <v>44</v>
      </c>
      <c r="G53" s="2">
        <v>53000</v>
      </c>
      <c r="H53" s="2">
        <f t="shared" si="0"/>
        <v>49867.7</v>
      </c>
      <c r="I53" s="2">
        <f t="shared" si="1"/>
        <v>1521.1</v>
      </c>
      <c r="J53" s="2">
        <f t="shared" si="2"/>
        <v>3762.9999999999995</v>
      </c>
      <c r="K53" s="2">
        <f t="shared" si="8"/>
        <v>583.00000000000011</v>
      </c>
      <c r="L53" s="2">
        <f t="shared" si="3"/>
        <v>1611.2</v>
      </c>
      <c r="M53" s="2">
        <f t="shared" si="9"/>
        <v>3757.7000000000003</v>
      </c>
      <c r="N53" s="2">
        <v>0</v>
      </c>
      <c r="O53" s="2">
        <f t="shared" si="4"/>
        <v>11236</v>
      </c>
      <c r="P53" s="2">
        <v>25</v>
      </c>
      <c r="Q53" s="2">
        <v>1000</v>
      </c>
      <c r="R53" s="10"/>
      <c r="S53" s="2">
        <v>1046.99</v>
      </c>
      <c r="T53" s="8">
        <v>200</v>
      </c>
      <c r="U53" s="8"/>
      <c r="V53" s="2">
        <v>0</v>
      </c>
      <c r="W53" s="9">
        <f t="shared" si="11"/>
        <v>2271.9899999999998</v>
      </c>
      <c r="X53" s="2">
        <f t="shared" si="63"/>
        <v>3132.3</v>
      </c>
      <c r="Y53" s="2">
        <f t="shared" si="64"/>
        <v>8103.7000000000007</v>
      </c>
      <c r="Z53" s="2">
        <f t="shared" si="65"/>
        <v>47595.71</v>
      </c>
      <c r="AA53" s="44"/>
      <c r="AB53" s="45"/>
      <c r="AC53" s="45"/>
      <c r="AD53" s="42"/>
      <c r="AE53" s="43"/>
    </row>
    <row r="54" spans="1:31" s="101" customFormat="1" ht="40.5" x14ac:dyDescent="0.35">
      <c r="A54" s="11">
        <f t="shared" si="10"/>
        <v>47</v>
      </c>
      <c r="B54" s="3" t="s">
        <v>76</v>
      </c>
      <c r="C54" s="4" t="s">
        <v>34</v>
      </c>
      <c r="D54" s="3" t="s">
        <v>48</v>
      </c>
      <c r="E54" s="3" t="s">
        <v>77</v>
      </c>
      <c r="F54" s="3" t="s">
        <v>69</v>
      </c>
      <c r="G54" s="2">
        <v>53000</v>
      </c>
      <c r="H54" s="2">
        <f t="shared" si="0"/>
        <v>49867.7</v>
      </c>
      <c r="I54" s="2">
        <f t="shared" si="1"/>
        <v>1521.1</v>
      </c>
      <c r="J54" s="2">
        <f t="shared" si="2"/>
        <v>3762.9999999999995</v>
      </c>
      <c r="K54" s="2">
        <f t="shared" si="8"/>
        <v>583.00000000000011</v>
      </c>
      <c r="L54" s="2">
        <f t="shared" si="3"/>
        <v>1611.2</v>
      </c>
      <c r="M54" s="2">
        <f t="shared" si="9"/>
        <v>3757.7000000000003</v>
      </c>
      <c r="N54" s="2">
        <v>0</v>
      </c>
      <c r="O54" s="2">
        <f t="shared" si="4"/>
        <v>11236</v>
      </c>
      <c r="P54" s="2">
        <v>25</v>
      </c>
      <c r="Q54" s="22">
        <v>2000</v>
      </c>
      <c r="R54" s="16"/>
      <c r="S54" s="2">
        <v>915.58</v>
      </c>
      <c r="T54" s="8">
        <v>200</v>
      </c>
      <c r="U54" s="8"/>
      <c r="V54" s="2">
        <v>0</v>
      </c>
      <c r="W54" s="9">
        <f t="shared" si="11"/>
        <v>3140.58</v>
      </c>
      <c r="X54" s="2">
        <f t="shared" si="63"/>
        <v>3132.3</v>
      </c>
      <c r="Y54" s="2">
        <f t="shared" si="64"/>
        <v>8103.7000000000007</v>
      </c>
      <c r="Z54" s="2">
        <f t="shared" si="65"/>
        <v>46727.12</v>
      </c>
      <c r="AA54" s="47"/>
      <c r="AB54" s="17"/>
      <c r="AC54" s="17"/>
      <c r="AD54" s="57"/>
      <c r="AE54" s="100"/>
    </row>
    <row r="55" spans="1:31" s="101" customFormat="1" ht="40.5" x14ac:dyDescent="0.35">
      <c r="A55" s="11">
        <f t="shared" si="10"/>
        <v>48</v>
      </c>
      <c r="B55" s="3" t="s">
        <v>78</v>
      </c>
      <c r="C55" s="4" t="s">
        <v>33</v>
      </c>
      <c r="D55" s="3" t="s">
        <v>79</v>
      </c>
      <c r="E55" s="3" t="s">
        <v>58</v>
      </c>
      <c r="F55" s="3" t="s">
        <v>69</v>
      </c>
      <c r="G55" s="2">
        <v>48000</v>
      </c>
      <c r="H55" s="2">
        <f t="shared" si="0"/>
        <v>45163.199999999997</v>
      </c>
      <c r="I55" s="2">
        <f t="shared" si="1"/>
        <v>1377.6</v>
      </c>
      <c r="J55" s="2">
        <f t="shared" si="2"/>
        <v>3407.9999999999995</v>
      </c>
      <c r="K55" s="2">
        <f t="shared" si="8"/>
        <v>528</v>
      </c>
      <c r="L55" s="2">
        <f t="shared" si="3"/>
        <v>1459.2</v>
      </c>
      <c r="M55" s="2">
        <f t="shared" si="9"/>
        <v>3403.2000000000003</v>
      </c>
      <c r="N55" s="2">
        <v>0</v>
      </c>
      <c r="O55" s="2">
        <f t="shared" si="4"/>
        <v>10176</v>
      </c>
      <c r="P55" s="2">
        <v>25</v>
      </c>
      <c r="Q55" s="5"/>
      <c r="R55" s="16"/>
      <c r="S55" s="2">
        <v>555.67999999999995</v>
      </c>
      <c r="T55" s="8">
        <v>200</v>
      </c>
      <c r="U55" s="8"/>
      <c r="V55" s="2">
        <v>0</v>
      </c>
      <c r="W55" s="9">
        <f t="shared" si="11"/>
        <v>780.68</v>
      </c>
      <c r="X55" s="2">
        <f t="shared" si="63"/>
        <v>2836.8</v>
      </c>
      <c r="Y55" s="2">
        <f t="shared" si="64"/>
        <v>7339.2</v>
      </c>
      <c r="Z55" s="2">
        <f t="shared" si="65"/>
        <v>44382.52</v>
      </c>
      <c r="AA55" s="47"/>
      <c r="AB55" s="17"/>
      <c r="AC55" s="17"/>
      <c r="AD55" s="57"/>
      <c r="AE55" s="100"/>
    </row>
    <row r="56" spans="1:31" s="101" customFormat="1" ht="40.5" x14ac:dyDescent="0.35">
      <c r="A56" s="11">
        <f t="shared" si="10"/>
        <v>49</v>
      </c>
      <c r="B56" s="3" t="s">
        <v>102</v>
      </c>
      <c r="C56" s="4" t="s">
        <v>33</v>
      </c>
      <c r="D56" s="3" t="s">
        <v>170</v>
      </c>
      <c r="E56" s="3" t="s">
        <v>26</v>
      </c>
      <c r="F56" s="3" t="s">
        <v>69</v>
      </c>
      <c r="G56" s="2">
        <v>65000</v>
      </c>
      <c r="H56" s="2">
        <f t="shared" si="0"/>
        <v>61158.5</v>
      </c>
      <c r="I56" s="2">
        <f t="shared" si="1"/>
        <v>1865.5</v>
      </c>
      <c r="J56" s="2">
        <f t="shared" si="2"/>
        <v>4615</v>
      </c>
      <c r="K56" s="2">
        <f t="shared" si="8"/>
        <v>715.00000000000011</v>
      </c>
      <c r="L56" s="2">
        <f t="shared" si="3"/>
        <v>1976</v>
      </c>
      <c r="M56" s="2">
        <f t="shared" si="9"/>
        <v>4608.5</v>
      </c>
      <c r="N56" s="2">
        <v>0</v>
      </c>
      <c r="O56" s="2">
        <f t="shared" si="4"/>
        <v>13780</v>
      </c>
      <c r="P56" s="2">
        <v>25</v>
      </c>
      <c r="Q56" s="5">
        <v>31183</v>
      </c>
      <c r="R56" s="16"/>
      <c r="S56" s="2">
        <v>398.64</v>
      </c>
      <c r="T56" s="8">
        <v>200</v>
      </c>
      <c r="U56" s="8"/>
      <c r="V56" s="2">
        <v>0</v>
      </c>
      <c r="W56" s="9">
        <f t="shared" si="11"/>
        <v>31806.639999999999</v>
      </c>
      <c r="X56" s="2">
        <f t="shared" si="63"/>
        <v>3841.5</v>
      </c>
      <c r="Y56" s="2">
        <f t="shared" si="64"/>
        <v>9938.5</v>
      </c>
      <c r="Z56" s="2">
        <f t="shared" si="65"/>
        <v>29351.86</v>
      </c>
      <c r="AA56" s="47"/>
      <c r="AB56" s="17"/>
      <c r="AC56" s="17"/>
      <c r="AD56" s="57"/>
      <c r="AE56" s="100"/>
    </row>
    <row r="57" spans="1:31" s="103" customFormat="1" ht="40.5" x14ac:dyDescent="0.25">
      <c r="A57" s="11">
        <f t="shared" si="10"/>
        <v>50</v>
      </c>
      <c r="B57" s="3" t="s">
        <v>119</v>
      </c>
      <c r="C57" s="4" t="s">
        <v>34</v>
      </c>
      <c r="D57" s="3" t="s">
        <v>79</v>
      </c>
      <c r="E57" s="3" t="s">
        <v>58</v>
      </c>
      <c r="F57" s="3" t="s">
        <v>44</v>
      </c>
      <c r="G57" s="2">
        <v>60000</v>
      </c>
      <c r="H57" s="2">
        <f t="shared" si="0"/>
        <v>56454</v>
      </c>
      <c r="I57" s="2">
        <f t="shared" si="1"/>
        <v>1722</v>
      </c>
      <c r="J57" s="2">
        <f t="shared" si="2"/>
        <v>4260</v>
      </c>
      <c r="K57" s="2">
        <f t="shared" si="8"/>
        <v>660.00000000000011</v>
      </c>
      <c r="L57" s="2">
        <f t="shared" si="3"/>
        <v>1824</v>
      </c>
      <c r="M57" s="2">
        <f t="shared" si="9"/>
        <v>4254</v>
      </c>
      <c r="N57" s="2"/>
      <c r="O57" s="2">
        <f t="shared" si="4"/>
        <v>12720</v>
      </c>
      <c r="P57" s="2">
        <v>25</v>
      </c>
      <c r="Q57" s="22">
        <v>1000</v>
      </c>
      <c r="R57" s="23"/>
      <c r="S57" s="2">
        <v>1111.77</v>
      </c>
      <c r="T57" s="8">
        <v>200</v>
      </c>
      <c r="U57" s="8"/>
      <c r="V57" s="2">
        <v>0</v>
      </c>
      <c r="W57" s="9">
        <f t="shared" si="11"/>
        <v>2336.77</v>
      </c>
      <c r="X57" s="2">
        <f t="shared" si="63"/>
        <v>3546</v>
      </c>
      <c r="Y57" s="2">
        <f t="shared" si="64"/>
        <v>9174</v>
      </c>
      <c r="Z57" s="2">
        <f t="shared" si="65"/>
        <v>54117.229999999996</v>
      </c>
      <c r="AA57" s="89"/>
      <c r="AB57" s="90"/>
      <c r="AC57" s="90"/>
      <c r="AD57" s="91"/>
      <c r="AE57" s="102"/>
    </row>
    <row r="58" spans="1:31" s="41" customFormat="1" ht="40.5" x14ac:dyDescent="0.3">
      <c r="A58" s="11">
        <f t="shared" si="10"/>
        <v>51</v>
      </c>
      <c r="B58" s="3" t="s">
        <v>150</v>
      </c>
      <c r="C58" s="4" t="s">
        <v>33</v>
      </c>
      <c r="D58" s="3" t="s">
        <v>73</v>
      </c>
      <c r="E58" s="3" t="s">
        <v>12</v>
      </c>
      <c r="F58" s="3" t="s">
        <v>74</v>
      </c>
      <c r="G58" s="2">
        <v>80000</v>
      </c>
      <c r="H58" s="2">
        <f t="shared" si="0"/>
        <v>75272</v>
      </c>
      <c r="I58" s="2">
        <f t="shared" ref="I58:I67" si="74">IF(G58&lt;=374040,G58*2.87%,9334.68)</f>
        <v>2296</v>
      </c>
      <c r="J58" s="2">
        <f t="shared" ref="J58:J67" si="75">IF(G58&lt;=374040,G58*7.1%,23092.75)</f>
        <v>5679.9999999999991</v>
      </c>
      <c r="K58" s="2">
        <f t="shared" si="8"/>
        <v>822.89</v>
      </c>
      <c r="L58" s="2">
        <f t="shared" si="3"/>
        <v>2432</v>
      </c>
      <c r="M58" s="2">
        <f t="shared" si="9"/>
        <v>5672</v>
      </c>
      <c r="N58" s="2">
        <v>0</v>
      </c>
      <c r="O58" s="2">
        <f t="shared" si="4"/>
        <v>16902.89</v>
      </c>
      <c r="P58" s="2">
        <v>25</v>
      </c>
      <c r="Q58" s="2">
        <v>3000</v>
      </c>
      <c r="R58" s="10"/>
      <c r="S58" s="2">
        <v>2322.46</v>
      </c>
      <c r="T58" s="8">
        <v>200</v>
      </c>
      <c r="U58" s="8"/>
      <c r="V58" s="2">
        <v>7400.87</v>
      </c>
      <c r="W58" s="9">
        <f t="shared" si="11"/>
        <v>12948.33</v>
      </c>
      <c r="X58" s="2">
        <f t="shared" si="63"/>
        <v>4728</v>
      </c>
      <c r="Y58" s="2">
        <f t="shared" si="64"/>
        <v>12174.89</v>
      </c>
      <c r="Z58" s="2">
        <f t="shared" si="65"/>
        <v>62323.67</v>
      </c>
      <c r="AA58" s="44"/>
      <c r="AB58" s="45"/>
      <c r="AC58" s="45"/>
      <c r="AD58" s="42"/>
      <c r="AE58" s="43"/>
    </row>
    <row r="59" spans="1:31" s="41" customFormat="1" ht="40.5" x14ac:dyDescent="0.3">
      <c r="A59" s="11">
        <f t="shared" si="10"/>
        <v>52</v>
      </c>
      <c r="B59" s="3" t="s">
        <v>132</v>
      </c>
      <c r="C59" s="4" t="s">
        <v>33</v>
      </c>
      <c r="D59" s="3" t="s">
        <v>48</v>
      </c>
      <c r="E59" s="3" t="s">
        <v>58</v>
      </c>
      <c r="F59" s="3" t="s">
        <v>44</v>
      </c>
      <c r="G59" s="2">
        <v>60000</v>
      </c>
      <c r="H59" s="2">
        <f t="shared" si="0"/>
        <v>56454</v>
      </c>
      <c r="I59" s="2">
        <f t="shared" si="74"/>
        <v>1722</v>
      </c>
      <c r="J59" s="2">
        <f t="shared" si="75"/>
        <v>4260</v>
      </c>
      <c r="K59" s="2">
        <f t="shared" si="8"/>
        <v>660.00000000000011</v>
      </c>
      <c r="L59" s="2">
        <f t="shared" si="3"/>
        <v>1824</v>
      </c>
      <c r="M59" s="2">
        <f t="shared" si="9"/>
        <v>4254</v>
      </c>
      <c r="N59" s="2"/>
      <c r="O59" s="2">
        <f t="shared" si="4"/>
        <v>12720</v>
      </c>
      <c r="P59" s="2">
        <v>25</v>
      </c>
      <c r="Q59" s="2">
        <v>500</v>
      </c>
      <c r="R59" s="10"/>
      <c r="S59" s="2">
        <v>839.92</v>
      </c>
      <c r="T59" s="8">
        <v>200</v>
      </c>
      <c r="U59" s="8"/>
      <c r="V59" s="2">
        <v>0</v>
      </c>
      <c r="W59" s="9">
        <f t="shared" si="11"/>
        <v>1564.92</v>
      </c>
      <c r="X59" s="2">
        <f t="shared" si="63"/>
        <v>3546</v>
      </c>
      <c r="Y59" s="2">
        <f t="shared" si="64"/>
        <v>9174</v>
      </c>
      <c r="Z59" s="2">
        <f t="shared" si="65"/>
        <v>54889.08</v>
      </c>
      <c r="AA59" s="44"/>
      <c r="AB59" s="45"/>
      <c r="AC59" s="45"/>
      <c r="AD59" s="42"/>
      <c r="AE59" s="43"/>
    </row>
    <row r="60" spans="1:31" s="57" customFormat="1" ht="40.5" x14ac:dyDescent="0.35">
      <c r="A60" s="11">
        <f t="shared" si="10"/>
        <v>53</v>
      </c>
      <c r="B60" s="3" t="s">
        <v>133</v>
      </c>
      <c r="C60" s="4" t="s">
        <v>34</v>
      </c>
      <c r="D60" s="3" t="s">
        <v>6</v>
      </c>
      <c r="E60" s="3" t="s">
        <v>11</v>
      </c>
      <c r="F60" s="3" t="s">
        <v>44</v>
      </c>
      <c r="G60" s="2">
        <v>95000</v>
      </c>
      <c r="H60" s="2">
        <f t="shared" si="0"/>
        <v>89385.5</v>
      </c>
      <c r="I60" s="2">
        <f t="shared" si="74"/>
        <v>2726.5</v>
      </c>
      <c r="J60" s="2">
        <f t="shared" si="75"/>
        <v>6744.9999999999991</v>
      </c>
      <c r="K60" s="2">
        <f t="shared" si="8"/>
        <v>822.89</v>
      </c>
      <c r="L60" s="2">
        <f t="shared" si="3"/>
        <v>2888</v>
      </c>
      <c r="M60" s="2">
        <f t="shared" si="9"/>
        <v>6735.5</v>
      </c>
      <c r="N60" s="2"/>
      <c r="O60" s="2"/>
      <c r="P60" s="2">
        <v>25</v>
      </c>
      <c r="Q60" s="5"/>
      <c r="R60" s="16"/>
      <c r="S60" s="2">
        <v>939.8</v>
      </c>
      <c r="T60" s="8">
        <v>200</v>
      </c>
      <c r="U60" s="8"/>
      <c r="V60" s="2">
        <v>0</v>
      </c>
      <c r="W60" s="9">
        <f t="shared" si="11"/>
        <v>1164.8</v>
      </c>
      <c r="X60" s="2">
        <f t="shared" si="63"/>
        <v>5614.5</v>
      </c>
      <c r="Y60" s="2">
        <f t="shared" si="64"/>
        <v>14303.39</v>
      </c>
      <c r="Z60" s="2">
        <f t="shared" si="65"/>
        <v>88220.7</v>
      </c>
      <c r="AA60" s="47"/>
      <c r="AB60" s="17"/>
      <c r="AC60" s="17"/>
    </row>
    <row r="61" spans="1:31" s="57" customFormat="1" ht="21" x14ac:dyDescent="0.35">
      <c r="A61" s="11">
        <f t="shared" si="10"/>
        <v>54</v>
      </c>
      <c r="B61" s="3" t="s">
        <v>95</v>
      </c>
      <c r="C61" s="4" t="s">
        <v>34</v>
      </c>
      <c r="D61" s="3" t="s">
        <v>8</v>
      </c>
      <c r="E61" s="3" t="s">
        <v>12</v>
      </c>
      <c r="F61" s="3" t="s">
        <v>44</v>
      </c>
      <c r="G61" s="2">
        <v>80000</v>
      </c>
      <c r="H61" s="2">
        <f t="shared" si="0"/>
        <v>75272</v>
      </c>
      <c r="I61" s="2">
        <f t="shared" si="74"/>
        <v>2296</v>
      </c>
      <c r="J61" s="2">
        <f t="shared" si="75"/>
        <v>5679.9999999999991</v>
      </c>
      <c r="K61" s="2">
        <f t="shared" si="8"/>
        <v>822.89</v>
      </c>
      <c r="L61" s="2">
        <f t="shared" si="3"/>
        <v>2432</v>
      </c>
      <c r="M61" s="2">
        <f t="shared" si="9"/>
        <v>5672</v>
      </c>
      <c r="N61" s="2"/>
      <c r="O61" s="2">
        <f t="shared" ref="O61:O63" si="76">+I61+J61+K61+L61+M61+N61</f>
        <v>16902.89</v>
      </c>
      <c r="P61" s="2">
        <v>25</v>
      </c>
      <c r="Q61" s="5">
        <v>11490.13</v>
      </c>
      <c r="R61" s="16"/>
      <c r="S61" s="2">
        <v>1661.12</v>
      </c>
      <c r="T61" s="8">
        <v>200</v>
      </c>
      <c r="U61" s="8"/>
      <c r="V61" s="2">
        <v>7400.87</v>
      </c>
      <c r="W61" s="9">
        <f t="shared" si="11"/>
        <v>20777.12</v>
      </c>
      <c r="X61" s="2">
        <f t="shared" ref="X61:X67" si="77">+I61+L61+N61</f>
        <v>4728</v>
      </c>
      <c r="Y61" s="2">
        <f t="shared" ref="Y61:Y67" si="78">+J61+K61+M61</f>
        <v>12174.89</v>
      </c>
      <c r="Z61" s="2">
        <f t="shared" ref="Z61:Z67" si="79">+G61-(W61+X61)</f>
        <v>54494.880000000005</v>
      </c>
      <c r="AA61" s="47"/>
      <c r="AB61" s="17"/>
      <c r="AC61" s="17"/>
    </row>
    <row r="62" spans="1:31" s="57" customFormat="1" ht="40.5" x14ac:dyDescent="0.35">
      <c r="A62" s="11">
        <f t="shared" si="10"/>
        <v>55</v>
      </c>
      <c r="B62" s="3" t="s">
        <v>120</v>
      </c>
      <c r="C62" s="4" t="s">
        <v>34</v>
      </c>
      <c r="D62" s="3" t="s">
        <v>8</v>
      </c>
      <c r="E62" s="3" t="s">
        <v>121</v>
      </c>
      <c r="F62" s="3" t="s">
        <v>44</v>
      </c>
      <c r="G62" s="2">
        <v>165000</v>
      </c>
      <c r="H62" s="2">
        <f t="shared" si="0"/>
        <v>155529</v>
      </c>
      <c r="I62" s="2">
        <f t="shared" si="74"/>
        <v>4735.5</v>
      </c>
      <c r="J62" s="2">
        <f t="shared" si="75"/>
        <v>11714.999999999998</v>
      </c>
      <c r="K62" s="2">
        <f t="shared" si="8"/>
        <v>822.89</v>
      </c>
      <c r="L62" s="2">
        <v>4735.5</v>
      </c>
      <c r="M62" s="2">
        <f t="shared" si="9"/>
        <v>11698.5</v>
      </c>
      <c r="N62" s="2"/>
      <c r="O62" s="2">
        <f t="shared" si="76"/>
        <v>33707.39</v>
      </c>
      <c r="P62" s="2">
        <v>25</v>
      </c>
      <c r="Q62" s="5"/>
      <c r="R62" s="16"/>
      <c r="S62" s="2">
        <v>3723.25</v>
      </c>
      <c r="T62" s="8">
        <v>200</v>
      </c>
      <c r="U62" s="8"/>
      <c r="V62" s="2">
        <v>27394.99</v>
      </c>
      <c r="W62" s="9">
        <f t="shared" si="11"/>
        <v>31343.24</v>
      </c>
      <c r="X62" s="2">
        <f t="shared" si="77"/>
        <v>9471</v>
      </c>
      <c r="Y62" s="2">
        <f t="shared" si="78"/>
        <v>24236.39</v>
      </c>
      <c r="Z62" s="2">
        <f t="shared" si="79"/>
        <v>124185.76</v>
      </c>
      <c r="AA62" s="47"/>
      <c r="AB62" s="17"/>
      <c r="AC62" s="17"/>
    </row>
    <row r="63" spans="1:31" s="57" customFormat="1" ht="40.5" x14ac:dyDescent="0.35">
      <c r="A63" s="11">
        <f t="shared" si="10"/>
        <v>56</v>
      </c>
      <c r="B63" s="3" t="s">
        <v>103</v>
      </c>
      <c r="C63" s="4" t="s">
        <v>33</v>
      </c>
      <c r="D63" s="3" t="s">
        <v>64</v>
      </c>
      <c r="E63" s="3" t="s">
        <v>25</v>
      </c>
      <c r="F63" s="3" t="s">
        <v>44</v>
      </c>
      <c r="G63" s="2">
        <v>65000</v>
      </c>
      <c r="H63" s="2">
        <f t="shared" si="0"/>
        <v>57318.94</v>
      </c>
      <c r="I63" s="2">
        <f t="shared" si="74"/>
        <v>1865.5</v>
      </c>
      <c r="J63" s="2">
        <f t="shared" si="75"/>
        <v>4615</v>
      </c>
      <c r="K63" s="2">
        <f t="shared" si="8"/>
        <v>715.00000000000011</v>
      </c>
      <c r="L63" s="2">
        <f t="shared" si="3"/>
        <v>1976</v>
      </c>
      <c r="M63" s="2">
        <f t="shared" si="9"/>
        <v>4608.5</v>
      </c>
      <c r="N63" s="2">
        <f>+N7*2</f>
        <v>3839.56</v>
      </c>
      <c r="O63" s="2">
        <f t="shared" si="76"/>
        <v>17619.560000000001</v>
      </c>
      <c r="P63" s="2">
        <v>25</v>
      </c>
      <c r="Q63" s="5"/>
      <c r="R63" s="16"/>
      <c r="S63" s="2">
        <v>2603.4299999999998</v>
      </c>
      <c r="T63" s="8">
        <v>200</v>
      </c>
      <c r="U63" s="8"/>
      <c r="V63" s="2">
        <v>3659.66</v>
      </c>
      <c r="W63" s="9">
        <f t="shared" ref="W63:W67" si="80">+P63+Q63+S63+T63+V63</f>
        <v>6488.09</v>
      </c>
      <c r="X63" s="2">
        <f t="shared" si="77"/>
        <v>7681.0599999999995</v>
      </c>
      <c r="Y63" s="2">
        <f t="shared" si="78"/>
        <v>9938.5</v>
      </c>
      <c r="Z63" s="2">
        <f t="shared" si="79"/>
        <v>50830.85</v>
      </c>
      <c r="AA63" s="47"/>
      <c r="AB63" s="17"/>
      <c r="AC63" s="17"/>
    </row>
    <row r="64" spans="1:31" s="57" customFormat="1" ht="21" x14ac:dyDescent="0.35">
      <c r="A64" s="11">
        <f t="shared" si="10"/>
        <v>57</v>
      </c>
      <c r="B64" s="3" t="s">
        <v>100</v>
      </c>
      <c r="C64" s="4" t="s">
        <v>34</v>
      </c>
      <c r="D64" s="3" t="s">
        <v>49</v>
      </c>
      <c r="E64" s="3" t="s">
        <v>26</v>
      </c>
      <c r="F64" s="3" t="s">
        <v>44</v>
      </c>
      <c r="G64" s="2">
        <v>95000</v>
      </c>
      <c r="H64" s="2">
        <f t="shared" si="0"/>
        <v>89385.5</v>
      </c>
      <c r="I64" s="2">
        <f t="shared" si="74"/>
        <v>2726.5</v>
      </c>
      <c r="J64" s="2">
        <f t="shared" si="75"/>
        <v>6744.9999999999991</v>
      </c>
      <c r="K64" s="2">
        <f t="shared" si="8"/>
        <v>822.89</v>
      </c>
      <c r="L64" s="2">
        <f t="shared" si="3"/>
        <v>2888</v>
      </c>
      <c r="M64" s="2">
        <f t="shared" si="9"/>
        <v>6735.5</v>
      </c>
      <c r="N64" s="2"/>
      <c r="O64" s="2">
        <f>+I64+J64+K64+L64+M64+N64</f>
        <v>19917.89</v>
      </c>
      <c r="P64" s="2">
        <v>25</v>
      </c>
      <c r="Q64" s="5"/>
      <c r="R64" s="16"/>
      <c r="S64" s="2">
        <v>462.01</v>
      </c>
      <c r="T64" s="8">
        <v>200</v>
      </c>
      <c r="U64" s="8"/>
      <c r="V64" s="2">
        <v>10929.24</v>
      </c>
      <c r="W64" s="9">
        <f t="shared" si="80"/>
        <v>11616.25</v>
      </c>
      <c r="X64" s="2">
        <f t="shared" si="77"/>
        <v>5614.5</v>
      </c>
      <c r="Y64" s="2">
        <f t="shared" si="78"/>
        <v>14303.39</v>
      </c>
      <c r="Z64" s="2">
        <f t="shared" si="79"/>
        <v>77769.25</v>
      </c>
      <c r="AA64" s="47"/>
      <c r="AB64" s="17"/>
      <c r="AC64" s="17"/>
    </row>
    <row r="65" spans="1:31" s="57" customFormat="1" ht="40.5" x14ac:dyDescent="0.35">
      <c r="A65" s="11">
        <f t="shared" si="10"/>
        <v>58</v>
      </c>
      <c r="B65" s="3" t="s">
        <v>122</v>
      </c>
      <c r="C65" s="6" t="s">
        <v>34</v>
      </c>
      <c r="D65" s="3" t="s">
        <v>49</v>
      </c>
      <c r="E65" s="3" t="s">
        <v>27</v>
      </c>
      <c r="F65" s="7" t="s">
        <v>44</v>
      </c>
      <c r="G65" s="2">
        <v>65000</v>
      </c>
      <c r="H65" s="2">
        <f t="shared" si="0"/>
        <v>61158.5</v>
      </c>
      <c r="I65" s="2">
        <f t="shared" si="74"/>
        <v>1865.5</v>
      </c>
      <c r="J65" s="2">
        <f t="shared" si="75"/>
        <v>4615</v>
      </c>
      <c r="K65" s="2">
        <f t="shared" si="8"/>
        <v>715.00000000000011</v>
      </c>
      <c r="L65" s="2">
        <f t="shared" si="3"/>
        <v>1976</v>
      </c>
      <c r="M65" s="2">
        <f t="shared" si="9"/>
        <v>4608.5</v>
      </c>
      <c r="N65" s="2"/>
      <c r="O65" s="2">
        <f>+I65+J65+K65+L65+M65+N65</f>
        <v>13780</v>
      </c>
      <c r="P65" s="2">
        <v>25</v>
      </c>
      <c r="Q65" s="5"/>
      <c r="R65" s="16"/>
      <c r="S65" s="2">
        <v>783.74</v>
      </c>
      <c r="T65" s="8">
        <v>200</v>
      </c>
      <c r="U65" s="8"/>
      <c r="V65" s="2">
        <v>4427.58</v>
      </c>
      <c r="W65" s="9">
        <f t="shared" si="80"/>
        <v>5436.32</v>
      </c>
      <c r="X65" s="2">
        <f t="shared" si="77"/>
        <v>3841.5</v>
      </c>
      <c r="Y65" s="2">
        <f t="shared" si="78"/>
        <v>9938.5</v>
      </c>
      <c r="Z65" s="2">
        <f t="shared" si="79"/>
        <v>55722.18</v>
      </c>
      <c r="AA65" s="47"/>
      <c r="AB65" s="17"/>
      <c r="AC65" s="17"/>
    </row>
    <row r="66" spans="1:31" s="57" customFormat="1" ht="40.5" x14ac:dyDescent="0.35">
      <c r="A66" s="11">
        <f t="shared" si="10"/>
        <v>59</v>
      </c>
      <c r="B66" s="3" t="s">
        <v>148</v>
      </c>
      <c r="C66" s="6" t="s">
        <v>34</v>
      </c>
      <c r="D66" s="3" t="s">
        <v>49</v>
      </c>
      <c r="E66" s="3" t="s">
        <v>149</v>
      </c>
      <c r="F66" s="7" t="s">
        <v>44</v>
      </c>
      <c r="G66" s="2">
        <v>165000</v>
      </c>
      <c r="H66" s="2">
        <f t="shared" ref="H66" si="81">+G66-(I66+L66+N66)</f>
        <v>155529</v>
      </c>
      <c r="I66" s="2">
        <f t="shared" ref="I66" si="82">IF(G66&lt;=374040,G66*2.87%,9334.68)</f>
        <v>4735.5</v>
      </c>
      <c r="J66" s="2">
        <f t="shared" ref="J66" si="83">IF(G66&lt;=374040,G66*7.1%,23092.75)</f>
        <v>11714.999999999998</v>
      </c>
      <c r="K66" s="2">
        <f t="shared" si="8"/>
        <v>822.89</v>
      </c>
      <c r="L66" s="2">
        <v>4735.5</v>
      </c>
      <c r="M66" s="2">
        <f t="shared" si="9"/>
        <v>11698.5</v>
      </c>
      <c r="N66" s="2"/>
      <c r="O66" s="2">
        <f>+I66+J66+K66+L66+M66+N66</f>
        <v>33707.39</v>
      </c>
      <c r="P66" s="2">
        <v>25</v>
      </c>
      <c r="Q66" s="5"/>
      <c r="R66" s="16"/>
      <c r="S66" s="2"/>
      <c r="T66" s="8">
        <v>200</v>
      </c>
      <c r="U66" s="8"/>
      <c r="V66" s="2">
        <v>27394.99</v>
      </c>
      <c r="W66" s="9">
        <f t="shared" ref="W66" si="84">+P66+Q66+S66+T66+V66</f>
        <v>27619.99</v>
      </c>
      <c r="X66" s="2">
        <f t="shared" ref="X66" si="85">+I66+L66+N66</f>
        <v>9471</v>
      </c>
      <c r="Y66" s="2">
        <f t="shared" ref="Y66" si="86">+J66+K66+M66</f>
        <v>24236.39</v>
      </c>
      <c r="Z66" s="2">
        <f t="shared" ref="Z66" si="87">+G66-(W66+X66)</f>
        <v>127909.01</v>
      </c>
      <c r="AA66" s="47"/>
      <c r="AB66" s="17"/>
      <c r="AC66" s="17"/>
    </row>
    <row r="67" spans="1:31" s="57" customFormat="1" ht="40.5" x14ac:dyDescent="0.35">
      <c r="A67" s="11">
        <f t="shared" si="10"/>
        <v>60</v>
      </c>
      <c r="B67" s="3" t="s">
        <v>134</v>
      </c>
      <c r="C67" s="6" t="s">
        <v>34</v>
      </c>
      <c r="D67" s="3" t="s">
        <v>10</v>
      </c>
      <c r="E67" s="3" t="s">
        <v>135</v>
      </c>
      <c r="F67" s="7" t="s">
        <v>44</v>
      </c>
      <c r="G67" s="2">
        <v>140000</v>
      </c>
      <c r="H67" s="2">
        <f t="shared" si="0"/>
        <v>131726</v>
      </c>
      <c r="I67" s="2">
        <f t="shared" si="74"/>
        <v>4018</v>
      </c>
      <c r="J67" s="2">
        <f t="shared" si="75"/>
        <v>9940</v>
      </c>
      <c r="K67" s="2">
        <f t="shared" si="8"/>
        <v>822.89</v>
      </c>
      <c r="L67" s="2">
        <f t="shared" si="3"/>
        <v>4256</v>
      </c>
      <c r="M67" s="2">
        <f t="shared" si="9"/>
        <v>9926</v>
      </c>
      <c r="N67" s="2"/>
      <c r="O67" s="2"/>
      <c r="P67" s="2">
        <v>25</v>
      </c>
      <c r="Q67" s="5"/>
      <c r="R67" s="16"/>
      <c r="S67" s="2">
        <v>899.78</v>
      </c>
      <c r="T67" s="8">
        <v>200</v>
      </c>
      <c r="U67" s="8"/>
      <c r="V67" s="2">
        <v>21514.37</v>
      </c>
      <c r="W67" s="9">
        <f t="shared" si="80"/>
        <v>22639.149999999998</v>
      </c>
      <c r="X67" s="2">
        <f t="shared" si="77"/>
        <v>8274</v>
      </c>
      <c r="Y67" s="2">
        <f t="shared" si="78"/>
        <v>20688.89</v>
      </c>
      <c r="Z67" s="2">
        <f t="shared" si="79"/>
        <v>109086.85</v>
      </c>
      <c r="AA67" s="47"/>
      <c r="AB67" s="17"/>
      <c r="AC67" s="17"/>
    </row>
    <row r="68" spans="1:31" s="57" customFormat="1" ht="40.5" x14ac:dyDescent="0.35">
      <c r="A68" s="11">
        <f t="shared" si="10"/>
        <v>61</v>
      </c>
      <c r="B68" s="3" t="s">
        <v>116</v>
      </c>
      <c r="C68" s="6" t="s">
        <v>33</v>
      </c>
      <c r="D68" s="3" t="s">
        <v>49</v>
      </c>
      <c r="E68" s="3" t="s">
        <v>104</v>
      </c>
      <c r="F68" s="7" t="s">
        <v>44</v>
      </c>
      <c r="G68" s="2">
        <v>95000</v>
      </c>
      <c r="H68" s="2">
        <f t="shared" ref="H68" si="88">+G68-(I68+L68+N68)</f>
        <v>89385.5</v>
      </c>
      <c r="I68" s="2">
        <f t="shared" ref="I68" si="89">IF(G68&lt;=374040,G68*2.87%,9334.68)</f>
        <v>2726.5</v>
      </c>
      <c r="J68" s="2">
        <f t="shared" ref="J68" si="90">IF(G68&lt;=374040,G68*7.1%,23092.75)</f>
        <v>6744.9999999999991</v>
      </c>
      <c r="K68" s="2">
        <f t="shared" si="8"/>
        <v>822.89</v>
      </c>
      <c r="L68" s="2">
        <f t="shared" si="3"/>
        <v>2888</v>
      </c>
      <c r="M68" s="2">
        <f t="shared" si="9"/>
        <v>6735.5</v>
      </c>
      <c r="N68" s="2"/>
      <c r="O68" s="2">
        <f>+I68+J68+K68+L68+M68+N68</f>
        <v>19917.89</v>
      </c>
      <c r="P68" s="2">
        <v>25</v>
      </c>
      <c r="Q68" s="5">
        <v>2000</v>
      </c>
      <c r="R68" s="16"/>
      <c r="S68" s="2">
        <v>502.99</v>
      </c>
      <c r="T68" s="8">
        <v>200</v>
      </c>
      <c r="U68" s="8"/>
      <c r="V68" s="2">
        <v>0</v>
      </c>
      <c r="W68" s="9">
        <f t="shared" ref="W68" si="91">+P68+Q68+S68+T68+V68</f>
        <v>2727.99</v>
      </c>
      <c r="X68" s="2">
        <f t="shared" ref="X68" si="92">+I68+L68+N68</f>
        <v>5614.5</v>
      </c>
      <c r="Y68" s="2">
        <f t="shared" ref="Y68" si="93">+J68+K68+M68</f>
        <v>14303.39</v>
      </c>
      <c r="Z68" s="2">
        <f t="shared" ref="Z68" si="94">+G68-(W68+X68)</f>
        <v>86657.51</v>
      </c>
      <c r="AA68" s="47"/>
      <c r="AB68" s="17"/>
      <c r="AC68" s="17"/>
    </row>
    <row r="69" spans="1:31" s="57" customFormat="1" ht="40.5" x14ac:dyDescent="0.35">
      <c r="A69" s="11">
        <f t="shared" si="10"/>
        <v>62</v>
      </c>
      <c r="B69" s="3" t="s">
        <v>155</v>
      </c>
      <c r="C69" s="6" t="s">
        <v>34</v>
      </c>
      <c r="D69" s="3" t="s">
        <v>156</v>
      </c>
      <c r="E69" s="3" t="s">
        <v>157</v>
      </c>
      <c r="F69" s="7" t="s">
        <v>44</v>
      </c>
      <c r="G69" s="2">
        <v>145000</v>
      </c>
      <c r="H69" s="2">
        <f t="shared" ref="H69:H70" si="95">+G69-(I69+L69+N69)</f>
        <v>136430.5</v>
      </c>
      <c r="I69" s="2">
        <f t="shared" ref="I69:I70" si="96">IF(G69&lt;=374040,G69*2.87%,9334.68)</f>
        <v>4161.5</v>
      </c>
      <c r="J69" s="2">
        <f t="shared" ref="J69:J70" si="97">IF(G69&lt;=374040,G69*7.1%,23092.75)</f>
        <v>10294.999999999998</v>
      </c>
      <c r="K69" s="2">
        <f t="shared" si="8"/>
        <v>822.89</v>
      </c>
      <c r="L69" s="2">
        <f t="shared" si="3"/>
        <v>4408</v>
      </c>
      <c r="M69" s="2">
        <f t="shared" si="9"/>
        <v>10280.5</v>
      </c>
      <c r="N69" s="2"/>
      <c r="O69" s="2">
        <f>+I69+J69+K69+L69+M69+N69</f>
        <v>29967.89</v>
      </c>
      <c r="P69" s="2">
        <v>25</v>
      </c>
      <c r="Q69" s="5"/>
      <c r="R69" s="16"/>
      <c r="S69" s="2">
        <v>632.30999999999995</v>
      </c>
      <c r="T69" s="8">
        <v>200</v>
      </c>
      <c r="U69" s="8"/>
      <c r="V69" s="2">
        <v>303.31</v>
      </c>
      <c r="W69" s="9">
        <f t="shared" ref="W69:W70" si="98">+P69+Q69+S69+T69+V69</f>
        <v>1160.6199999999999</v>
      </c>
      <c r="X69" s="2">
        <f t="shared" ref="X69:X70" si="99">+I69+L69+N69</f>
        <v>8569.5</v>
      </c>
      <c r="Y69" s="2">
        <f t="shared" ref="Y69:Y70" si="100">+J69+K69+M69</f>
        <v>21398.39</v>
      </c>
      <c r="Z69" s="2">
        <f t="shared" ref="Z69:Z70" si="101">+G69-(W69+X69)</f>
        <v>135269.88</v>
      </c>
      <c r="AA69" s="47"/>
      <c r="AB69" s="17"/>
      <c r="AC69" s="17"/>
    </row>
    <row r="70" spans="1:31" s="41" customFormat="1" ht="40.5" x14ac:dyDescent="0.3">
      <c r="A70" s="11">
        <f t="shared" si="10"/>
        <v>63</v>
      </c>
      <c r="B70" s="12" t="s">
        <v>158</v>
      </c>
      <c r="C70" s="4" t="s">
        <v>33</v>
      </c>
      <c r="D70" s="3" t="s">
        <v>51</v>
      </c>
      <c r="E70" s="3" t="s">
        <v>54</v>
      </c>
      <c r="F70" s="3" t="s">
        <v>44</v>
      </c>
      <c r="G70" s="2">
        <v>60000</v>
      </c>
      <c r="H70" s="2">
        <f t="shared" si="95"/>
        <v>56454</v>
      </c>
      <c r="I70" s="2">
        <f t="shared" si="96"/>
        <v>1722</v>
      </c>
      <c r="J70" s="2">
        <f t="shared" si="97"/>
        <v>4260</v>
      </c>
      <c r="K70" s="2">
        <f t="shared" si="8"/>
        <v>660.00000000000011</v>
      </c>
      <c r="L70" s="2">
        <f t="shared" ref="L70" si="102">IF(G70&lt;=187020,G70*3.04%,4943.8)</f>
        <v>1824</v>
      </c>
      <c r="M70" s="2">
        <f t="shared" ref="M70" si="103">IF(G70&lt;=187020,G70*7.09%,11530.11)</f>
        <v>4254</v>
      </c>
      <c r="N70" s="2">
        <f>+N30</f>
        <v>0</v>
      </c>
      <c r="O70" s="2">
        <f t="shared" ref="O70" si="104">+I70+J70+K70+L70+M70+N70</f>
        <v>12720</v>
      </c>
      <c r="P70" s="2">
        <v>25</v>
      </c>
      <c r="Q70" s="2"/>
      <c r="R70" s="10"/>
      <c r="S70" s="2">
        <v>150</v>
      </c>
      <c r="T70" s="8">
        <v>200</v>
      </c>
      <c r="U70" s="8"/>
      <c r="V70" s="2">
        <v>3486.68</v>
      </c>
      <c r="W70" s="2">
        <f t="shared" si="98"/>
        <v>3861.68</v>
      </c>
      <c r="X70" s="2">
        <f t="shared" si="99"/>
        <v>3546</v>
      </c>
      <c r="Y70" s="2">
        <f t="shared" si="100"/>
        <v>9174</v>
      </c>
      <c r="Z70" s="2">
        <f t="shared" si="101"/>
        <v>52592.32</v>
      </c>
      <c r="AA70" s="44"/>
      <c r="AB70" s="45"/>
      <c r="AC70" s="45"/>
      <c r="AD70" s="42"/>
      <c r="AE70" s="43"/>
    </row>
    <row r="71" spans="1:31" s="41" customFormat="1" ht="40.5" x14ac:dyDescent="0.3">
      <c r="A71" s="11">
        <f t="shared" si="10"/>
        <v>64</v>
      </c>
      <c r="B71" s="12" t="s">
        <v>159</v>
      </c>
      <c r="C71" s="4" t="s">
        <v>34</v>
      </c>
      <c r="D71" s="3" t="s">
        <v>51</v>
      </c>
      <c r="E71" s="3" t="s">
        <v>54</v>
      </c>
      <c r="F71" s="3" t="s">
        <v>44</v>
      </c>
      <c r="G71" s="2">
        <v>56000</v>
      </c>
      <c r="H71" s="2">
        <f t="shared" ref="H71" si="105">+G71-(I71+L71+N71)</f>
        <v>52781.599999999999</v>
      </c>
      <c r="I71" s="2">
        <f t="shared" ref="I71" si="106">IF(G71&lt;=374040,G71*2.87%,9334.68)</f>
        <v>1607.2</v>
      </c>
      <c r="J71" s="2">
        <f t="shared" ref="J71" si="107">IF(G71&lt;=374040,G71*7.1%,23092.75)</f>
        <v>3975.9999999999995</v>
      </c>
      <c r="K71" s="2">
        <f t="shared" si="8"/>
        <v>616.00000000000011</v>
      </c>
      <c r="L71" s="2">
        <v>1611.2</v>
      </c>
      <c r="M71" s="2">
        <f t="shared" ref="M71" si="108">IF(G71&lt;=187020,G71*7.09%,11530.11)</f>
        <v>3970.4</v>
      </c>
      <c r="N71" s="2">
        <f>+N31</f>
        <v>0</v>
      </c>
      <c r="O71" s="2">
        <f t="shared" ref="O71" si="109">+I71+J71+K71+L71+M71+N71</f>
        <v>11780.8</v>
      </c>
      <c r="P71" s="2">
        <v>25</v>
      </c>
      <c r="Q71" s="2"/>
      <c r="R71" s="10"/>
      <c r="S71" s="2">
        <v>25.02</v>
      </c>
      <c r="T71" s="8">
        <v>200</v>
      </c>
      <c r="U71" s="8"/>
      <c r="V71" s="2">
        <v>2733.96</v>
      </c>
      <c r="W71" s="2">
        <f t="shared" ref="W71" si="110">+P71+Q71+S71+T71+V71</f>
        <v>2983.98</v>
      </c>
      <c r="X71" s="2">
        <f t="shared" ref="X71" si="111">+I71+L71+N71</f>
        <v>3218.4</v>
      </c>
      <c r="Y71" s="2">
        <f t="shared" ref="Y71" si="112">+J71+K71+M71</f>
        <v>8562.4</v>
      </c>
      <c r="Z71" s="2">
        <f t="shared" ref="Z71" si="113">+G71-(W71+X71)</f>
        <v>49797.62</v>
      </c>
      <c r="AA71" s="44"/>
      <c r="AB71" s="45"/>
      <c r="AC71" s="45"/>
      <c r="AD71" s="42"/>
      <c r="AE71" s="43"/>
    </row>
    <row r="72" spans="1:31" s="41" customFormat="1" ht="20.25" x14ac:dyDescent="0.3">
      <c r="A72" s="11">
        <f t="shared" si="10"/>
        <v>65</v>
      </c>
      <c r="B72" s="3" t="s">
        <v>160</v>
      </c>
      <c r="C72" s="4" t="s">
        <v>33</v>
      </c>
      <c r="D72" s="3" t="s">
        <v>8</v>
      </c>
      <c r="E72" s="3" t="s">
        <v>12</v>
      </c>
      <c r="F72" s="3" t="s">
        <v>44</v>
      </c>
      <c r="G72" s="2">
        <v>80000</v>
      </c>
      <c r="H72" s="2">
        <f t="shared" ref="H72:H73" si="114">+G72-(I72+L72+N72)</f>
        <v>75272</v>
      </c>
      <c r="I72" s="2">
        <f t="shared" ref="I72:I73" si="115">IF(G72&lt;=374040,G72*2.87%,9334.68)</f>
        <v>2296</v>
      </c>
      <c r="J72" s="2">
        <f t="shared" ref="J72:J73" si="116">IF(G72&lt;=374040,G72*7.1%,23092.75)</f>
        <v>5679.9999999999991</v>
      </c>
      <c r="K72" s="2">
        <f t="shared" si="8"/>
        <v>822.89</v>
      </c>
      <c r="L72" s="2">
        <f t="shared" ref="L72:L73" si="117">IF(G72&lt;=187020,G72*3.04%,4943.8)</f>
        <v>2432</v>
      </c>
      <c r="M72" s="2">
        <f t="shared" ref="M72:M73" si="118">IF(G72&lt;=187020,G72*7.09%,11530.11)</f>
        <v>5672</v>
      </c>
      <c r="N72" s="2">
        <v>0</v>
      </c>
      <c r="O72" s="2">
        <f t="shared" ref="O72:O73" si="119">+I72+J72+K72+L72+M72+N72</f>
        <v>16902.89</v>
      </c>
      <c r="P72" s="2">
        <v>25</v>
      </c>
      <c r="Q72" s="2">
        <v>0</v>
      </c>
      <c r="R72" s="10"/>
      <c r="S72" s="2">
        <v>1240.06</v>
      </c>
      <c r="T72" s="8">
        <v>200</v>
      </c>
      <c r="U72" s="8"/>
      <c r="V72" s="2">
        <v>7400.87</v>
      </c>
      <c r="W72" s="2">
        <f t="shared" ref="W72:W73" si="120">+P72+Q72+S72+T72+V72</f>
        <v>8865.93</v>
      </c>
      <c r="X72" s="2">
        <f t="shared" ref="X72:X73" si="121">+I72+L72+N72</f>
        <v>4728</v>
      </c>
      <c r="Y72" s="2">
        <f t="shared" ref="Y72:Y73" si="122">+J72+K72+M72</f>
        <v>12174.89</v>
      </c>
      <c r="Z72" s="2">
        <f t="shared" ref="Z72:Z73" si="123">+G72-(W72+X72)</f>
        <v>66406.070000000007</v>
      </c>
      <c r="AA72" s="44"/>
      <c r="AB72" s="45"/>
      <c r="AC72" s="45"/>
      <c r="AD72" s="42"/>
      <c r="AE72" s="43"/>
    </row>
    <row r="73" spans="1:31" s="41" customFormat="1" ht="40.5" x14ac:dyDescent="0.3">
      <c r="A73" s="11">
        <f t="shared" si="10"/>
        <v>66</v>
      </c>
      <c r="B73" s="12" t="s">
        <v>173</v>
      </c>
      <c r="C73" s="4" t="s">
        <v>33</v>
      </c>
      <c r="D73" s="3" t="s">
        <v>48</v>
      </c>
      <c r="E73" s="12" t="s">
        <v>164</v>
      </c>
      <c r="F73" s="3" t="s">
        <v>44</v>
      </c>
      <c r="G73" s="2">
        <v>80000</v>
      </c>
      <c r="H73" s="2">
        <f t="shared" si="114"/>
        <v>75272</v>
      </c>
      <c r="I73" s="2">
        <f t="shared" si="115"/>
        <v>2296</v>
      </c>
      <c r="J73" s="2">
        <f t="shared" si="116"/>
        <v>5679.9999999999991</v>
      </c>
      <c r="K73" s="2">
        <f t="shared" ref="K73:K74" si="124">IF(G73&lt;=74808,G73*1.1%,822.89)</f>
        <v>822.89</v>
      </c>
      <c r="L73" s="2">
        <f t="shared" si="117"/>
        <v>2432</v>
      </c>
      <c r="M73" s="2">
        <f t="shared" si="118"/>
        <v>5672</v>
      </c>
      <c r="N73" s="2">
        <v>0</v>
      </c>
      <c r="O73" s="2">
        <f t="shared" si="119"/>
        <v>16902.89</v>
      </c>
      <c r="P73" s="2">
        <v>25</v>
      </c>
      <c r="Q73" s="2">
        <v>0</v>
      </c>
      <c r="R73" s="10"/>
      <c r="S73" s="2">
        <v>0</v>
      </c>
      <c r="T73" s="8">
        <v>200</v>
      </c>
      <c r="U73" s="8"/>
      <c r="V73" s="2">
        <v>7400.87</v>
      </c>
      <c r="W73" s="2">
        <f t="shared" si="120"/>
        <v>7625.87</v>
      </c>
      <c r="X73" s="2">
        <f t="shared" si="121"/>
        <v>4728</v>
      </c>
      <c r="Y73" s="2">
        <f t="shared" si="122"/>
        <v>12174.89</v>
      </c>
      <c r="Z73" s="2">
        <f t="shared" si="123"/>
        <v>67646.13</v>
      </c>
      <c r="AA73" s="44"/>
      <c r="AB73" s="45"/>
      <c r="AC73" s="45"/>
      <c r="AD73" s="42"/>
      <c r="AE73" s="43"/>
    </row>
    <row r="74" spans="1:31" s="41" customFormat="1" ht="40.5" x14ac:dyDescent="0.3">
      <c r="A74" s="11">
        <f t="shared" ref="A74" si="125">+A73+1</f>
        <v>67</v>
      </c>
      <c r="B74" s="3" t="s">
        <v>165</v>
      </c>
      <c r="C74" s="4" t="s">
        <v>34</v>
      </c>
      <c r="D74" s="3" t="s">
        <v>8</v>
      </c>
      <c r="E74" s="3" t="s">
        <v>166</v>
      </c>
      <c r="F74" s="3" t="s">
        <v>44</v>
      </c>
      <c r="G74" s="2">
        <v>200000</v>
      </c>
      <c r="H74" s="2">
        <f>+G74-(I74+L74+N74)</f>
        <v>189316.2</v>
      </c>
      <c r="I74" s="2">
        <f t="shared" ref="I74" si="126">IF(G74&lt;=374040,G74*2.87%,9334.68)</f>
        <v>5740</v>
      </c>
      <c r="J74" s="2">
        <f t="shared" ref="J74" si="127">IF(G74&lt;=374040,G74*7.1%,23092.75)</f>
        <v>14199.999999999998</v>
      </c>
      <c r="K74" s="2">
        <f t="shared" si="124"/>
        <v>822.89</v>
      </c>
      <c r="L74" s="2">
        <f t="shared" ref="L74" si="128">IF(G74&lt;=187020,G74*3.04%,4943.8)</f>
        <v>4943.8</v>
      </c>
      <c r="M74" s="2">
        <f t="shared" ref="M74" si="129">IF(G74&lt;=187020,G74*7.09%,11530.11)</f>
        <v>11530.11</v>
      </c>
      <c r="N74" s="2"/>
      <c r="O74" s="2">
        <f>+I74+J74+K74+L74+M74+N74</f>
        <v>37236.800000000003</v>
      </c>
      <c r="P74" s="2">
        <v>25</v>
      </c>
      <c r="Q74" s="2"/>
      <c r="R74" s="10"/>
      <c r="S74" s="2"/>
      <c r="T74" s="8">
        <v>0</v>
      </c>
      <c r="U74" s="8"/>
      <c r="V74" s="2">
        <v>35627.870000000003</v>
      </c>
      <c r="W74" s="9">
        <f t="shared" ref="W74" si="130">+P74+Q74+S74+T74+V74</f>
        <v>35652.870000000003</v>
      </c>
      <c r="X74" s="2">
        <f t="shared" ref="X74" si="131">+I74+L74+N74</f>
        <v>10683.8</v>
      </c>
      <c r="Y74" s="2">
        <f t="shared" ref="Y74" si="132">+J74+K74+M74</f>
        <v>26553</v>
      </c>
      <c r="Z74" s="2">
        <f t="shared" ref="Z74" si="133">+G74-(W74+X74)</f>
        <v>153663.33000000002</v>
      </c>
      <c r="AA74" s="44"/>
      <c r="AB74" s="45"/>
      <c r="AC74" s="45"/>
      <c r="AD74" s="42"/>
      <c r="AE74" s="43"/>
    </row>
    <row r="75" spans="1:31" s="19" customFormat="1" ht="23.25" x14ac:dyDescent="0.35">
      <c r="A75" s="115" t="s">
        <v>99</v>
      </c>
      <c r="B75" s="116"/>
      <c r="C75" s="116"/>
      <c r="D75" s="116"/>
      <c r="E75" s="116"/>
      <c r="F75" s="117"/>
      <c r="G75" s="18">
        <f>SUM(G8:G74)</f>
        <v>7125000</v>
      </c>
      <c r="H75" s="18">
        <f>SUM(H8:H74)</f>
        <v>6693097.7200000016</v>
      </c>
      <c r="I75" s="18">
        <f>SUM(I8:I74)</f>
        <v>204487.50000000006</v>
      </c>
      <c r="J75" s="18">
        <f>SUM(J8:J74)</f>
        <v>505874.99999999994</v>
      </c>
      <c r="K75" s="18">
        <f>SUM(K8:K74)+7323.5</f>
        <v>59232.32999999998</v>
      </c>
      <c r="L75" s="18">
        <f>SUM(L8:L74)+10302</f>
        <v>216599.20000000004</v>
      </c>
      <c r="M75" s="18">
        <f>SUM(M8:M74)</f>
        <v>483963.38000000006</v>
      </c>
      <c r="N75" s="18">
        <f>SUM(N8:N74)+1919.8</f>
        <v>23037.38</v>
      </c>
      <c r="O75" s="18">
        <f>SUM(O8:O74)</f>
        <v>1424768.7099999997</v>
      </c>
      <c r="P75" s="18">
        <f>SUM(P8:P74)</f>
        <v>1675</v>
      </c>
      <c r="Q75" s="18">
        <f>SUM(Q8:Q74)</f>
        <v>150591.61000000002</v>
      </c>
      <c r="R75" s="18"/>
      <c r="S75" s="18">
        <f>SUM(S8:S74)+2732.8</f>
        <v>74638.670000000027</v>
      </c>
      <c r="T75" s="18">
        <f t="shared" ref="T75:Z75" si="134">SUM(T8:T74)</f>
        <v>12800</v>
      </c>
      <c r="U75" s="18">
        <f t="shared" si="134"/>
        <v>0</v>
      </c>
      <c r="V75" s="18">
        <f t="shared" si="134"/>
        <v>719656.37999999989</v>
      </c>
      <c r="W75" s="18">
        <f t="shared" si="134"/>
        <v>956628.86</v>
      </c>
      <c r="X75" s="18">
        <f t="shared" si="134"/>
        <v>431902.28</v>
      </c>
      <c r="Y75" s="18">
        <f t="shared" si="134"/>
        <v>1041747.2100000003</v>
      </c>
      <c r="Z75" s="18">
        <f t="shared" si="134"/>
        <v>5736468.8599999985</v>
      </c>
    </row>
    <row r="76" spans="1:31" s="21" customFormat="1" ht="21" x14ac:dyDescent="0.35">
      <c r="A76" s="44"/>
      <c r="B76" s="44"/>
      <c r="C76" s="46"/>
      <c r="D76" s="47"/>
      <c r="E76" s="47"/>
      <c r="F76" s="47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47"/>
    </row>
    <row r="77" spans="1:31" s="21" customFormat="1" ht="21" x14ac:dyDescent="0.35">
      <c r="A77" s="44"/>
      <c r="B77" s="44"/>
      <c r="C77" s="46"/>
      <c r="D77" s="47"/>
      <c r="E77" s="47"/>
      <c r="F77" s="47"/>
      <c r="G77" s="20"/>
      <c r="H77" s="20"/>
      <c r="I77" s="20"/>
      <c r="J77" s="20"/>
      <c r="K77" s="48"/>
      <c r="M77" s="20"/>
      <c r="N77" s="20"/>
      <c r="O77" s="20"/>
      <c r="P77" s="20"/>
      <c r="Q77" s="20"/>
      <c r="R77" s="20"/>
      <c r="S77" s="20"/>
      <c r="T77" s="20"/>
      <c r="U77" s="48"/>
      <c r="W77" s="20"/>
      <c r="X77" s="20"/>
      <c r="Y77" s="20"/>
      <c r="Z77" s="20"/>
      <c r="AA77" s="47"/>
    </row>
    <row r="78" spans="1:31" s="21" customFormat="1" ht="21" x14ac:dyDescent="0.35">
      <c r="A78" s="44"/>
      <c r="B78" s="44"/>
      <c r="C78" s="46"/>
      <c r="D78" s="47"/>
      <c r="E78" s="47"/>
      <c r="F78" s="47"/>
      <c r="G78" s="20"/>
      <c r="H78" s="20"/>
      <c r="I78" s="20"/>
      <c r="J78" s="20"/>
      <c r="K78" s="48"/>
      <c r="L78" s="48"/>
      <c r="M78" s="48"/>
      <c r="N78" s="20"/>
      <c r="O78" s="20"/>
      <c r="P78" s="20"/>
      <c r="Q78" s="20"/>
      <c r="R78" s="20"/>
      <c r="S78" s="48"/>
      <c r="T78" s="20"/>
      <c r="U78" s="20"/>
      <c r="V78" s="20"/>
      <c r="W78" s="20"/>
      <c r="X78" s="20"/>
      <c r="Y78" s="20"/>
      <c r="Z78" s="48"/>
      <c r="AA78" s="47"/>
    </row>
    <row r="79" spans="1:31" s="21" customFormat="1" ht="21" x14ac:dyDescent="0.35">
      <c r="A79" s="44"/>
      <c r="B79" s="44"/>
      <c r="C79" s="46"/>
      <c r="D79" s="47"/>
      <c r="E79" s="47"/>
      <c r="F79" s="47"/>
      <c r="G79" s="20"/>
      <c r="H79" s="20"/>
      <c r="I79" s="20"/>
      <c r="J79" s="48"/>
      <c r="K79" s="48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48" t="s">
        <v>136</v>
      </c>
      <c r="AA79" s="47"/>
    </row>
    <row r="80" spans="1:31" s="105" customFormat="1" ht="21" x14ac:dyDescent="0.35">
      <c r="A80" s="56"/>
      <c r="B80" s="56"/>
      <c r="C80" s="58"/>
      <c r="D80" s="104"/>
      <c r="E80" s="104"/>
      <c r="F80" s="104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107"/>
      <c r="T80" s="20"/>
      <c r="U80" s="20"/>
      <c r="V80" s="106"/>
      <c r="W80" s="20"/>
      <c r="X80" s="20"/>
      <c r="Y80" s="20"/>
      <c r="Z80" s="48"/>
      <c r="AA80" s="104"/>
    </row>
    <row r="81" spans="1:27" s="21" customFormat="1" ht="21" x14ac:dyDescent="0.35">
      <c r="A81" s="44"/>
      <c r="B81" s="44"/>
      <c r="C81" s="46"/>
      <c r="D81" s="47"/>
      <c r="E81" s="47"/>
      <c r="F81" s="47"/>
      <c r="G81" s="20"/>
      <c r="H81" s="20"/>
      <c r="I81" s="20"/>
      <c r="J81" s="20"/>
      <c r="K81" s="48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48"/>
      <c r="AA81" s="47"/>
    </row>
    <row r="82" spans="1:27" s="21" customFormat="1" ht="21" x14ac:dyDescent="0.35">
      <c r="A82" s="44"/>
      <c r="B82" s="44"/>
      <c r="C82" s="46"/>
      <c r="D82" s="47"/>
      <c r="E82" s="47"/>
      <c r="F82" s="47"/>
      <c r="G82" s="49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50"/>
      <c r="W82" s="20"/>
      <c r="X82" s="20"/>
      <c r="Y82" s="20"/>
      <c r="Z82" s="50"/>
      <c r="AA82" s="47"/>
    </row>
    <row r="83" spans="1:27" s="21" customFormat="1" ht="21" x14ac:dyDescent="0.35">
      <c r="A83" s="44"/>
      <c r="B83" s="44"/>
      <c r="C83" s="46"/>
      <c r="D83" s="47"/>
      <c r="E83" s="114" t="s">
        <v>28</v>
      </c>
      <c r="F83" s="114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47"/>
    </row>
    <row r="84" spans="1:27" s="21" customFormat="1" ht="21" x14ac:dyDescent="0.35">
      <c r="A84" s="44"/>
      <c r="B84" s="44"/>
      <c r="C84" s="46"/>
      <c r="D84" s="47"/>
      <c r="E84" s="47"/>
      <c r="F84" s="47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AA84" s="47"/>
    </row>
    <row r="85" spans="1:27" s="21" customFormat="1" ht="21" x14ac:dyDescent="0.35">
      <c r="A85" s="44"/>
      <c r="B85" s="44"/>
      <c r="C85" s="46"/>
      <c r="D85" s="47"/>
      <c r="F85" s="47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47"/>
    </row>
    <row r="86" spans="1:27" ht="21" x14ac:dyDescent="0.35">
      <c r="A86" s="47"/>
      <c r="B86" s="44"/>
      <c r="C86" s="51"/>
      <c r="D86" s="44" t="s">
        <v>29</v>
      </c>
      <c r="E86" s="44"/>
      <c r="G86" s="44" t="s">
        <v>94</v>
      </c>
      <c r="H86" s="52"/>
      <c r="I86" s="53"/>
      <c r="J86" s="54"/>
      <c r="K86" s="54"/>
      <c r="L86" s="54"/>
      <c r="M86" s="54"/>
      <c r="N86" s="54"/>
      <c r="O86" s="54"/>
      <c r="P86" s="54"/>
      <c r="Q86" s="24"/>
      <c r="R86" s="54"/>
      <c r="S86" s="54"/>
      <c r="T86" s="54"/>
      <c r="U86" s="54"/>
      <c r="V86" s="54"/>
      <c r="W86" s="54"/>
      <c r="X86" s="54"/>
      <c r="Y86" s="54"/>
      <c r="Z86" s="54"/>
      <c r="AA86" s="55"/>
    </row>
    <row r="87" spans="1:27" ht="21.75" customHeight="1" x14ac:dyDescent="0.35">
      <c r="A87" s="47"/>
      <c r="B87" s="56"/>
      <c r="C87" s="51"/>
      <c r="D87" s="56" t="s">
        <v>30</v>
      </c>
      <c r="E87" s="44"/>
      <c r="G87" s="56" t="s">
        <v>45</v>
      </c>
      <c r="H87" s="52"/>
      <c r="I87" s="53"/>
      <c r="J87" s="54"/>
      <c r="K87" s="54"/>
      <c r="L87" s="54"/>
      <c r="M87" s="54"/>
      <c r="N87" s="54"/>
      <c r="O87" s="54"/>
      <c r="P87" s="54"/>
      <c r="Q87" s="24"/>
      <c r="R87" s="54"/>
      <c r="S87" s="54"/>
      <c r="T87" s="54"/>
      <c r="U87" s="54"/>
      <c r="V87" s="54"/>
      <c r="W87" s="54"/>
      <c r="X87" s="54"/>
      <c r="Y87" s="54"/>
      <c r="Z87" s="54"/>
      <c r="AA87" s="55"/>
    </row>
    <row r="88" spans="1:27" x14ac:dyDescent="0.25">
      <c r="A88" s="25"/>
      <c r="B88" s="25"/>
      <c r="C88" s="26"/>
      <c r="D88" s="25"/>
      <c r="E88" s="25"/>
      <c r="F88" s="25"/>
      <c r="G88" s="27"/>
      <c r="H88" s="28"/>
      <c r="P88" s="29"/>
      <c r="V88" s="31"/>
      <c r="W88" s="31"/>
      <c r="X88" s="29"/>
      <c r="Y88" s="29"/>
      <c r="Z88" s="29"/>
    </row>
    <row r="89" spans="1:27" x14ac:dyDescent="0.25">
      <c r="A89" s="25"/>
      <c r="B89" s="25"/>
      <c r="C89" s="26"/>
      <c r="D89" s="25"/>
      <c r="E89" s="25"/>
      <c r="F89" s="25"/>
      <c r="G89" s="27"/>
      <c r="H89" s="28"/>
      <c r="P89" s="29"/>
      <c r="V89" s="31"/>
      <c r="W89" s="31"/>
      <c r="X89" s="29"/>
      <c r="Y89" s="29"/>
      <c r="Z89" s="29"/>
    </row>
    <row r="90" spans="1:27" x14ac:dyDescent="0.25">
      <c r="A90" s="25"/>
      <c r="B90" s="25"/>
      <c r="C90" s="26"/>
      <c r="D90" s="25"/>
      <c r="E90" s="25"/>
      <c r="F90" s="25"/>
      <c r="G90" s="27"/>
      <c r="H90" s="28"/>
      <c r="P90" s="29"/>
      <c r="V90" s="31"/>
      <c r="W90" s="31"/>
      <c r="X90" s="29"/>
      <c r="Y90" s="29"/>
      <c r="Z90" s="29"/>
    </row>
    <row r="91" spans="1:27" x14ac:dyDescent="0.25">
      <c r="A91" s="25"/>
      <c r="B91" s="25"/>
      <c r="C91" s="26"/>
      <c r="D91" s="25"/>
      <c r="E91" s="25"/>
      <c r="F91" s="25"/>
      <c r="G91" s="27"/>
      <c r="H91" s="28"/>
      <c r="P91" s="29"/>
      <c r="V91" s="31"/>
      <c r="W91" s="31"/>
      <c r="X91" s="29"/>
      <c r="Y91" s="29"/>
      <c r="Z91" s="29"/>
    </row>
    <row r="92" spans="1:27" x14ac:dyDescent="0.25">
      <c r="A92" s="25"/>
      <c r="B92" s="25"/>
      <c r="C92" s="26"/>
      <c r="D92" s="25"/>
      <c r="E92" s="25"/>
      <c r="F92" s="25"/>
      <c r="G92" s="27"/>
      <c r="H92" s="28"/>
      <c r="P92" s="29"/>
      <c r="V92" s="31"/>
      <c r="W92" s="31"/>
      <c r="X92" s="29"/>
      <c r="Y92" s="29"/>
      <c r="Z92" s="29"/>
    </row>
    <row r="93" spans="1:27" x14ac:dyDescent="0.25">
      <c r="A93" s="25"/>
      <c r="B93" s="25"/>
      <c r="C93" s="26"/>
      <c r="D93" s="25"/>
      <c r="E93" s="25"/>
      <c r="F93" s="25"/>
      <c r="G93" s="27"/>
      <c r="H93" s="28"/>
      <c r="P93" s="29"/>
      <c r="V93" s="31"/>
      <c r="W93" s="31"/>
      <c r="X93" s="29"/>
      <c r="Y93" s="29"/>
      <c r="Z93" s="29"/>
    </row>
    <row r="94" spans="1:27" x14ac:dyDescent="0.25">
      <c r="A94" s="25"/>
      <c r="B94" s="25"/>
      <c r="C94" s="26"/>
      <c r="D94" s="25"/>
      <c r="E94" s="25"/>
      <c r="F94" s="25"/>
      <c r="G94" s="27"/>
      <c r="H94" s="28"/>
      <c r="P94" s="29"/>
      <c r="V94" s="31"/>
      <c r="W94" s="31"/>
      <c r="X94" s="29"/>
      <c r="Y94" s="29"/>
      <c r="Z94" s="29"/>
    </row>
    <row r="95" spans="1:27" x14ac:dyDescent="0.25">
      <c r="A95" s="25"/>
      <c r="B95" s="25"/>
      <c r="C95" s="26"/>
      <c r="D95" s="25"/>
      <c r="E95" s="25"/>
      <c r="F95" s="25"/>
      <c r="G95" s="27"/>
      <c r="H95" s="28"/>
      <c r="P95" s="29"/>
      <c r="V95" s="31"/>
      <c r="W95" s="31"/>
      <c r="X95" s="29"/>
      <c r="Y95" s="29"/>
      <c r="Z95" s="29"/>
    </row>
    <row r="96" spans="1:27" x14ac:dyDescent="0.25">
      <c r="A96" s="25"/>
      <c r="B96" s="25"/>
      <c r="C96" s="26"/>
      <c r="D96" s="25"/>
      <c r="E96" s="25"/>
      <c r="F96" s="25"/>
      <c r="G96" s="27"/>
      <c r="H96" s="28"/>
      <c r="P96" s="29"/>
      <c r="V96" s="31"/>
      <c r="W96" s="31"/>
      <c r="X96" s="29"/>
      <c r="Y96" s="29"/>
      <c r="Z96" s="29"/>
    </row>
    <row r="97" spans="1:26" x14ac:dyDescent="0.25">
      <c r="A97" s="25"/>
      <c r="B97" s="25"/>
      <c r="C97" s="26"/>
      <c r="D97" s="25"/>
      <c r="E97" s="25"/>
      <c r="F97" s="25"/>
      <c r="G97" s="27"/>
      <c r="H97" s="28"/>
      <c r="P97" s="29"/>
      <c r="V97" s="31"/>
      <c r="W97" s="31"/>
      <c r="X97" s="29"/>
      <c r="Y97" s="29"/>
      <c r="Z97" s="29"/>
    </row>
    <row r="98" spans="1:26" x14ac:dyDescent="0.25">
      <c r="G98" s="27"/>
      <c r="H98" s="33"/>
      <c r="V98" s="35"/>
      <c r="W98" s="36"/>
    </row>
    <row r="99" spans="1:26" x14ac:dyDescent="0.25">
      <c r="G99" s="27"/>
      <c r="H99" s="33"/>
      <c r="V99" s="35"/>
      <c r="W99" s="36"/>
    </row>
    <row r="100" spans="1:26" x14ac:dyDescent="0.25">
      <c r="G100" s="27"/>
      <c r="H100" s="33"/>
      <c r="V100" s="35"/>
      <c r="W100" s="36"/>
    </row>
    <row r="101" spans="1:26" x14ac:dyDescent="0.25">
      <c r="G101" s="27"/>
      <c r="H101" s="33"/>
      <c r="V101" s="35"/>
      <c r="W101" s="36"/>
      <c r="Y101" s="37"/>
    </row>
    <row r="102" spans="1:26" x14ac:dyDescent="0.25">
      <c r="G102" s="27"/>
      <c r="H102" s="33"/>
      <c r="V102" s="35"/>
      <c r="W102" s="36"/>
    </row>
    <row r="103" spans="1:26" x14ac:dyDescent="0.25">
      <c r="G103" s="27"/>
      <c r="H103" s="33"/>
      <c r="V103" s="35"/>
      <c r="W103" s="36"/>
    </row>
    <row r="104" spans="1:26" x14ac:dyDescent="0.25">
      <c r="G104" s="27"/>
      <c r="H104" s="33"/>
      <c r="V104" s="35"/>
      <c r="W104" s="36"/>
    </row>
    <row r="105" spans="1:26" x14ac:dyDescent="0.25">
      <c r="G105" s="27"/>
      <c r="H105" s="33"/>
      <c r="V105" s="35"/>
      <c r="W105" s="36"/>
    </row>
    <row r="106" spans="1:26" x14ac:dyDescent="0.25">
      <c r="G106" s="27"/>
      <c r="H106" s="33"/>
      <c r="V106" s="35"/>
      <c r="W106" s="36"/>
    </row>
    <row r="107" spans="1:26" x14ac:dyDescent="0.25">
      <c r="G107" s="27"/>
      <c r="H107" s="33"/>
      <c r="V107" s="35"/>
      <c r="W107" s="36"/>
    </row>
    <row r="108" spans="1:26" x14ac:dyDescent="0.25">
      <c r="G108" s="27"/>
      <c r="H108" s="33"/>
      <c r="V108" s="35"/>
      <c r="W108" s="36"/>
    </row>
    <row r="109" spans="1:26" x14ac:dyDescent="0.25">
      <c r="G109" s="27"/>
      <c r="H109" s="33"/>
      <c r="V109" s="35"/>
      <c r="W109" s="36"/>
    </row>
    <row r="110" spans="1:26" x14ac:dyDescent="0.25">
      <c r="G110" s="27"/>
      <c r="H110" s="33"/>
      <c r="V110" s="35"/>
      <c r="W110" s="36"/>
    </row>
    <row r="111" spans="1:26" x14ac:dyDescent="0.25">
      <c r="G111" s="27"/>
      <c r="H111" s="33"/>
      <c r="V111" s="35"/>
      <c r="W111" s="36"/>
    </row>
    <row r="112" spans="1:26" x14ac:dyDescent="0.25">
      <c r="G112" s="27"/>
      <c r="H112" s="33"/>
      <c r="V112" s="35"/>
      <c r="W112" s="36"/>
    </row>
    <row r="113" spans="7:23" x14ac:dyDescent="0.25">
      <c r="G113" s="27"/>
      <c r="H113" s="33"/>
      <c r="V113" s="35"/>
      <c r="W113" s="36"/>
    </row>
    <row r="114" spans="7:23" x14ac:dyDescent="0.25">
      <c r="G114" s="27"/>
      <c r="H114" s="33"/>
      <c r="V114" s="35"/>
      <c r="W114" s="36"/>
    </row>
    <row r="115" spans="7:23" x14ac:dyDescent="0.25">
      <c r="G115" s="27"/>
      <c r="H115" s="33"/>
      <c r="V115" s="35"/>
      <c r="W115" s="36"/>
    </row>
    <row r="116" spans="7:23" x14ac:dyDescent="0.25">
      <c r="G116" s="27"/>
      <c r="H116" s="33"/>
      <c r="V116" s="35"/>
      <c r="W116" s="36"/>
    </row>
    <row r="117" spans="7:23" x14ac:dyDescent="0.25">
      <c r="G117" s="27"/>
      <c r="H117" s="33"/>
      <c r="V117" s="35"/>
      <c r="W117" s="36"/>
    </row>
    <row r="118" spans="7:23" x14ac:dyDescent="0.25">
      <c r="G118" s="27"/>
      <c r="H118" s="33"/>
    </row>
    <row r="119" spans="7:23" x14ac:dyDescent="0.25">
      <c r="G119" s="27"/>
      <c r="H119" s="33"/>
    </row>
    <row r="120" spans="7:23" x14ac:dyDescent="0.25">
      <c r="G120" s="27"/>
      <c r="H120" s="33"/>
    </row>
    <row r="121" spans="7:23" x14ac:dyDescent="0.25">
      <c r="G121" s="27"/>
      <c r="H121" s="33"/>
    </row>
    <row r="122" spans="7:23" x14ac:dyDescent="0.25">
      <c r="G122" s="27"/>
      <c r="H122" s="33"/>
    </row>
    <row r="123" spans="7:23" x14ac:dyDescent="0.25">
      <c r="G123" s="27"/>
      <c r="H123" s="33"/>
    </row>
    <row r="124" spans="7:23" x14ac:dyDescent="0.25">
      <c r="G124" s="27"/>
      <c r="H124" s="33"/>
    </row>
    <row r="125" spans="7:23" x14ac:dyDescent="0.25">
      <c r="G125" s="27"/>
      <c r="H125" s="33"/>
    </row>
    <row r="126" spans="7:23" x14ac:dyDescent="0.25">
      <c r="G126" s="27"/>
      <c r="H126" s="33"/>
    </row>
    <row r="127" spans="7:23" x14ac:dyDescent="0.25">
      <c r="G127" s="27"/>
      <c r="H127" s="33"/>
    </row>
    <row r="128" spans="7:23" x14ac:dyDescent="0.25">
      <c r="G128" s="27"/>
      <c r="H128" s="33"/>
    </row>
    <row r="129" spans="7:8" x14ac:dyDescent="0.25">
      <c r="G129" s="27"/>
      <c r="H129" s="33"/>
    </row>
    <row r="130" spans="7:8" x14ac:dyDescent="0.25">
      <c r="G130" s="27"/>
      <c r="H130" s="33"/>
    </row>
    <row r="131" spans="7:8" x14ac:dyDescent="0.25">
      <c r="G131" s="27"/>
      <c r="H131" s="33"/>
    </row>
    <row r="132" spans="7:8" x14ac:dyDescent="0.25">
      <c r="G132" s="27"/>
      <c r="H132" s="33"/>
    </row>
    <row r="133" spans="7:8" x14ac:dyDescent="0.25">
      <c r="G133" s="27"/>
      <c r="H133" s="33"/>
    </row>
    <row r="134" spans="7:8" x14ac:dyDescent="0.25">
      <c r="G134" s="27"/>
      <c r="H134" s="33"/>
    </row>
    <row r="135" spans="7:8" x14ac:dyDescent="0.25">
      <c r="G135" s="27"/>
      <c r="H135" s="33"/>
    </row>
    <row r="136" spans="7:8" x14ac:dyDescent="0.25">
      <c r="G136" s="27"/>
      <c r="H136" s="33"/>
    </row>
    <row r="137" spans="7:8" x14ac:dyDescent="0.25">
      <c r="G137" s="27"/>
      <c r="H137" s="33"/>
    </row>
    <row r="138" spans="7:8" x14ac:dyDescent="0.25">
      <c r="G138" s="27"/>
      <c r="H138" s="33"/>
    </row>
    <row r="139" spans="7:8" x14ac:dyDescent="0.25">
      <c r="G139" s="27"/>
      <c r="H139" s="33"/>
    </row>
    <row r="140" spans="7:8" x14ac:dyDescent="0.25">
      <c r="G140" s="27"/>
      <c r="H140" s="33"/>
    </row>
    <row r="141" spans="7:8" x14ac:dyDescent="0.25">
      <c r="G141" s="27"/>
      <c r="H141" s="33"/>
    </row>
    <row r="142" spans="7:8" x14ac:dyDescent="0.25">
      <c r="G142" s="27"/>
      <c r="H142" s="33"/>
    </row>
    <row r="143" spans="7:8" x14ac:dyDescent="0.25">
      <c r="G143" s="27"/>
      <c r="H143" s="33"/>
    </row>
    <row r="144" spans="7:8" x14ac:dyDescent="0.25">
      <c r="G144" s="27"/>
      <c r="H144" s="33"/>
    </row>
    <row r="145" spans="7:8" x14ac:dyDescent="0.25">
      <c r="G145" s="27"/>
      <c r="H145" s="33"/>
    </row>
    <row r="146" spans="7:8" x14ac:dyDescent="0.25">
      <c r="G146" s="27"/>
      <c r="H146" s="33"/>
    </row>
    <row r="147" spans="7:8" x14ac:dyDescent="0.25">
      <c r="G147" s="27"/>
      <c r="H147" s="33"/>
    </row>
    <row r="148" spans="7:8" x14ac:dyDescent="0.25">
      <c r="G148" s="27"/>
      <c r="H148" s="33"/>
    </row>
    <row r="149" spans="7:8" x14ac:dyDescent="0.25">
      <c r="G149" s="27"/>
      <c r="H149" s="33"/>
    </row>
    <row r="150" spans="7:8" x14ac:dyDescent="0.25">
      <c r="G150" s="27"/>
      <c r="H150" s="33"/>
    </row>
    <row r="151" spans="7:8" x14ac:dyDescent="0.25">
      <c r="G151" s="27"/>
      <c r="H151" s="33"/>
    </row>
    <row r="152" spans="7:8" x14ac:dyDescent="0.25">
      <c r="G152" s="27"/>
      <c r="H152" s="33"/>
    </row>
    <row r="153" spans="7:8" x14ac:dyDescent="0.25">
      <c r="G153" s="27"/>
      <c r="H153" s="33"/>
    </row>
    <row r="154" spans="7:8" x14ac:dyDescent="0.25">
      <c r="G154" s="27"/>
      <c r="H154" s="33"/>
    </row>
    <row r="155" spans="7:8" x14ac:dyDescent="0.25">
      <c r="G155" s="27"/>
      <c r="H155" s="33"/>
    </row>
    <row r="156" spans="7:8" x14ac:dyDescent="0.25">
      <c r="G156" s="27"/>
      <c r="H156" s="33"/>
    </row>
    <row r="157" spans="7:8" x14ac:dyDescent="0.25">
      <c r="G157" s="27"/>
      <c r="H157" s="33"/>
    </row>
    <row r="158" spans="7:8" x14ac:dyDescent="0.25">
      <c r="G158" s="27"/>
      <c r="H158" s="33"/>
    </row>
    <row r="159" spans="7:8" x14ac:dyDescent="0.25">
      <c r="G159" s="27"/>
      <c r="H159" s="33"/>
    </row>
    <row r="160" spans="7:8" x14ac:dyDescent="0.25">
      <c r="G160" s="27"/>
      <c r="H160" s="33"/>
    </row>
    <row r="161" spans="7:8" x14ac:dyDescent="0.25">
      <c r="G161" s="27"/>
      <c r="H161" s="33"/>
    </row>
    <row r="162" spans="7:8" x14ac:dyDescent="0.25">
      <c r="G162" s="27"/>
      <c r="H162" s="33"/>
    </row>
    <row r="163" spans="7:8" x14ac:dyDescent="0.25">
      <c r="G163" s="27"/>
      <c r="H163" s="33"/>
    </row>
    <row r="164" spans="7:8" x14ac:dyDescent="0.25">
      <c r="G164" s="27"/>
      <c r="H164" s="33"/>
    </row>
    <row r="165" spans="7:8" x14ac:dyDescent="0.25">
      <c r="G165" s="27"/>
      <c r="H165" s="33"/>
    </row>
    <row r="166" spans="7:8" x14ac:dyDescent="0.25">
      <c r="G166" s="27"/>
      <c r="H166" s="33"/>
    </row>
    <row r="167" spans="7:8" x14ac:dyDescent="0.25">
      <c r="G167" s="27"/>
      <c r="H167" s="33"/>
    </row>
    <row r="168" spans="7:8" x14ac:dyDescent="0.25">
      <c r="G168" s="27"/>
      <c r="H168" s="33"/>
    </row>
    <row r="169" spans="7:8" x14ac:dyDescent="0.25">
      <c r="G169" s="27"/>
      <c r="H169" s="33"/>
    </row>
    <row r="170" spans="7:8" x14ac:dyDescent="0.25">
      <c r="G170" s="27"/>
      <c r="H170" s="33"/>
    </row>
    <row r="171" spans="7:8" x14ac:dyDescent="0.25">
      <c r="G171" s="27"/>
      <c r="H171" s="33"/>
    </row>
    <row r="172" spans="7:8" x14ac:dyDescent="0.25">
      <c r="G172" s="27"/>
      <c r="H172" s="33"/>
    </row>
    <row r="173" spans="7:8" x14ac:dyDescent="0.25">
      <c r="G173" s="27"/>
      <c r="H173" s="33"/>
    </row>
    <row r="174" spans="7:8" x14ac:dyDescent="0.25">
      <c r="G174" s="27"/>
      <c r="H174" s="33"/>
    </row>
    <row r="175" spans="7:8" x14ac:dyDescent="0.25">
      <c r="G175" s="27"/>
      <c r="H175" s="33"/>
    </row>
    <row r="176" spans="7:8" x14ac:dyDescent="0.25">
      <c r="G176" s="27"/>
      <c r="H176" s="33"/>
    </row>
    <row r="177" spans="7:8" x14ac:dyDescent="0.25">
      <c r="G177" s="27"/>
      <c r="H177" s="33"/>
    </row>
    <row r="178" spans="7:8" x14ac:dyDescent="0.25">
      <c r="G178" s="27"/>
      <c r="H178" s="33"/>
    </row>
    <row r="179" spans="7:8" x14ac:dyDescent="0.25">
      <c r="G179" s="27"/>
      <c r="H179" s="33"/>
    </row>
    <row r="180" spans="7:8" x14ac:dyDescent="0.25">
      <c r="G180" s="27"/>
      <c r="H180" s="33"/>
    </row>
    <row r="181" spans="7:8" x14ac:dyDescent="0.25">
      <c r="G181" s="27"/>
      <c r="H181" s="33"/>
    </row>
    <row r="182" spans="7:8" x14ac:dyDescent="0.25">
      <c r="G182" s="27"/>
      <c r="H182" s="33"/>
    </row>
    <row r="183" spans="7:8" x14ac:dyDescent="0.25">
      <c r="G183" s="27"/>
      <c r="H183" s="33"/>
    </row>
    <row r="184" spans="7:8" x14ac:dyDescent="0.25">
      <c r="G184" s="27"/>
      <c r="H184" s="33"/>
    </row>
    <row r="185" spans="7:8" x14ac:dyDescent="0.25">
      <c r="G185" s="27"/>
      <c r="H185" s="33"/>
    </row>
    <row r="186" spans="7:8" x14ac:dyDescent="0.25">
      <c r="G186" s="27"/>
      <c r="H186" s="33"/>
    </row>
    <row r="187" spans="7:8" x14ac:dyDescent="0.25">
      <c r="G187" s="27"/>
      <c r="H187" s="33"/>
    </row>
    <row r="188" spans="7:8" x14ac:dyDescent="0.25">
      <c r="G188" s="27"/>
      <c r="H188" s="33"/>
    </row>
    <row r="189" spans="7:8" x14ac:dyDescent="0.25">
      <c r="G189" s="27"/>
      <c r="H189" s="33"/>
    </row>
    <row r="190" spans="7:8" x14ac:dyDescent="0.25">
      <c r="G190" s="27"/>
      <c r="H190" s="33"/>
    </row>
    <row r="191" spans="7:8" x14ac:dyDescent="0.25">
      <c r="G191" s="27"/>
      <c r="H191" s="33"/>
    </row>
    <row r="192" spans="7:8" x14ac:dyDescent="0.25">
      <c r="G192" s="27"/>
      <c r="H192" s="33"/>
    </row>
    <row r="193" spans="7:8" x14ac:dyDescent="0.25">
      <c r="G193" s="27"/>
      <c r="H193" s="33"/>
    </row>
    <row r="194" spans="7:8" x14ac:dyDescent="0.25">
      <c r="G194" s="27"/>
      <c r="H194" s="33"/>
    </row>
    <row r="195" spans="7:8" x14ac:dyDescent="0.25">
      <c r="G195" s="27"/>
      <c r="H195" s="33"/>
    </row>
    <row r="196" spans="7:8" x14ac:dyDescent="0.25">
      <c r="G196" s="27"/>
      <c r="H196" s="33"/>
    </row>
    <row r="197" spans="7:8" x14ac:dyDescent="0.25">
      <c r="G197" s="27"/>
      <c r="H197" s="33"/>
    </row>
    <row r="198" spans="7:8" x14ac:dyDescent="0.25">
      <c r="G198" s="27"/>
      <c r="H198" s="33"/>
    </row>
    <row r="199" spans="7:8" x14ac:dyDescent="0.25">
      <c r="G199" s="27"/>
      <c r="H199" s="33"/>
    </row>
    <row r="200" spans="7:8" x14ac:dyDescent="0.25">
      <c r="G200" s="27"/>
      <c r="H200" s="33"/>
    </row>
    <row r="201" spans="7:8" x14ac:dyDescent="0.25">
      <c r="G201" s="27"/>
      <c r="H201" s="33"/>
    </row>
    <row r="202" spans="7:8" x14ac:dyDescent="0.25">
      <c r="G202" s="27"/>
      <c r="H202" s="33"/>
    </row>
    <row r="203" spans="7:8" x14ac:dyDescent="0.25">
      <c r="G203" s="27"/>
      <c r="H203" s="33"/>
    </row>
    <row r="204" spans="7:8" x14ac:dyDescent="0.25">
      <c r="G204" s="27"/>
      <c r="H204" s="33"/>
    </row>
    <row r="205" spans="7:8" x14ac:dyDescent="0.25">
      <c r="G205" s="27"/>
      <c r="H205" s="33"/>
    </row>
    <row r="206" spans="7:8" x14ac:dyDescent="0.25">
      <c r="G206" s="27"/>
      <c r="H206" s="33"/>
    </row>
    <row r="207" spans="7:8" x14ac:dyDescent="0.25">
      <c r="G207" s="27"/>
      <c r="H207" s="33"/>
    </row>
    <row r="208" spans="7:8" x14ac:dyDescent="0.25">
      <c r="G208" s="27"/>
      <c r="H208" s="33"/>
    </row>
    <row r="209" spans="7:8" x14ac:dyDescent="0.25">
      <c r="G209" s="27"/>
      <c r="H209" s="33"/>
    </row>
    <row r="210" spans="7:8" x14ac:dyDescent="0.25">
      <c r="G210" s="27"/>
      <c r="H210" s="33"/>
    </row>
    <row r="211" spans="7:8" x14ac:dyDescent="0.25">
      <c r="G211" s="27"/>
      <c r="H211" s="33"/>
    </row>
    <row r="212" spans="7:8" x14ac:dyDescent="0.25">
      <c r="G212" s="27"/>
      <c r="H212" s="33"/>
    </row>
    <row r="213" spans="7:8" x14ac:dyDescent="0.25">
      <c r="G213" s="27"/>
      <c r="H213" s="33"/>
    </row>
    <row r="214" spans="7:8" x14ac:dyDescent="0.25">
      <c r="G214" s="27"/>
      <c r="H214" s="33"/>
    </row>
    <row r="215" spans="7:8" x14ac:dyDescent="0.25">
      <c r="G215" s="27"/>
      <c r="H215" s="33"/>
    </row>
    <row r="216" spans="7:8" x14ac:dyDescent="0.25">
      <c r="G216" s="27"/>
      <c r="H216" s="33"/>
    </row>
    <row r="217" spans="7:8" x14ac:dyDescent="0.25">
      <c r="G217" s="27"/>
      <c r="H217" s="33"/>
    </row>
    <row r="218" spans="7:8" x14ac:dyDescent="0.25">
      <c r="G218" s="27"/>
      <c r="H218" s="33"/>
    </row>
    <row r="219" spans="7:8" x14ac:dyDescent="0.25">
      <c r="G219" s="27"/>
      <c r="H219" s="33"/>
    </row>
    <row r="220" spans="7:8" x14ac:dyDescent="0.25">
      <c r="G220" s="27"/>
      <c r="H220" s="33"/>
    </row>
    <row r="221" spans="7:8" x14ac:dyDescent="0.25">
      <c r="G221" s="27"/>
      <c r="H221" s="33"/>
    </row>
    <row r="222" spans="7:8" x14ac:dyDescent="0.25">
      <c r="G222" s="27"/>
      <c r="H222" s="33"/>
    </row>
    <row r="223" spans="7:8" x14ac:dyDescent="0.25">
      <c r="G223" s="27"/>
      <c r="H223" s="33"/>
    </row>
    <row r="224" spans="7:8" x14ac:dyDescent="0.25">
      <c r="G224" s="27"/>
      <c r="H224" s="33"/>
    </row>
    <row r="225" spans="7:8" x14ac:dyDescent="0.25">
      <c r="G225" s="27"/>
      <c r="H225" s="33"/>
    </row>
    <row r="226" spans="7:8" x14ac:dyDescent="0.25">
      <c r="G226" s="27"/>
      <c r="H226" s="33"/>
    </row>
    <row r="227" spans="7:8" x14ac:dyDescent="0.25">
      <c r="G227" s="27"/>
      <c r="H227" s="33"/>
    </row>
    <row r="228" spans="7:8" x14ac:dyDescent="0.25">
      <c r="G228" s="27"/>
      <c r="H228" s="33"/>
    </row>
    <row r="229" spans="7:8" x14ac:dyDescent="0.25">
      <c r="G229" s="27"/>
      <c r="H229" s="33"/>
    </row>
    <row r="230" spans="7:8" x14ac:dyDescent="0.25">
      <c r="G230" s="27"/>
      <c r="H230" s="33"/>
    </row>
    <row r="231" spans="7:8" x14ac:dyDescent="0.25">
      <c r="G231" s="27"/>
      <c r="H231" s="33"/>
    </row>
    <row r="232" spans="7:8" x14ac:dyDescent="0.25">
      <c r="G232" s="27"/>
      <c r="H232" s="33"/>
    </row>
    <row r="233" spans="7:8" x14ac:dyDescent="0.25">
      <c r="G233" s="27"/>
      <c r="H233" s="33"/>
    </row>
    <row r="234" spans="7:8" x14ac:dyDescent="0.25">
      <c r="G234" s="27"/>
      <c r="H234" s="33"/>
    </row>
    <row r="235" spans="7:8" x14ac:dyDescent="0.25">
      <c r="G235" s="27"/>
      <c r="H235" s="33"/>
    </row>
    <row r="236" spans="7:8" x14ac:dyDescent="0.25">
      <c r="G236" s="27"/>
      <c r="H236" s="33"/>
    </row>
    <row r="237" spans="7:8" x14ac:dyDescent="0.25">
      <c r="G237" s="27"/>
      <c r="H237" s="33"/>
    </row>
    <row r="238" spans="7:8" x14ac:dyDescent="0.25">
      <c r="G238" s="27"/>
      <c r="H238" s="33"/>
    </row>
    <row r="239" spans="7:8" x14ac:dyDescent="0.25">
      <c r="G239" s="27"/>
      <c r="H239" s="33"/>
    </row>
    <row r="240" spans="7:8" x14ac:dyDescent="0.25">
      <c r="G240" s="27"/>
      <c r="H240" s="33"/>
    </row>
    <row r="241" spans="7:8" x14ac:dyDescent="0.25">
      <c r="G241" s="27"/>
      <c r="H241" s="33"/>
    </row>
    <row r="242" spans="7:8" x14ac:dyDescent="0.25">
      <c r="G242" s="27"/>
      <c r="H242" s="33"/>
    </row>
    <row r="243" spans="7:8" x14ac:dyDescent="0.25">
      <c r="G243" s="27"/>
      <c r="H243" s="33"/>
    </row>
    <row r="244" spans="7:8" x14ac:dyDescent="0.25">
      <c r="G244" s="27"/>
      <c r="H244" s="33"/>
    </row>
    <row r="245" spans="7:8" x14ac:dyDescent="0.25">
      <c r="G245" s="27"/>
      <c r="H245" s="33"/>
    </row>
    <row r="246" spans="7:8" x14ac:dyDescent="0.25">
      <c r="G246" s="27"/>
      <c r="H246" s="33"/>
    </row>
    <row r="247" spans="7:8" x14ac:dyDescent="0.25">
      <c r="G247" s="27"/>
      <c r="H247" s="33"/>
    </row>
    <row r="248" spans="7:8" x14ac:dyDescent="0.25">
      <c r="G248" s="27"/>
      <c r="H248" s="33"/>
    </row>
    <row r="249" spans="7:8" x14ac:dyDescent="0.25">
      <c r="G249" s="27"/>
      <c r="H249" s="33"/>
    </row>
    <row r="250" spans="7:8" x14ac:dyDescent="0.25">
      <c r="G250" s="27"/>
      <c r="H250" s="33"/>
    </row>
    <row r="251" spans="7:8" x14ac:dyDescent="0.25">
      <c r="G251" s="27"/>
      <c r="H251" s="33"/>
    </row>
    <row r="252" spans="7:8" x14ac:dyDescent="0.25">
      <c r="G252" s="27"/>
      <c r="H252" s="33"/>
    </row>
    <row r="253" spans="7:8" x14ac:dyDescent="0.25">
      <c r="G253" s="27"/>
      <c r="H253" s="33"/>
    </row>
    <row r="254" spans="7:8" x14ac:dyDescent="0.25">
      <c r="G254" s="27"/>
      <c r="H254" s="33"/>
    </row>
    <row r="255" spans="7:8" x14ac:dyDescent="0.25">
      <c r="G255" s="27"/>
      <c r="H255" s="33"/>
    </row>
    <row r="256" spans="7:8" x14ac:dyDescent="0.25">
      <c r="G256" s="27"/>
      <c r="H256" s="33"/>
    </row>
    <row r="257" spans="7:8" x14ac:dyDescent="0.25">
      <c r="G257" s="27"/>
      <c r="H257" s="33"/>
    </row>
    <row r="258" spans="7:8" x14ac:dyDescent="0.25">
      <c r="G258" s="27"/>
      <c r="H258" s="33"/>
    </row>
    <row r="259" spans="7:8" x14ac:dyDescent="0.25">
      <c r="G259" s="27"/>
      <c r="H259" s="33"/>
    </row>
    <row r="260" spans="7:8" x14ac:dyDescent="0.25">
      <c r="G260" s="27"/>
      <c r="H260" s="33"/>
    </row>
    <row r="261" spans="7:8" x14ac:dyDescent="0.25">
      <c r="G261" s="27"/>
      <c r="H261" s="33"/>
    </row>
    <row r="262" spans="7:8" x14ac:dyDescent="0.25">
      <c r="G262" s="27"/>
      <c r="H262" s="33"/>
    </row>
    <row r="263" spans="7:8" x14ac:dyDescent="0.25">
      <c r="G263" s="27"/>
      <c r="H263" s="33"/>
    </row>
    <row r="264" spans="7:8" x14ac:dyDescent="0.25">
      <c r="G264" s="27"/>
      <c r="H264" s="33"/>
    </row>
    <row r="265" spans="7:8" x14ac:dyDescent="0.25">
      <c r="G265" s="27"/>
      <c r="H265" s="33"/>
    </row>
    <row r="266" spans="7:8" x14ac:dyDescent="0.25">
      <c r="G266" s="27"/>
      <c r="H266" s="33"/>
    </row>
    <row r="267" spans="7:8" x14ac:dyDescent="0.25">
      <c r="G267" s="27"/>
      <c r="H267" s="33"/>
    </row>
    <row r="268" spans="7:8" x14ac:dyDescent="0.25">
      <c r="G268" s="27"/>
      <c r="H268" s="33"/>
    </row>
    <row r="269" spans="7:8" x14ac:dyDescent="0.25">
      <c r="G269" s="27"/>
      <c r="H269" s="33"/>
    </row>
    <row r="270" spans="7:8" x14ac:dyDescent="0.25">
      <c r="G270" s="27"/>
      <c r="H270" s="33"/>
    </row>
    <row r="271" spans="7:8" x14ac:dyDescent="0.25">
      <c r="G271" s="27"/>
      <c r="H271" s="33"/>
    </row>
    <row r="272" spans="7:8" x14ac:dyDescent="0.25">
      <c r="G272" s="27"/>
      <c r="H272" s="33"/>
    </row>
    <row r="273" spans="7:8" x14ac:dyDescent="0.25">
      <c r="G273" s="27"/>
      <c r="H273" s="33"/>
    </row>
    <row r="274" spans="7:8" x14ac:dyDescent="0.25">
      <c r="G274" s="27"/>
      <c r="H274" s="33"/>
    </row>
    <row r="275" spans="7:8" x14ac:dyDescent="0.25">
      <c r="G275" s="27"/>
      <c r="H275" s="33"/>
    </row>
    <row r="276" spans="7:8" x14ac:dyDescent="0.25">
      <c r="G276" s="27"/>
      <c r="H276" s="33"/>
    </row>
    <row r="277" spans="7:8" x14ac:dyDescent="0.25">
      <c r="G277" s="27"/>
      <c r="H277" s="33"/>
    </row>
    <row r="278" spans="7:8" x14ac:dyDescent="0.25">
      <c r="G278" s="27"/>
      <c r="H278" s="33"/>
    </row>
    <row r="279" spans="7:8" x14ac:dyDescent="0.25">
      <c r="G279" s="27"/>
      <c r="H279" s="33"/>
    </row>
    <row r="280" spans="7:8" x14ac:dyDescent="0.25">
      <c r="G280" s="27"/>
      <c r="H280" s="33"/>
    </row>
    <row r="281" spans="7:8" x14ac:dyDescent="0.25">
      <c r="G281" s="27"/>
      <c r="H281" s="33"/>
    </row>
    <row r="282" spans="7:8" x14ac:dyDescent="0.25">
      <c r="G282" s="27"/>
      <c r="H282" s="33"/>
    </row>
    <row r="283" spans="7:8" x14ac:dyDescent="0.25">
      <c r="G283" s="27"/>
      <c r="H283" s="33"/>
    </row>
    <row r="284" spans="7:8" x14ac:dyDescent="0.25">
      <c r="G284" s="27"/>
      <c r="H284" s="33"/>
    </row>
    <row r="285" spans="7:8" x14ac:dyDescent="0.25">
      <c r="G285" s="27"/>
      <c r="H285" s="33"/>
    </row>
    <row r="286" spans="7:8" x14ac:dyDescent="0.25">
      <c r="G286" s="27"/>
      <c r="H286" s="33"/>
    </row>
    <row r="287" spans="7:8" x14ac:dyDescent="0.25">
      <c r="G287" s="27"/>
      <c r="H287" s="33"/>
    </row>
    <row r="288" spans="7:8" x14ac:dyDescent="0.25">
      <c r="G288" s="27"/>
      <c r="H288" s="33"/>
    </row>
    <row r="289" spans="7:8" x14ac:dyDescent="0.25">
      <c r="G289" s="27"/>
      <c r="H289" s="33"/>
    </row>
    <row r="290" spans="7:8" x14ac:dyDescent="0.25">
      <c r="G290" s="27"/>
      <c r="H290" s="33"/>
    </row>
    <row r="291" spans="7:8" x14ac:dyDescent="0.25">
      <c r="G291" s="27"/>
      <c r="H291" s="33"/>
    </row>
    <row r="292" spans="7:8" x14ac:dyDescent="0.25">
      <c r="G292" s="27"/>
      <c r="H292" s="33"/>
    </row>
    <row r="293" spans="7:8" x14ac:dyDescent="0.25">
      <c r="G293" s="27"/>
      <c r="H293" s="33"/>
    </row>
    <row r="294" spans="7:8" x14ac:dyDescent="0.25">
      <c r="G294" s="27"/>
      <c r="H294" s="33"/>
    </row>
    <row r="295" spans="7:8" x14ac:dyDescent="0.25">
      <c r="G295" s="27"/>
      <c r="H295" s="33"/>
    </row>
    <row r="296" spans="7:8" x14ac:dyDescent="0.25">
      <c r="G296" s="27"/>
      <c r="H296" s="33"/>
    </row>
    <row r="297" spans="7:8" x14ac:dyDescent="0.25">
      <c r="G297" s="27"/>
      <c r="H297" s="33"/>
    </row>
    <row r="298" spans="7:8" x14ac:dyDescent="0.25">
      <c r="G298" s="27"/>
      <c r="H298" s="33"/>
    </row>
    <row r="299" spans="7:8" x14ac:dyDescent="0.25">
      <c r="G299" s="27"/>
      <c r="H299" s="33"/>
    </row>
    <row r="300" spans="7:8" x14ac:dyDescent="0.25">
      <c r="G300" s="27"/>
      <c r="H300" s="33"/>
    </row>
    <row r="301" spans="7:8" x14ac:dyDescent="0.25">
      <c r="G301" s="27"/>
      <c r="H301" s="33"/>
    </row>
    <row r="302" spans="7:8" x14ac:dyDescent="0.25">
      <c r="G302" s="27"/>
      <c r="H302" s="33"/>
    </row>
    <row r="303" spans="7:8" x14ac:dyDescent="0.25">
      <c r="G303" s="27"/>
      <c r="H303" s="33"/>
    </row>
    <row r="304" spans="7:8" x14ac:dyDescent="0.25">
      <c r="G304" s="27"/>
      <c r="H304" s="33"/>
    </row>
    <row r="305" spans="7:8" x14ac:dyDescent="0.25">
      <c r="G305" s="27"/>
      <c r="H305" s="33"/>
    </row>
    <row r="306" spans="7:8" x14ac:dyDescent="0.25">
      <c r="G306" s="27"/>
      <c r="H306" s="33"/>
    </row>
    <row r="307" spans="7:8" x14ac:dyDescent="0.25">
      <c r="G307" s="27"/>
      <c r="H307" s="33"/>
    </row>
    <row r="308" spans="7:8" x14ac:dyDescent="0.25">
      <c r="G308" s="27"/>
      <c r="H308" s="33"/>
    </row>
    <row r="309" spans="7:8" x14ac:dyDescent="0.25">
      <c r="G309" s="27"/>
      <c r="H309" s="33"/>
    </row>
    <row r="310" spans="7:8" x14ac:dyDescent="0.25">
      <c r="G310" s="27"/>
      <c r="H310" s="33"/>
    </row>
    <row r="311" spans="7:8" x14ac:dyDescent="0.25">
      <c r="G311" s="27"/>
      <c r="H311" s="33"/>
    </row>
    <row r="312" spans="7:8" x14ac:dyDescent="0.25">
      <c r="G312" s="27"/>
      <c r="H312" s="33"/>
    </row>
    <row r="313" spans="7:8" x14ac:dyDescent="0.25">
      <c r="G313" s="27"/>
      <c r="H313" s="33"/>
    </row>
    <row r="314" spans="7:8" x14ac:dyDescent="0.25">
      <c r="G314" s="27"/>
      <c r="H314" s="33"/>
    </row>
    <row r="315" spans="7:8" x14ac:dyDescent="0.25">
      <c r="G315" s="27"/>
      <c r="H315" s="33"/>
    </row>
    <row r="316" spans="7:8" x14ac:dyDescent="0.25">
      <c r="G316" s="27"/>
      <c r="H316" s="33"/>
    </row>
    <row r="317" spans="7:8" x14ac:dyDescent="0.25">
      <c r="G317" s="27"/>
      <c r="H317" s="33"/>
    </row>
    <row r="318" spans="7:8" x14ac:dyDescent="0.25">
      <c r="G318" s="27"/>
      <c r="H318" s="33"/>
    </row>
    <row r="319" spans="7:8" x14ac:dyDescent="0.25">
      <c r="G319" s="27"/>
      <c r="H319" s="33"/>
    </row>
    <row r="320" spans="7:8" x14ac:dyDescent="0.25">
      <c r="G320" s="27"/>
      <c r="H320" s="33"/>
    </row>
    <row r="321" spans="7:8" x14ac:dyDescent="0.25">
      <c r="G321" s="27"/>
      <c r="H321" s="33"/>
    </row>
    <row r="322" spans="7:8" x14ac:dyDescent="0.25">
      <c r="G322" s="27"/>
      <c r="H322" s="33"/>
    </row>
    <row r="323" spans="7:8" x14ac:dyDescent="0.25">
      <c r="G323" s="27"/>
      <c r="H323" s="33"/>
    </row>
    <row r="324" spans="7:8" x14ac:dyDescent="0.25">
      <c r="G324" s="27"/>
      <c r="H324" s="33"/>
    </row>
    <row r="325" spans="7:8" x14ac:dyDescent="0.25">
      <c r="G325" s="27"/>
      <c r="H325" s="33"/>
    </row>
    <row r="326" spans="7:8" x14ac:dyDescent="0.25">
      <c r="G326" s="27"/>
      <c r="H326" s="33"/>
    </row>
    <row r="327" spans="7:8" x14ac:dyDescent="0.25">
      <c r="G327" s="27"/>
      <c r="H327" s="33"/>
    </row>
    <row r="328" spans="7:8" x14ac:dyDescent="0.25">
      <c r="G328" s="27"/>
      <c r="H328" s="33"/>
    </row>
    <row r="329" spans="7:8" x14ac:dyDescent="0.25">
      <c r="G329" s="27"/>
      <c r="H329" s="33"/>
    </row>
    <row r="330" spans="7:8" x14ac:dyDescent="0.25">
      <c r="G330" s="27"/>
      <c r="H330" s="33"/>
    </row>
    <row r="331" spans="7:8" x14ac:dyDescent="0.25">
      <c r="G331" s="27"/>
      <c r="H331" s="33"/>
    </row>
    <row r="332" spans="7:8" x14ac:dyDescent="0.25">
      <c r="G332" s="27"/>
      <c r="H332" s="33"/>
    </row>
    <row r="333" spans="7:8" x14ac:dyDescent="0.25">
      <c r="G333" s="27"/>
      <c r="H333" s="33"/>
    </row>
    <row r="334" spans="7:8" x14ac:dyDescent="0.25">
      <c r="G334" s="27"/>
      <c r="H334" s="33"/>
    </row>
    <row r="335" spans="7:8" x14ac:dyDescent="0.25">
      <c r="G335" s="27"/>
      <c r="H335" s="33"/>
    </row>
    <row r="336" spans="7:8" x14ac:dyDescent="0.25">
      <c r="G336" s="27"/>
      <c r="H336" s="33"/>
    </row>
    <row r="337" spans="7:8" x14ac:dyDescent="0.25">
      <c r="G337" s="27"/>
      <c r="H337" s="33"/>
    </row>
    <row r="338" spans="7:8" x14ac:dyDescent="0.25">
      <c r="G338" s="27"/>
      <c r="H338" s="33"/>
    </row>
    <row r="339" spans="7:8" x14ac:dyDescent="0.25">
      <c r="G339" s="27"/>
      <c r="H339" s="33"/>
    </row>
    <row r="340" spans="7:8" x14ac:dyDescent="0.25">
      <c r="G340" s="27"/>
      <c r="H340" s="33"/>
    </row>
    <row r="341" spans="7:8" x14ac:dyDescent="0.25">
      <c r="G341" s="27"/>
      <c r="H341" s="33"/>
    </row>
    <row r="342" spans="7:8" x14ac:dyDescent="0.25">
      <c r="G342" s="27"/>
      <c r="H342" s="33"/>
    </row>
    <row r="343" spans="7:8" x14ac:dyDescent="0.25">
      <c r="G343" s="27"/>
      <c r="H343" s="33"/>
    </row>
    <row r="344" spans="7:8" x14ac:dyDescent="0.25">
      <c r="G344" s="27"/>
      <c r="H344" s="33"/>
    </row>
  </sheetData>
  <sortState ref="A10:CA53">
    <sortCondition ref="E10:E53"/>
  </sortState>
  <mergeCells count="22">
    <mergeCell ref="E83:F83"/>
    <mergeCell ref="A75:F75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  <mergeCell ref="W6:W7"/>
    <mergeCell ref="O6:O7"/>
    <mergeCell ref="V6:V7"/>
    <mergeCell ref="S6:S7"/>
    <mergeCell ref="R6:R7"/>
    <mergeCell ref="Q6:Q7"/>
    <mergeCell ref="P6:P7"/>
  </mergeCells>
  <pageMargins left="0.23622047244094491" right="0.23622047244094491" top="0.74803149606299213" bottom="0.74803149606299213" header="0.31496062992125984" footer="0.31496062992125984"/>
  <pageSetup paperSize="5" scale="35" fitToHeight="0" orientation="landscape" r:id="rId1"/>
  <headerFooter>
    <oddFooter>&amp;L&amp;P/&amp;N</oddFooter>
  </headerFooter>
  <rowBreaks count="3" manualBreakCount="3">
    <brk id="25" max="25" man="1"/>
    <brk id="51" max="25" man="1"/>
    <brk id="8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e51336789cf90de195a2beac784e3e2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76ad537c220246f640f2dfadccffed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CDC61-4F90-43C4-90A7-E822E28FA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49DF2-0DF8-4849-8BEF-520251A40D05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da0356f3-83b3-42db-a4ea-d0e11b8bbdec"/>
    <ds:schemaRef ds:uri="8dedfef6-c5ba-4a3e-af87-6a55fe94472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Victor Felipe Arias Garcia</cp:lastModifiedBy>
  <cp:lastPrinted>2026-05-26T14:40:21Z</cp:lastPrinted>
  <dcterms:created xsi:type="dcterms:W3CDTF">2021-10-19T14:31:34Z</dcterms:created>
  <dcterms:modified xsi:type="dcterms:W3CDTF">2026-05-26T15:24:52Z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